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<sst xmlns="http://schemas.openxmlformats.org/spreadsheetml/2006/main" count="15630" uniqueCount="3841">
  <si>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</si>
  <si>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</si>
  <si>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</si>
  <si>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</si>
  <si>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</si>
  <si>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</si>
  <si>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</si>
  <si>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</si>
  <si>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</si>
  <si>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</si>
  <si>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</si>
  <si>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</si>
  <si>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</si>
  <si>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</si>
  <si>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</si>
  <si>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</si>
  <si>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</si>
  <si>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</si>
  <si>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</si>
  <si>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</si>
  <si>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</si>
  <si>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</si>
  <si>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</si>
  <si>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</si>
  <si>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</si>
  <si>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</si>
  <si>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</si>
  <si>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</si>
  <si>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</si>
  <si>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</si>
  <si>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</si>
  <si>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</si>
  <si>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</si>
  <si>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</si>
  <si>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</si>
  <si>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</si>
  <si>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</si>
  <si>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71/32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</si>
  <si>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</si>
  <si>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</si>
  <si>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</si>
  <si>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http://publication.pravo.gov.ru (Номер опубликования: 2501202312270025, Дата опубликования: 27.12.2023)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</si>
  <si>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</si>
  <si>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</si>
  <si>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</si>
  <si>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</si>
  <si>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</si>
  <si>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</si>
  <si>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</si>
  <si>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</si>
  <si>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</si>
  <si>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</si>
  <si>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</si>
  <si>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</si>
  <si>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</si>
  <si>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</si>
  <si>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</si>
  <si>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</si>
  <si>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</si>
  <si>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</si>
  <si>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</si>
  <si>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</si>
  <si>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</si>
  <si>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</si>
  <si>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</si>
  <si>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</si>
  <si>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</si>
  <si>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</si>
  <si>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</si>
  <si>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</si>
  <si>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</si>
  <si>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</si>
  <si>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</si>
  <si>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</si>
  <si>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</si>
  <si>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</si>
  <si>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</si>
  <si>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</si>
  <si>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</si>
  <si>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</si>
  <si>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</si>
  <si>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</si>
  <si>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</si>
  <si>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</si>
  <si>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</si>
  <si>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</si>
  <si>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</si>
  <si>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</si>
  <si>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</si>
  <si>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</si>
  <si>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</si>
  <si>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</si>
  <si>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</si>
  <si>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</si>
  <si>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</si>
  <si>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</si>
  <si>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</si>
  <si>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</si>
  <si>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</si>
  <si>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</si>
  <si>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</si>
  <si>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</si>
  <si>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</si>
  <si>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</si>
  <si>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</si>
  <si>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</si>
  <si>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</si>
  <si>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</si>
  <si>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</si>
  <si>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</si>
  <si>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</si>
  <si>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</si>
  <si>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</si>
  <si>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</si>
  <si>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</si>
  <si>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</si>
  <si>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</si>
  <si>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</si>
  <si>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</si>
  <si>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</si>
  <si>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</si>
  <si>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</si>
  <si>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</si>
  <si>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</si>
  <si>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</si>
  <si>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</si>
  <si>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</si>
  <si>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</si>
  <si>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</si>
  <si>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</si>
  <si>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</si>
  <si>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</si>
  <si>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</si>
  <si>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</si>
  <si>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</si>
  <si>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</si>
  <si>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</si>
  <si>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</si>
  <si>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</si>
  <si>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</si>
  <si>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</si>
  <si>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</si>
  <si>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</si>
  <si>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</si>
  <si>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</si>
  <si>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</si>
  <si>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</si>
  <si>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</si>
  <si>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</si>
  <si>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</si>
  <si>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</si>
  <si>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</si>
  <si>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</si>
  <si>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</si>
  <si>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</si>
  <si>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</si>
  <si>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</si>
  <si>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</si>
  <si>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</si>
  <si>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</si>
  <si>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</si>
  <si>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</si>
  <si>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</si>
  <si>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</si>
  <si>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</si>
  <si>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</si>
  <si>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</si>
  <si>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</si>
  <si>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</si>
  <si>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</si>
  <si>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</si>
  <si>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</si>
  <si>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</si>
  <si>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</si>
  <si>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</si>
  <si>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</si>
  <si>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</si>
  <si>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</si>
  <si>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</si>
  <si>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</si>
  <si>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</si>
  <si>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</si>
  <si>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</si>
  <si>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</si>
  <si>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</si>
  <si>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</si>
  <si>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</si>
  <si>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</si>
  <si>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</si>
  <si>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</si>
  <si>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</si>
  <si>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</si>
  <si>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</si>
  <si>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</si>
  <si>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</si>
  <si>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</si>
  <si>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</si>
  <si>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</si>
  <si>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</si>
  <si>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</si>
  <si>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</si>
  <si>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</si>
  <si>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</si>
  <si>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</si>
  <si>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</si>
  <si>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</si>
  <si>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</si>
  <si>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</si>
  <si>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</si>
  <si>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</si>
  <si>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</si>
  <si>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</si>
  <si>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</si>
  <si>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</si>
  <si>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</si>
  <si>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</si>
  <si>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</si>
  <si>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</si>
  <si>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</si>
  <si>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</si>
  <si>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</si>
  <si>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</si>
  <si>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</si>
  <si>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</si>
  <si>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</si>
  <si>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</si>
  <si>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</si>
  <si>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</si>
  <si>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</si>
  <si>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</si>
  <si>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</si>
  <si>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</si>
  <si>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</si>
  <si>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</si>
  <si>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</si>
  <si>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</si>
  <si>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</si>
  <si>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</si>
  <si>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</si>
  <si>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</si>
  <si>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</si>
  <si>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</si>
  <si>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</si>
  <si>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</si>
  <si>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</si>
  <si>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</si>
  <si>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</si>
  <si>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</si>
  <si>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</si>
  <si>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</si>
  <si>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</si>
  <si>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</si>
  <si>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</si>
  <si>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</si>
  <si>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</si>
  <si>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</si>
  <si>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</si>
  <si>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</si>
  <si>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</si>
  <si>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</si>
  <si>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</si>
  <si>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</si>
  <si>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</si>
  <si>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</si>
  <si>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</si>
  <si>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</si>
  <si>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</si>
  <si>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</si>
  <si>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</si>
  <si>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</si>
  <si>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</si>
  <si>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</si>
  <si>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</si>
  <si>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</si>
  <si>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</si>
  <si>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</si>
  <si>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</si>
  <si>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</si>
  <si>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</si>
  <si>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</si>
  <si>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</si>
  <si>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</si>
  <si>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</si>
  <si>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</si>
  <si>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</si>
  <si>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</si>
  <si>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</si>
  <si>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</si>
  <si>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</si>
  <si>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</si>
  <si>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</si>
  <si>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</si>
  <si>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</si>
  <si>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</si>
  <si>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</si>
  <si>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</si>
  <si>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</si>
  <si>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</si>
  <si>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</si>
  <si>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</si>
  <si>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</si>
  <si>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</si>
  <si>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</si>
  <si>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</si>
  <si>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</si>
  <si>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</si>
  <si>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</si>
  <si>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</si>
  <si>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</si>
  <si>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</si>
  <si>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</si>
  <si>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</si>
  <si>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</si>
  <si>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</si>
  <si>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</si>
  <si>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</si>
  <si>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</si>
  <si>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</si>
  <si>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</si>
  <si>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</si>
  <si>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</si>
  <si>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</si>
  <si>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</si>
  <si>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</si>
  <si>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</si>
  <si>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</si>
  <si>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</si>
  <si>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</si>
  <si>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</si>
  <si>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</si>
  <si>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</si>
  <si>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</si>
  <si>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</si>
  <si>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</si>
  <si>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</si>
  <si>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</si>
  <si>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</si>
  <si>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</si>
  <si>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</si>
  <si>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</si>
  <si>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</si>
  <si>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</si>
  <si>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</si>
  <si>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</si>
  <si>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</si>
  <si>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</si>
  <si>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</si>
  <si>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</si>
  <si>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</si>
  <si>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</si>
  <si>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</si>
  <si>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</si>
  <si>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</si>
  <si>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</si>
  <si>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</si>
  <si>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</si>
  <si>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</si>
  <si>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</si>
  <si>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</si>
  <si>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</si>
  <si>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</si>
  <si>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</si>
  <si>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</si>
  <si>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</si>
  <si>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</si>
  <si>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</si>
  <si>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</si>
  <si>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</si>
  <si>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</si>
  <si>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</si>
  <si>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</si>
  <si>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</si>
  <si>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</si>
  <si>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</si>
  <si>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</si>
  <si>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</si>
  <si>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</si>
  <si>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</si>
  <si>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</si>
  <si>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</si>
  <si>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</si>
  <si>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</si>
  <si>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</si>
  <si>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</si>
  <si>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</si>
  <si>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</si>
  <si>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</si>
  <si>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</si>
  <si>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</si>
  <si>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</si>
  <si>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</si>
  <si>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</si>
  <si>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</si>
  <si>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</si>
  <si>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</si>
  <si>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</si>
  <si>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</si>
  <si>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</si>
  <si>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</si>
  <si>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</si>
  <si>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</si>
  <si>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</si>
  <si>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</si>
  <si>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</si>
  <si>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</si>
  <si>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</si>
  <si>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</si>
  <si>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</si>
  <si>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</si>
  <si>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</si>
  <si>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</si>
  <si>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</si>
  <si>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</si>
  <si>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</si>
  <si>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</si>
  <si>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</si>
  <si>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</si>
  <si>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</si>
  <si>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</si>
  <si>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</si>
  <si>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</si>
  <si>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</si>
  <si>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</si>
  <si>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</si>
  <si>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</si>
  <si>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</si>
  <si>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</si>
  <si>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</si>
  <si>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</si>
  <si>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</si>
  <si>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</si>
  <si>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</si>
  <si>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</si>
  <si>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</si>
  <si>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</si>
  <si>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</si>
  <si>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</si>
  <si>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</si>
  <si>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</si>
  <si>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</si>
  <si>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</si>
  <si>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</si>
  <si>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</si>
  <si>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</si>
  <si>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</si>
  <si>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</si>
  <si>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</si>
  <si>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</si>
  <si>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</si>
  <si>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</si>
  <si>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</si>
  <si>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</si>
  <si>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</si>
  <si>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</si>
  <si>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</si>
  <si>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</si>
  <si>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</si>
  <si>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</si>
  <si>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</si>
  <si>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</si>
  <si>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</si>
  <si>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</si>
  <si>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</si>
  <si>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</si>
  <si>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</si>
  <si>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</si>
  <si>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</si>
  <si>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</si>
  <si>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</si>
  <si>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</si>
  <si>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</si>
  <si>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</si>
  <si>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</si>
  <si>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</si>
  <si>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</si>
  <si>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</si>
  <si>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</si>
  <si>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</si>
  <si>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</si>
  <si>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</si>
  <si>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</si>
  <si>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</si>
  <si>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</si>
  <si>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</si>
  <si>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</si>
  <si>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</si>
  <si>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</si>
  <si>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</si>
  <si>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</si>
  <si>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</si>
  <si>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</si>
  <si>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</si>
  <si>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</si>
  <si>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</si>
  <si>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</si>
  <si>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</si>
  <si>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</si>
  <si>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</si>
  <si>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</si>
  <si>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</si>
  <si>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</si>
  <si>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</si>
  <si>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</si>
  <si>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</si>
  <si>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</si>
  <si>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</si>
  <si>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</si>
  <si>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</si>
  <si>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</si>
  <si>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</si>
  <si>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</si>
  <si>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</si>
  <si>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</si>
  <si>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</si>
  <si>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</si>
  <si>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</si>
  <si>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</si>
  <si>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</si>
  <si>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</si>
  <si>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</si>
  <si>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</si>
  <si>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</si>
  <si>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</si>
  <si>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</si>
  <si>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</si>
  <si>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</si>
  <si>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</si>
  <si>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</si>
  <si>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</si>
  <si>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</si>
  <si>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</si>
  <si>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</si>
  <si>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</si>
  <si>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</si>
  <si>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</si>
  <si>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</si>
  <si>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</si>
  <si>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</si>
  <si>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</si>
  <si>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</si>
  <si>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</si>
  <si>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</si>
  <si>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</si>
  <si>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</si>
  <si>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</si>
  <si>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</si>
  <si>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</si>
  <si>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</si>
  <si>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</si>
  <si>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</si>
  <si>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</si>
  <si>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</si>
  <si>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</si>
  <si>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</si>
  <si>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</si>
  <si>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</si>
  <si>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</si>
  <si>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</si>
  <si>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</si>
  <si>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</si>
  <si>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</si>
  <si>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</si>
  <si>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</si>
  <si>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</si>
  <si>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</si>
  <si>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</si>
  <si>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</si>
  <si>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</si>
  <si>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</si>
  <si>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</si>
  <si>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</si>
  <si>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</si>
  <si>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</si>
  <si>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</si>
  <si>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</si>
  <si>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</si>
  <si>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</si>
  <si>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</si>
  <si>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</si>
  <si>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</si>
  <si>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</si>
  <si>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</si>
  <si>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</si>
  <si>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</si>
  <si>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</si>
  <si>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</si>
  <si>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</si>
  <si>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</si>
  <si>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</si>
  <si>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</si>
  <si>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</si>
  <si>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</si>
  <si>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</si>
  <si>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</si>
  <si>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</si>
  <si>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</si>
  <si>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</si>
  <si>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</si>
  <si>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</si>
  <si>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</si>
  <si>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</si>
  <si>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</si>
  <si>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</si>
  <si>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</si>
  <si>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</si>
  <si>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</si>
  <si>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</si>
  <si>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</si>
  <si>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</si>
  <si>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</si>
  <si>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</si>
  <si>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</si>
  <si>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</si>
  <si>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</si>
  <si>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</si>
  <si>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</si>
  <si>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</si>
  <si>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</si>
  <si>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</si>
  <si>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</si>
  <si>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</si>
  <si>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</si>
  <si>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</si>
  <si>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</si>
  <si>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</si>
  <si>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</si>
  <si>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</si>
  <si>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</si>
  <si>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</si>
  <si>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</si>
  <si>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</si>
  <si>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</si>
  <si>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</si>
  <si>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</si>
  <si>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</si>
  <si>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</si>
  <si>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</si>
  <si>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</si>
  <si>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</si>
  <si>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</si>
  <si>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</si>
  <si>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</si>
  <si>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</si>
  <si>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</si>
  <si>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</si>
  <si>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</si>
  <si>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</si>
  <si>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</si>
  <si>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</si>
  <si>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</si>
  <si>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</si>
  <si>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</si>
  <si>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</si>
  <si>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</si>
  <si>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</si>
  <si>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</si>
  <si>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</si>
  <si>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</si>
  <si>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</si>
  <si>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</si>
  <si>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</si>
  <si>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</si>
  <si>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</si>
  <si>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</si>
  <si>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</si>
  <si>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</si>
  <si>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</si>
  <si>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</si>
  <si>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</si>
  <si>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</si>
  <si>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</si>
  <si>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</si>
  <si>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</si>
  <si>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</si>
  <si>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</si>
  <si>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</si>
  <si>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</si>
  <si>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</si>
  <si>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</si>
  <si>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</si>
  <si>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</si>
  <si>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</si>
  <si>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</si>
  <si>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</si>
  <si>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</si>
  <si>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</si>
  <si>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</si>
  <si>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</si>
  <si>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</si>
  <si>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</si>
  <si>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</si>
  <si>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</si>
  <si>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</si>
  <si>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</si>
  <si>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</si>
  <si>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</si>
  <si>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</si>
  <si>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</si>
  <si>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</si>
  <si>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</si>
  <si>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</si>
  <si>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</si>
  <si>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</si>
  <si>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</si>
  <si>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</si>
  <si>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</si>
  <si>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</si>
  <si>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</si>
  <si>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</si>
  <si>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</si>
  <si>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</si>
  <si>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</si>
  <si>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</si>
  <si>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</si>
  <si>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</si>
  <si>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</si>
  <si>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</si>
  <si>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</si>
  <si>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</si>
  <si>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</si>
  <si>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</si>
  <si>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</si>
  <si>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</si>
  <si>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</si>
  <si>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</si>
  <si>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</si>
  <si>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</si>
  <si>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</si>
  <si>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</si>
  <si>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</si>
  <si>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</si>
  <si>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</si>
  <si>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</si>
  <si>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</si>
  <si>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</si>
  <si>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</si>
  <si>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</si>
  <si>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</si>
  <si>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</si>
  <si>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</si>
  <si>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</si>
  <si>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</si>
  <si>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</si>
  <si>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</si>
  <si>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</si>
  <si>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</si>
  <si>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</si>
  <si>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</si>
  <si>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</si>
  <si>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</si>
  <si>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</si>
  <si>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</si>
  <si>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</si>
  <si>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</si>
  <si>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</si>
  <si>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</si>
  <si>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</si>
  <si>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</si>
  <si>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</si>
  <si>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</si>
  <si>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</si>
  <si>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</si>
  <si>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</si>
  <si>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</si>
  <si>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</si>
  <si>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</si>
  <si>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</si>
  <si>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</si>
  <si>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</si>
  <si>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</si>
  <si>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</si>
  <si>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</si>
  <si>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</si>
  <si>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</si>
  <si>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</si>
  <si>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</si>
  <si>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</si>
  <si>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</si>
  <si>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</si>
  <si>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</si>
  <si>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</si>
  <si>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</si>
  <si>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</si>
  <si>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</si>
  <si>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</si>
  <si>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</si>
  <si>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</si>
  <si>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</si>
  <si>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</si>
  <si>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</si>
  <si>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</si>
  <si>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</si>
  <si>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</si>
  <si>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</si>
  <si>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</si>
  <si>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</si>
  <si>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</si>
  <si>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</si>
  <si>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</si>
  <si>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</si>
  <si>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</si>
  <si>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</si>
  <si>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</si>
  <si>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</si>
  <si>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</si>
  <si>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</si>
  <si>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</si>
  <si>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</si>
  <si>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</si>
  <si>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</si>
  <si>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</si>
  <si>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</si>
  <si>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</si>
  <si>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</si>
  <si>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</si>
  <si>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</si>
  <si>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</si>
  <si>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</si>
  <si>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</si>
  <si>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</si>
  <si>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</si>
  <si>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</si>
  <si>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</si>
  <si>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</si>
  <si>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</si>
  <si>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</si>
  <si>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</si>
  <si>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</si>
  <si>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</si>
  <si>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</si>
  <si>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</si>
  <si>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</si>
  <si>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</si>
  <si>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</si>
  <si>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</si>
  <si>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</si>
  <si>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</si>
  <si>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</si>
  <si>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</si>
  <si>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</si>
  <si>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</si>
  <si>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</si>
  <si>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</si>
  <si>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</si>
  <si>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</si>
  <si>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</si>
  <si>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</si>
  <si>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</si>
  <si>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</si>
  <si>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</si>
  <si>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</si>
  <si>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</si>
  <si>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</si>
  <si>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</si>
  <si>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</si>
  <si>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</si>
  <si>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</si>
  <si>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</si>
  <si>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</si>
  <si>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</si>
  <si>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</si>
  <si>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</si>
  <si>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</si>
  <si>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</si>
  <si>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</si>
  <si>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</si>
  <si>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</si>
  <si>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</si>
  <si>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</si>
  <si>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</si>
  <si>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</si>
  <si>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</si>
  <si>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</si>
  <si>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</si>
  <si>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</si>
  <si>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</si>
  <si>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</si>
  <si>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</si>
  <si>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</si>
  <si>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</si>
  <si>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</si>
  <si>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</si>
  <si>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</si>
  <si>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</si>
  <si>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</si>
  <si>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</si>
  <si>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</si>
  <si>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</si>
  <si>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</si>
  <si>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</si>
  <si>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</si>
  <si>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</si>
  <si>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</si>
  <si>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</si>
  <si>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</si>
  <si>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</si>
  <si>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</si>
  <si>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</si>
  <si>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</si>
  <si>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</si>
  <si>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</si>
  <si>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</si>
  <si>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</si>
  <si>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</si>
  <si>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</si>
  <si>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</si>
  <si>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</si>
  <si>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</si>
  <si>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</si>
  <si>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</si>
  <si>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</si>
  <si>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</si>
  <si>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</si>
  <si>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</si>
  <si>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</si>
  <si>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</si>
  <si>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</si>
  <si>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</si>
  <si>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</si>
  <si>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</si>
  <si>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</si>
  <si>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</si>
  <si>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</si>
  <si>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</si>
  <si>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</si>
  <si>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</si>
  <si>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</si>
  <si>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</si>
  <si>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</si>
  <si>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</si>
  <si>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</si>
  <si>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</si>
  <si>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</si>
  <si>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</si>
  <si>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</si>
  <si>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</si>
  <si>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</si>
  <si>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</si>
  <si>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</si>
  <si>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</si>
  <si>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</si>
  <si>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</si>
  <si>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</si>
  <si>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</si>
  <si>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</si>
  <si>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</si>
  <si>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</si>
  <si>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</si>
  <si>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</si>
  <si>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</si>
  <si>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</si>
  <si>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</si>
  <si>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</si>
  <si>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</si>
  <si>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</si>
  <si>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</si>
  <si>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</si>
  <si>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</si>
  <si>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</si>
  <si>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</si>
  <si>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</si>
  <si>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</si>
  <si>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</si>
  <si>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</si>
  <si>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</si>
  <si>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</si>
  <si>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</si>
  <si>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</si>
  <si>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</si>
  <si>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</si>
  <si>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</si>
  <si>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</si>
  <si>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</si>
  <si>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</si>
  <si>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</si>
  <si>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</si>
  <si>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</si>
  <si>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</si>
  <si>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</si>
  <si>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</si>
  <si>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</si>
  <si>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</si>
  <si>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</si>
  <si>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</si>
  <si>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</si>
  <si>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</si>
  <si>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</si>
  <si>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</si>
  <si>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</si>
  <si>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</si>
  <si>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</si>
  <si>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</si>
  <si>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</si>
  <si>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</si>
  <si>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</si>
  <si>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</si>
  <si>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</si>
  <si>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</si>
  <si>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</si>
  <si>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</si>
  <si>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</si>
  <si>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</si>
  <si>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</si>
  <si>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</si>
  <si>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</si>
  <si>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</si>
  <si>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</si>
  <si>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</si>
  <si>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</si>
  <si>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</si>
  <si>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</si>
  <si>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</si>
  <si>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</si>
  <si>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</si>
  <si>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</si>
  <si>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</si>
  <si>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</si>
  <si>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</si>
  <si>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</si>
  <si>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</si>
  <si>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</si>
  <si>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</si>
  <si>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</si>
  <si>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</si>
  <si>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</si>
  <si>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</si>
  <si>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</si>
  <si>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</si>
  <si>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</si>
  <si>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</si>
  <si>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</si>
  <si>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</si>
  <si>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</si>
  <si>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</si>
  <si>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</si>
  <si>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</si>
  <si>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</si>
  <si>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</si>
  <si>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</si>
  <si>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</si>
  <si>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</si>
  <si>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</si>
  <si>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</si>
  <si>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</si>
  <si>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</si>
  <si>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</si>
  <si>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</si>
  <si>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</si>
  <si>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</si>
  <si>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</si>
  <si>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</si>
  <si>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06.04.202</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</si>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</sst>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rgb="FF00000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3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AC98-38CA-6105-CC57-D28E46195D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031" width="5.421875" customWidth="1"/>
    <col min="2" max="2" style="12031" width="9.140625" customWidth="1"/>
    <col min="3" max="3" style="12031" width="16.421875" customWidth="1"/>
    <col min="4" max="25" style="12031" width="6.28125" customWidth="1"/>
    <col min="26" max="28" style="12031"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537532-3562-4C9F-03AD-856D56033DAC}" mc:Ignorable="x14ac xr xr2 xr3">
  <sheetPr>
    <tabColor rgb="FFCCCCFF"/>
  </sheetPr>
  <dimension ref="A1:P78"/>
  <sheetViews>
    <sheetView topLeftCell="C1" showGridLines="0" zoomScale="90" workbookViewId="0" tabSelected="1">
      <selection activeCell="I24" sqref="I24"/>
    </sheetView>
  </sheetViews>
  <sheetFormatPr defaultColWidth="9.140625" customHeight="1" defaultRowHeight="11.25"/>
  <cols>
    <col min="1" max="1" style="12142" width="10.7109375" hidden="1" customWidth="1"/>
    <col min="2" max="2" style="12143" width="10.7109375" hidden="1" customWidth="1"/>
    <col min="3" max="3" style="12144" width="3.7109375" customWidth="1"/>
    <col min="4" max="4" style="12145" width="1.7109375" customWidth="1"/>
    <col min="5" max="5" style="12145" width="55.28125" customWidth="1"/>
    <col min="6" max="6" style="12145" width="55.00390625" customWidth="1"/>
    <col min="7" max="7" style="12146" width="1.7109375" customWidth="1"/>
    <col min="8" max="8" style="12073" width="18.00390625" hidden="1" customWidth="1"/>
    <col min="9" max="9" style="12147" width="59.7109375" customWidth="1"/>
    <col min="10" max="10" style="12148" width="52.140625" hidden="1" customWidth="1"/>
    <col min="11" max="11" style="12145" width="9.140625"/>
    <col min="12" max="12" style="12145" width="78.00390625" customWidth="1"/>
    <col min="13" max="16" style="12145" width="9.140625"/>
  </cols>
  <sheetData>
    <row s="12032" customFormat="1" customHeight="1" ht="3">
      <c r="A1" s="1006"/>
      <c r="B1" s="464"/>
      <c r="F1" s="465">
        <v>26354809</v>
      </c>
      <c r="G1" s="634"/>
      <c r="H1" s="294"/>
      <c r="I1" s="634"/>
      <c r="J1" s="1094"/>
    </row>
    <row s="12039"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12049"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12049" customFormat="1" customHeight="1" ht="6">
      <c r="A6" s="1007"/>
      <c r="B6" s="455"/>
      <c r="C6" s="456"/>
      <c r="D6" s="457"/>
      <c r="E6" s="460"/>
      <c r="F6" s="461"/>
      <c r="G6" s="995"/>
      <c r="H6" s="632"/>
      <c r="I6" s="634"/>
      <c r="J6" s="1097"/>
    </row>
    <row customHeight="1" ht="19.5">
      <c r="D7" s="298"/>
      <c r="E7" s="614" t="s">
        <v>13</v>
      </c>
      <c r="F7" s="438" t="s">
        <v>14</v>
      </c>
      <c r="G7" s="995"/>
    </row>
    <row s="12049" customFormat="1" customHeight="1" ht="6">
      <c r="A8" s="1008"/>
      <c r="B8" s="455"/>
      <c r="C8" s="456"/>
      <c r="D8" s="462"/>
      <c r="E8" s="460"/>
      <c r="F8" s="463"/>
      <c r="G8" s="300"/>
      <c r="H8" s="632"/>
      <c r="I8" s="634"/>
      <c r="J8" s="1100"/>
    </row>
    <row s="12073"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12080" customFormat="1" customHeight="1" ht="6">
      <c r="A10" s="1008"/>
      <c r="B10" s="649"/>
      <c r="C10" s="650"/>
      <c r="D10" s="462"/>
      <c r="E10" s="460"/>
      <c r="F10" s="463"/>
      <c r="G10" s="300"/>
      <c r="H10" s="632"/>
      <c r="I10" s="634"/>
      <c r="J10" s="1100"/>
    </row>
    <row customHeight="1" ht="22.5">
      <c r="A11" s="2235" t="s">
        <v>16</v>
      </c>
      <c r="D11" s="298"/>
      <c r="E11" s="1390" t="s">
        <v>17</v>
      </c>
      <c r="F11" s="5274">
        <v>45292</v>
      </c>
      <c r="G11" s="300"/>
      <c r="H11" s="996" t="s">
        <v>18</v>
      </c>
      <c r="J11" s="1099" t="s">
        <v>19</v>
      </c>
    </row>
    <row customHeight="1" ht="22.5">
      <c r="A12" s="2235"/>
      <c r="D12" s="298"/>
      <c r="E12" s="1390" t="s">
        <v>20</v>
      </c>
      <c r="F12" s="5274">
        <v>47118</v>
      </c>
      <c r="G12" s="296"/>
      <c r="J12" s="1099" t="s">
        <v>21</v>
      </c>
    </row>
    <row s="12073" customFormat="1" customHeight="1" ht="22.5" hidden="1">
      <c r="A13" s="1011" t="s">
        <v>22</v>
      </c>
      <c r="B13" s="322"/>
      <c r="C13" s="631"/>
      <c r="D13" s="633"/>
      <c r="E13" s="2003" t="s">
        <v>23</v>
      </c>
      <c r="F13" s="1960" t="s">
        <v>24</v>
      </c>
      <c r="G13" s="300"/>
      <c r="H13" s="993"/>
      <c r="I13" s="634"/>
      <c r="J13" s="2004" t="s">
        <v>25</v>
      </c>
    </row>
    <row s="12073" customFormat="1" customHeight="1" ht="27" hidden="1">
      <c r="A14" s="1011" t="s">
        <v>26</v>
      </c>
      <c r="B14" s="322"/>
      <c r="C14" s="631"/>
      <c r="D14" s="633"/>
      <c r="E14" s="1390" t="s">
        <v>27</v>
      </c>
      <c r="F14" s="1995"/>
      <c r="G14" s="300"/>
      <c r="H14" s="993"/>
      <c r="I14" s="634"/>
      <c r="J14" s="1099" t="s">
        <v>28</v>
      </c>
    </row>
    <row s="12073" customFormat="1" customHeight="1" ht="19.5" hidden="1">
      <c r="A15" s="1011" t="s">
        <v>29</v>
      </c>
      <c r="B15" s="322"/>
      <c r="C15" s="631"/>
      <c r="D15" s="633"/>
      <c r="E15" s="1390" t="s">
        <v>30</v>
      </c>
      <c r="F15" s="1995"/>
      <c r="G15" s="300"/>
      <c r="H15" s="993"/>
      <c r="I15" s="634"/>
      <c r="J15" s="1099" t="s">
        <v>31</v>
      </c>
    </row>
    <row s="12049" customFormat="1" customHeight="1" ht="6">
      <c r="A16" s="1008"/>
      <c r="B16" s="455"/>
      <c r="C16" s="456"/>
      <c r="D16" s="462"/>
      <c r="E16" s="460"/>
      <c r="F16" s="463"/>
      <c r="G16" s="300"/>
      <c r="H16" s="632"/>
      <c r="I16" s="634"/>
      <c r="J16" s="1097"/>
    </row>
    <row customHeight="1" ht="19.5">
      <c r="D17" s="298"/>
      <c r="E17" s="614" t="s">
        <v>32</v>
      </c>
      <c r="F17" s="439" t="s">
        <v>33</v>
      </c>
      <c r="G17" s="296"/>
      <c r="H17" s="996" t="s">
        <v>18</v>
      </c>
    </row>
    <row customHeight="1" ht="25.5" hidden="1">
      <c r="D18" s="298"/>
      <c r="E18" s="2003" t="s">
        <v>34</v>
      </c>
      <c r="F18" s="1961"/>
      <c r="G18" s="296"/>
      <c r="I18" s="997"/>
      <c r="J18" s="2234" t="s">
        <v>35</v>
      </c>
    </row>
    <row customHeight="1" ht="25.5" hidden="1">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1"/>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5274">
        <v>45280</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60.75">
      <c r="D24" s="298"/>
      <c r="E24" s="614" t="s">
        <v>40</v>
      </c>
      <c r="F24" s="439" t="s">
        <v>41</v>
      </c>
      <c r="G24" s="296"/>
    </row>
    <row customHeight="1" ht="22.5" hidden="1">
      <c r="D25" s="298"/>
      <c r="E25" s="299"/>
      <c r="F25" s="493" t="str">
        <f>"Изменение "&amp;IF(TEMPLATE_GROUP="P","тарифов","предложения по тарифам")</f>
        <v>Изменение тарифов</v>
      </c>
      <c r="G25" s="296"/>
      <c r="J25" s="1098" t="s">
        <v>42</v>
      </c>
    </row>
    <row customHeight="1" ht="19.5" hidden="1">
      <c r="D26" s="298"/>
      <c r="E26" s="614" t="str">
        <f>"Дата "&amp;IF(TEMPLATE_GROUP="P","принятия решения","подачи заявления")&amp;" об изменении тарифов"</f>
        <v>Дата принятия решения об изменении тарифов</v>
      </c>
      <c r="F26" s="1961"/>
      <c r="G26" s="296"/>
    </row>
    <row customHeight="1" ht="19.5" hidden="1">
      <c r="D27" s="298"/>
      <c r="E27" s="1390" t="str">
        <f>"Номер "&amp;IF(TEMPLATE_GROUP="P","принятия решения","заявления")&amp;" об изменении тарифов"</f>
        <v>Номер принятия решения об изменении тарифов</v>
      </c>
      <c r="F27" s="441"/>
      <c r="G27" s="296"/>
    </row>
    <row customHeight="1" ht="24.75" hidden="1">
      <c r="D28" s="298"/>
      <c r="E28" s="614" t="s">
        <v>43</v>
      </c>
      <c r="F28" s="441"/>
      <c r="G28" s="296"/>
    </row>
    <row customHeight="1" ht="19.5" hidden="1">
      <c r="D29" s="298"/>
      <c r="E29" s="614" t="s">
        <v>40</v>
      </c>
      <c r="F29" s="441"/>
      <c r="G29" s="296"/>
    </row>
    <row s="12049"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44</v>
      </c>
      <c r="G31" s="999"/>
    </row>
    <row customHeight="1" ht="19.5" hidden="1">
      <c r="C32" s="301"/>
      <c r="D32" s="302"/>
      <c r="E32" s="615" t="s">
        <v>45</v>
      </c>
      <c r="F32" s="440"/>
      <c r="G32" s="999"/>
    </row>
    <row customHeight="1" ht="19.5">
      <c r="C33" s="301"/>
      <c r="D33" s="302"/>
      <c r="E33" s="614" t="s">
        <v>46</v>
      </c>
      <c r="F33" s="440" t="s">
        <v>47</v>
      </c>
      <c r="G33" s="999"/>
    </row>
    <row customHeight="1" ht="19.5">
      <c r="C34" s="301"/>
      <c r="D34" s="302"/>
      <c r="E34" s="614" t="s">
        <v>48</v>
      </c>
      <c r="F34" s="440" t="s">
        <v>49</v>
      </c>
      <c r="G34" s="999"/>
      <c r="H34" s="303"/>
    </row>
    <row s="12049" customFormat="1" customHeight="1" ht="11.25">
      <c r="A35" s="1008"/>
      <c r="B35" s="455"/>
      <c r="C35" s="456"/>
      <c r="D35" s="462"/>
      <c r="E35" s="460"/>
      <c r="F35" s="463"/>
      <c r="G35" s="300"/>
      <c r="H35" s="632"/>
      <c r="I35" s="634"/>
      <c r="J35" s="1097"/>
    </row>
    <row customHeight="1" ht="19.5" hidden="1">
      <c r="A36" s="1102"/>
      <c r="D36" s="302"/>
      <c r="E36" s="614" t="s">
        <v>50</v>
      </c>
      <c r="F36" s="571"/>
      <c r="G36" s="300"/>
    </row>
    <row customHeight="1" ht="19.5">
      <c r="A37" s="1102"/>
      <c r="D37" s="302"/>
      <c r="E37" s="614" t="s">
        <v>51</v>
      </c>
      <c r="F37" s="5299" t="s">
        <v>52</v>
      </c>
      <c r="G37" s="300"/>
    </row>
    <row s="12049" customFormat="1" customHeight="1" ht="6">
      <c r="A38" s="1008"/>
      <c r="B38" s="455"/>
      <c r="C38" s="456"/>
      <c r="D38" s="457"/>
      <c r="E38" s="458"/>
      <c r="F38" s="1277"/>
      <c r="G38" s="296"/>
      <c r="H38" s="632"/>
      <c r="I38" s="634"/>
      <c r="J38" s="1099"/>
    </row>
    <row customHeight="1" ht="35.25">
      <c r="A39" s="1008"/>
      <c r="D39" s="298"/>
      <c r="E39" s="614" t="s">
        <v>53</v>
      </c>
      <c r="F39" s="933" t="s">
        <v>54</v>
      </c>
      <c r="G39" s="296"/>
      <c r="H39" s="996" t="s">
        <v>18</v>
      </c>
    </row>
    <row s="12080" customFormat="1" customHeight="1" ht="6" hidden="1">
      <c r="A40" s="1007"/>
      <c r="B40" s="649"/>
      <c r="C40" s="650"/>
      <c r="D40" s="651"/>
      <c r="E40" s="652"/>
      <c r="F40" s="1277"/>
      <c r="G40" s="296"/>
      <c r="H40" s="632"/>
      <c r="I40" s="634"/>
      <c r="J40" s="1099"/>
    </row>
    <row s="12073"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54</v>
      </c>
      <c r="G41" s="296"/>
      <c r="I41" s="634"/>
      <c r="J41" s="1099"/>
    </row>
    <row s="12080" customFormat="1" customHeight="1" ht="6" hidden="1">
      <c r="A42" s="1007"/>
      <c r="B42" s="649"/>
      <c r="C42" s="650"/>
      <c r="D42" s="651"/>
      <c r="E42" s="652"/>
      <c r="F42" s="1277"/>
      <c r="G42" s="296"/>
      <c r="H42" s="632"/>
      <c r="I42" s="634"/>
      <c r="J42" s="1097"/>
    </row>
    <row s="12073" customFormat="1" customHeight="1" ht="27" hidden="1">
      <c r="A43" s="1007"/>
      <c r="B43" s="636"/>
      <c r="C43" s="631"/>
      <c r="D43" s="633"/>
      <c r="E43" s="614" t="s">
        <v>55</v>
      </c>
      <c r="F43" s="933" t="s">
        <v>54</v>
      </c>
      <c r="G43" s="296"/>
      <c r="I43" s="634"/>
      <c r="J43" s="1099"/>
    </row>
    <row s="12073" customFormat="1" customHeight="1" ht="27" hidden="1">
      <c r="A44" s="1007"/>
      <c r="B44" s="636"/>
      <c r="C44" s="631"/>
      <c r="D44" s="633"/>
      <c r="E44" s="1390" t="s">
        <v>56</v>
      </c>
      <c r="F44" s="2117"/>
      <c r="G44" s="296"/>
      <c r="I44" s="634"/>
      <c r="J44" s="1099"/>
    </row>
    <row s="12080" customFormat="1" customHeight="1" ht="6" hidden="1">
      <c r="A45" s="1007"/>
      <c r="B45" s="649"/>
      <c r="C45" s="650"/>
      <c r="D45" s="651"/>
      <c r="E45" s="652"/>
      <c r="F45" s="1277"/>
      <c r="G45" s="296"/>
      <c r="H45" s="632"/>
      <c r="I45" s="634"/>
      <c r="J45" s="1099"/>
    </row>
    <row s="12080" customFormat="1" customHeight="1" ht="24.75" hidden="1">
      <c r="A46" s="1007"/>
      <c r="B46" s="649"/>
      <c r="C46" s="650"/>
      <c r="D46" s="651"/>
      <c r="E46" s="1390" t="s">
        <v>57</v>
      </c>
      <c r="F46" s="933" t="s">
        <v>54</v>
      </c>
      <c r="G46" s="296"/>
      <c r="H46" s="632"/>
      <c r="I46" s="634"/>
      <c r="J46" s="1099"/>
    </row>
    <row s="12073" customFormat="1" customHeight="1" ht="24.75" hidden="1">
      <c r="A47" s="1007"/>
      <c r="B47" s="636"/>
      <c r="C47" s="631"/>
      <c r="D47" s="633"/>
      <c r="E47" s="1390" t="s">
        <v>58</v>
      </c>
      <c r="F47" s="933" t="s">
        <v>54</v>
      </c>
      <c r="G47" s="296"/>
      <c r="I47" s="634"/>
      <c r="J47" s="1099"/>
    </row>
    <row s="12049"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59</v>
      </c>
      <c r="G49" s="296"/>
    </row>
    <row s="12080" customFormat="1" customHeight="1" ht="6" hidden="1">
      <c r="A50" s="1008"/>
      <c r="B50" s="649"/>
      <c r="C50" s="650"/>
      <c r="D50" s="462"/>
      <c r="E50" s="460"/>
      <c r="F50" s="463"/>
      <c r="G50" s="300"/>
      <c r="H50" s="632"/>
      <c r="I50" s="634"/>
      <c r="J50" s="1099"/>
    </row>
    <row s="12118" customFormat="1" customHeight="1" ht="28.5" hidden="1">
      <c r="A51" s="1009"/>
      <c r="B51" s="636"/>
      <c r="C51" s="753"/>
      <c r="D51" s="754"/>
      <c r="E51" s="614" t="s">
        <v>60</v>
      </c>
      <c r="F51" s="933" t="s">
        <v>54</v>
      </c>
      <c r="G51" s="755"/>
      <c r="I51" s="757"/>
      <c r="J51" s="1101"/>
      <c r="P51" s="758"/>
    </row>
    <row s="12080" customFormat="1" customHeight="1" ht="6" hidden="1">
      <c r="A52" s="1008"/>
      <c r="B52" s="649"/>
      <c r="C52" s="650"/>
      <c r="D52" s="462"/>
      <c r="E52" s="460"/>
      <c r="F52" s="463"/>
      <c r="G52" s="300"/>
      <c r="H52" s="632"/>
      <c r="I52" s="634"/>
      <c r="J52" s="1097"/>
    </row>
    <row s="12118" customFormat="1" customHeight="1" ht="27" hidden="1">
      <c r="A53" s="1009"/>
      <c r="B53" s="636"/>
      <c r="C53" s="753"/>
      <c r="D53" s="754"/>
      <c r="E53" s="614" t="s">
        <v>61</v>
      </c>
      <c r="F53" s="1272" t="s">
        <v>54</v>
      </c>
      <c r="G53" s="755"/>
      <c r="I53" s="757"/>
      <c r="J53" s="1101"/>
      <c r="P53" s="758"/>
    </row>
    <row s="12118" customFormat="1" customHeight="1" ht="27" hidden="1">
      <c r="A54" s="1009"/>
      <c r="B54" s="636"/>
      <c r="C54" s="753"/>
      <c r="D54" s="754"/>
      <c r="E54" s="614" t="s">
        <v>62</v>
      </c>
      <c r="F54" s="2002"/>
      <c r="G54" s="755"/>
      <c r="I54" s="757"/>
      <c r="J54" s="1101"/>
      <c r="P54" s="758"/>
    </row>
    <row s="12080" customFormat="1" customHeight="1" ht="6" hidden="1">
      <c r="A55" s="1008"/>
      <c r="B55" s="649"/>
      <c r="C55" s="650"/>
      <c r="D55" s="462"/>
      <c r="E55" s="460"/>
      <c r="F55" s="463"/>
      <c r="G55" s="300"/>
      <c r="H55" s="632"/>
      <c r="I55" s="634"/>
      <c r="J55" s="1097"/>
    </row>
    <row s="12118" customFormat="1" customHeight="1" ht="25.5" hidden="1">
      <c r="A56" s="1009"/>
      <c r="B56" s="636"/>
      <c r="C56" s="753"/>
      <c r="D56" s="754"/>
      <c r="E56" s="614" t="s">
        <v>63</v>
      </c>
      <c r="F56" s="1272" t="s">
        <v>54</v>
      </c>
      <c r="G56" s="755"/>
      <c r="I56" s="757"/>
      <c r="J56" s="1101"/>
      <c r="P56" s="758"/>
    </row>
    <row s="12080" customFormat="1" customHeight="1" ht="6" hidden="1">
      <c r="A57" s="1008"/>
      <c r="B57" s="649"/>
      <c r="C57" s="650"/>
      <c r="D57" s="462"/>
      <c r="E57" s="460"/>
      <c r="F57" s="463"/>
      <c r="G57" s="300"/>
      <c r="H57" s="632"/>
      <c r="I57" s="634"/>
      <c r="J57" s="1097"/>
    </row>
    <row s="12118" customFormat="1" customHeight="1" ht="15" hidden="1">
      <c r="A58" s="1009"/>
      <c r="B58" s="636"/>
      <c r="C58" s="753"/>
      <c r="D58" s="754"/>
      <c r="E58" s="614" t="s">
        <v>64</v>
      </c>
      <c r="F58" s="1272" t="s">
        <v>59</v>
      </c>
      <c r="G58" s="755"/>
      <c r="I58" s="757"/>
      <c r="J58" s="1101"/>
      <c r="P58" s="758"/>
    </row>
    <row s="12118"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12118" customFormat="1" customHeight="1" ht="15" hidden="1">
      <c r="A60" s="1009"/>
      <c r="B60" s="636"/>
      <c r="C60" s="753"/>
      <c r="D60" s="754"/>
      <c r="E60" s="1390" t="s">
        <v>65</v>
      </c>
      <c r="F60" s="1376"/>
      <c r="G60" s="755"/>
      <c r="I60" s="757"/>
      <c r="J60" s="1101"/>
      <c r="P60" s="758"/>
    </row>
    <row s="12080" customFormat="1" customHeight="1" ht="6" hidden="1">
      <c r="A61" s="1008"/>
      <c r="B61" s="649"/>
      <c r="C61" s="650"/>
      <c r="D61" s="651"/>
      <c r="E61" s="652"/>
      <c r="F61" s="1277"/>
      <c r="G61" s="296"/>
      <c r="H61" s="632"/>
      <c r="I61" s="634"/>
      <c r="J61" s="1099"/>
    </row>
    <row s="12073" customFormat="1" customHeight="1" ht="33.75" hidden="1">
      <c r="A62" s="1008"/>
      <c r="B62" s="322"/>
      <c r="C62" s="631"/>
      <c r="D62" s="633"/>
      <c r="E62" s="1390" t="s">
        <v>66</v>
      </c>
      <c r="F62" s="1899" t="s">
        <v>59</v>
      </c>
      <c r="G62" s="296"/>
      <c r="H62" s="996" t="s">
        <v>18</v>
      </c>
      <c r="I62" s="634"/>
      <c r="J62" s="1099"/>
    </row>
    <row s="12049" customFormat="1" customHeight="1" ht="6">
      <c r="A63" s="1008"/>
      <c r="B63" s="455"/>
      <c r="C63" s="456"/>
      <c r="D63" s="462"/>
      <c r="E63" s="460"/>
      <c r="F63" s="463"/>
      <c r="G63" s="300"/>
      <c r="H63" s="632"/>
      <c r="I63" s="634"/>
      <c r="J63" s="1097"/>
    </row>
    <row customHeight="1" ht="19.5">
      <c r="A64" s="1010"/>
      <c r="B64" s="323"/>
      <c r="D64" s="305"/>
      <c r="E64" s="614" t="s">
        <v>67</v>
      </c>
      <c r="F64" s="439" t="s">
        <v>68</v>
      </c>
      <c r="G64" s="300"/>
    </row>
    <row customHeight="1" ht="19.5">
      <c r="A65" s="1010"/>
      <c r="B65" s="323"/>
      <c r="D65" s="305"/>
      <c r="E65" s="614" t="s">
        <v>69</v>
      </c>
      <c r="F65" s="439" t="s">
        <v>70</v>
      </c>
      <c r="G65" s="300"/>
    </row>
    <row customHeight="1" ht="35.25">
      <c r="D66" s="298"/>
      <c r="E66" s="616" t="s">
        <v>71</v>
      </c>
      <c r="F66" s="1278"/>
      <c r="G66" s="296"/>
    </row>
    <row customHeight="1" ht="19.5">
      <c r="A67" s="1010"/>
      <c r="D67" s="633"/>
      <c r="E67" s="614" t="s">
        <v>72</v>
      </c>
      <c r="F67" s="494" t="s">
        <v>73</v>
      </c>
      <c r="G67" s="300"/>
    </row>
    <row customHeight="1" ht="19.5">
      <c r="A68" s="1010"/>
      <c r="B68" s="323"/>
      <c r="D68" s="305"/>
      <c r="E68" s="614" t="s">
        <v>74</v>
      </c>
      <c r="F68" s="494" t="s">
        <v>75</v>
      </c>
      <c r="G68" s="300"/>
    </row>
    <row customHeight="1" ht="19.5">
      <c r="A69" s="1010"/>
      <c r="B69" s="323"/>
      <c r="D69" s="305"/>
      <c r="E69" s="614" t="s">
        <v>76</v>
      </c>
      <c r="F69" s="494" t="s">
        <v>77</v>
      </c>
      <c r="G69" s="300"/>
    </row>
    <row customHeight="1" ht="19.5">
      <c r="D70" s="633"/>
      <c r="E70" s="614" t="s">
        <v>78</v>
      </c>
      <c r="F70" s="494" t="s">
        <v>79</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806667-88C7-E20A-A78E-C571E9155AB2}"/>
    <hyperlink ref="H17" location="Титульный!H9" display="Как заполнить?" tooltip="Помощь по работе с полями отчётной формы" xr:uid="{07FAB45B-75FA-5159-544E-61AB9FC5BBF4}"/>
    <hyperlink ref="H39" location="Титульный!H9" display="Как заполнить?" tooltip="Помощь по работе с полями отчётной формы" xr:uid="{1640750D-87EE-F3CC-5DFC-824CCCA815A3}"/>
    <hyperlink ref="H62" location="Титульный!H9" display="Как заполнить?" tooltip="Помощь по работе с полями отчётной формы" xr:uid="{1717C1BE-7FA2-E87F-A26E-CB37320500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9E319-6D0C-30BF-18DC-20851EE4BA5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2232" width="8.00390625" hidden="1" customWidth="1"/>
    <col min="2" max="2" style="12233" width="6.00390625" hidden="1" customWidth="1"/>
    <col min="3" max="3" style="12232" width="3.7109375" customWidth="1"/>
    <col min="4" max="4" style="12234" width="3.7109375" customWidth="1"/>
    <col min="5" max="5" style="12235" width="6.28125" customWidth="1"/>
    <col min="6" max="6" style="12232" width="2.7109375" hidden="1" customWidth="1"/>
    <col min="7" max="7" style="12235" width="46.7109375" customWidth="1"/>
    <col min="8" max="8" style="12235" width="43.140625" customWidth="1"/>
    <col min="9" max="9" style="12235" width="14.8515625" customWidth="1"/>
    <col min="10" max="10" style="12236" width="3.7109375" customWidth="1"/>
    <col min="11" max="13" style="12236" width="9.140625" hidden="1"/>
    <col min="14" max="14" style="12237" width="25.7109375" hidden="1" customWidth="1"/>
    <col min="15" max="15" style="12236" width="14.421875" hidden="1" customWidth="1"/>
    <col min="16" max="19" style="12238" width="9.140625" hidden="1"/>
    <col min="20" max="27" style="12235" width="9.140625" hidden="1"/>
    <col min="28" max="28" style="12235" width="9.140625"/>
  </cols>
  <sheetData>
    <row s="12149" customFormat="1" customHeight="1" ht="5.25" hidden="1">
      <c r="A1" s="719"/>
      <c r="B1" s="734"/>
      <c r="C1" s="734"/>
      <c r="D1" s="444"/>
      <c r="F1" s="734"/>
      <c r="G1" s="470" t="s">
        <v>80</v>
      </c>
      <c r="H1" s="717" t="s">
        <v>81</v>
      </c>
      <c r="I1" s="450" t="s">
        <v>82</v>
      </c>
      <c r="J1" s="470" t="s">
        <v>80</v>
      </c>
      <c r="K1" s="470"/>
      <c r="L1" s="470"/>
      <c r="M1" s="470"/>
      <c r="N1" s="471"/>
      <c r="O1" s="470"/>
      <c r="P1" s="470"/>
      <c r="Q1" s="470"/>
      <c r="R1" s="470"/>
      <c r="S1" s="470"/>
      <c r="T1" s="450"/>
      <c r="U1" s="450"/>
      <c r="V1" s="450"/>
      <c r="W1" s="450"/>
      <c r="X1" s="450"/>
      <c r="Y1" s="450"/>
      <c r="Z1" s="450"/>
      <c r="AA1" s="450"/>
      <c r="AB1" s="450"/>
    </row>
    <row s="12157"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2162" customFormat="1" customHeight="1" ht="3">
      <c r="A3" s="981"/>
      <c r="B3" s="640"/>
      <c r="C3" s="981"/>
      <c r="D3" s="388"/>
      <c r="E3" s="327"/>
      <c r="F3" s="732"/>
      <c r="G3" s="327"/>
      <c r="H3" s="327"/>
      <c r="I3" s="390"/>
      <c r="J3" s="470"/>
      <c r="K3" s="379"/>
      <c r="L3" s="379"/>
      <c r="M3" s="379"/>
      <c r="N3" s="449"/>
      <c r="O3" s="379"/>
      <c r="P3" s="448"/>
      <c r="Q3" s="448"/>
      <c r="R3" s="448"/>
      <c r="S3" s="448"/>
    </row>
    <row s="12162"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12162" customFormat="1" customHeight="1" ht="3">
      <c r="A5" s="981"/>
      <c r="B5" s="640"/>
      <c r="C5" s="981"/>
      <c r="D5" s="388"/>
      <c r="E5" s="327"/>
      <c r="F5" s="732"/>
      <c r="G5" s="391"/>
      <c r="H5" s="391"/>
      <c r="I5" s="392"/>
      <c r="J5" s="379"/>
      <c r="K5" s="379"/>
      <c r="L5" s="379"/>
      <c r="M5" s="379"/>
      <c r="N5" s="449"/>
      <c r="O5" s="379"/>
      <c r="P5" s="448"/>
      <c r="Q5" s="448"/>
      <c r="R5" s="448"/>
      <c r="S5" s="448"/>
    </row>
    <row s="12162"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2162" customFormat="1" customHeight="1" ht="14.25">
      <c r="A8" s="981"/>
      <c r="B8" s="640"/>
      <c r="C8" s="981"/>
      <c r="D8" s="388"/>
      <c r="E8" s="2238" t="s">
        <v>83</v>
      </c>
      <c r="F8" s="2239"/>
      <c r="G8" s="2240"/>
      <c r="H8" s="2241" t="s">
        <v>84</v>
      </c>
      <c r="I8" s="2241"/>
      <c r="J8" s="379"/>
      <c r="K8" s="379"/>
      <c r="L8" s="379"/>
      <c r="M8" s="379"/>
      <c r="N8" s="449"/>
      <c r="O8" s="379"/>
      <c r="P8" s="448"/>
      <c r="Q8" s="448"/>
      <c r="R8" s="448"/>
      <c r="S8" s="448"/>
    </row>
    <row s="12162" customFormat="1" customHeight="1" ht="20.25">
      <c r="A9" s="981"/>
      <c r="B9" s="640"/>
      <c r="C9" s="981"/>
      <c r="D9" s="388"/>
      <c r="E9" s="1000" t="s">
        <v>85</v>
      </c>
      <c r="F9" s="1000"/>
      <c r="G9" s="396" t="s">
        <v>86</v>
      </c>
      <c r="H9" s="396" t="s">
        <v>86</v>
      </c>
      <c r="I9" s="396" t="s">
        <v>82</v>
      </c>
      <c r="J9" s="379"/>
      <c r="K9" s="379"/>
      <c r="L9" s="379"/>
      <c r="M9" s="379"/>
      <c r="N9" s="449"/>
      <c r="O9" s="379"/>
      <c r="P9" s="448"/>
      <c r="Q9" s="448"/>
      <c r="R9" s="448"/>
      <c r="S9" s="448"/>
    </row>
    <row customHeight="1" ht="11.25">
      <c r="D10" s="400"/>
      <c r="E10" s="1001" t="s">
        <v>87</v>
      </c>
      <c r="F10" s="1001"/>
      <c r="G10" s="446" t="s">
        <v>88</v>
      </c>
      <c r="H10" s="446" t="s">
        <v>89</v>
      </c>
      <c r="I10" s="446" t="s">
        <v>90</v>
      </c>
      <c r="J10" s="409"/>
      <c r="K10" s="409"/>
      <c r="L10" s="409"/>
      <c r="M10" s="409"/>
      <c r="N10" s="395"/>
      <c r="O10" s="409"/>
      <c r="P10" s="447"/>
      <c r="Q10" s="447"/>
      <c r="R10" s="447"/>
      <c r="S10" s="447"/>
    </row>
    <row s="12162" customFormat="1" customHeight="1" ht="0.75">
      <c r="A11" s="981"/>
      <c r="B11" s="640"/>
      <c r="C11" s="981"/>
      <c r="D11" s="388"/>
      <c r="E11" s="1013"/>
      <c r="F11" s="1013"/>
      <c r="G11" s="397"/>
      <c r="H11" s="397"/>
      <c r="I11" s="399"/>
      <c r="J11" s="472" t="s">
        <v>91</v>
      </c>
      <c r="K11" s="379"/>
      <c r="L11" s="379"/>
      <c r="M11" s="379" t="s">
        <v>92</v>
      </c>
      <c r="N11" s="449" t="s">
        <v>93</v>
      </c>
      <c r="O11" s="379" t="s">
        <v>94</v>
      </c>
      <c r="P11" s="448"/>
      <c r="Q11" s="448"/>
      <c r="R11" s="448"/>
      <c r="S11" s="448"/>
    </row>
    <row s="12196" customFormat="1" customHeight="1" ht="14.25">
      <c r="A12" s="2236">
        <v>1</v>
      </c>
      <c r="B12" s="640"/>
      <c r="C12" s="981"/>
      <c r="D12" s="1005"/>
      <c r="E12" s="442">
        <f>A12</f>
        <v>1</v>
      </c>
      <c r="F12" s="1025" t="s">
        <v>95</v>
      </c>
      <c r="G12" s="763" t="str">
        <f>"Территория "&amp;E12</f>
        <v>Территория 1</v>
      </c>
      <c r="H12" s="1015"/>
      <c r="I12" s="1015"/>
      <c r="J12" s="1012"/>
      <c r="K12" s="723"/>
      <c r="L12" s="723"/>
      <c r="M12" s="723"/>
      <c r="N12" s="449"/>
      <c r="O12" s="723"/>
      <c r="P12" s="448"/>
      <c r="Q12" s="448"/>
      <c r="R12" s="448"/>
      <c r="S12" s="448"/>
    </row>
    <row s="12205" customFormat="1" customHeight="1" ht="15">
      <c r="A13" s="2236"/>
      <c r="B13" s="640">
        <v>1</v>
      </c>
      <c r="C13" s="640"/>
      <c r="D13" s="1023"/>
      <c r="E13" s="1003" t="str">
        <f>A12&amp;"."&amp;B13</f>
        <v>1.1</v>
      </c>
      <c r="F13" s="1018" t="s">
        <v>96</v>
      </c>
      <c r="G13" s="1016" t="s">
        <v>97</v>
      </c>
      <c r="H13" s="1016" t="s">
        <v>97</v>
      </c>
      <c r="I13" s="1014" t="s">
        <v>98</v>
      </c>
      <c r="J13" s="723">
        <f>MERGEVALUE(G13)</f>
      </c>
      <c r="K13" s="734"/>
      <c r="L13" s="734"/>
      <c r="M13" s="723" t="str">
        <f t="array" ref="M13:M13">IF(ISERROR(MATCH(MID(N13,1,250),MID(note_ter,1,250),0)),"n","y")</f>
        <v>n</v>
      </c>
      <c r="N13" s="734"/>
      <c r="O13" s="723" t="str">
        <f>H13&amp;"("&amp;I13&amp;")"</f>
        <v>Владивостокский городской округ(05701000)</v>
      </c>
      <c r="P13" s="640"/>
      <c r="Q13" s="640"/>
      <c r="R13" s="643"/>
      <c r="S13" s="640"/>
      <c r="T13" s="640"/>
      <c r="U13" s="640"/>
      <c r="V13" s="645"/>
      <c r="W13" s="645"/>
      <c r="X13" s="642"/>
      <c r="Y13" s="642"/>
      <c r="Z13" s="642"/>
      <c r="AA13" s="642"/>
      <c r="AB13" s="642"/>
    </row>
    <row s="12205" customFormat="1" customHeight="1" ht="15">
      <c r="A14" s="2236"/>
      <c r="B14" s="640"/>
      <c r="C14" s="635"/>
      <c r="D14" s="1024"/>
      <c r="E14" s="644"/>
      <c r="F14" s="401"/>
      <c r="G14" s="638" t="s">
        <v>99</v>
      </c>
      <c r="H14" s="410"/>
      <c r="I14" s="647"/>
      <c r="J14" s="734"/>
      <c r="K14" s="734"/>
      <c r="L14" s="734"/>
      <c r="M14" s="734"/>
      <c r="N14" s="723"/>
      <c r="O14" s="734"/>
      <c r="P14" s="640"/>
      <c r="Q14" s="640"/>
      <c r="R14" s="643"/>
      <c r="S14" s="640"/>
      <c r="T14" s="640"/>
      <c r="U14" s="640"/>
      <c r="V14" s="645"/>
      <c r="W14" s="645"/>
      <c r="X14" s="642"/>
      <c r="Y14" s="642"/>
      <c r="Z14" s="642"/>
      <c r="AA14" s="642"/>
      <c r="AB14" s="642"/>
    </row>
    <row s="12162" customFormat="1" customHeight="1" ht="14.25">
      <c r="A15" s="981"/>
      <c r="B15" s="640"/>
      <c r="C15" s="981"/>
      <c r="D15" s="1005"/>
      <c r="E15" s="1017"/>
      <c r="F15" s="402"/>
      <c r="G15" s="639" t="s">
        <v>100</v>
      </c>
      <c r="H15" s="402"/>
      <c r="I15" s="403"/>
      <c r="J15" s="472"/>
      <c r="K15" s="379"/>
      <c r="L15" s="379"/>
      <c r="M15" s="379"/>
      <c r="N15" s="449" t="s">
        <v>101</v>
      </c>
      <c r="O15" s="379"/>
      <c r="P15" s="448"/>
      <c r="Q15" s="448"/>
      <c r="R15" s="448"/>
      <c r="S15" s="448"/>
    </row>
    <row s="12162" customFormat="1" customHeight="1" ht="21">
      <c r="A16" s="981"/>
      <c r="B16" s="640"/>
      <c r="C16" s="981"/>
      <c r="D16" s="389"/>
      <c r="E16" s="404"/>
      <c r="F16" s="404"/>
      <c r="G16" s="404"/>
      <c r="H16" s="404"/>
      <c r="I16" s="404"/>
      <c r="J16" s="379"/>
      <c r="K16" s="379"/>
      <c r="L16" s="379"/>
      <c r="M16" s="379"/>
      <c r="N16" s="449"/>
      <c r="O16" s="379"/>
      <c r="P16" s="448"/>
      <c r="Q16" s="448"/>
      <c r="R16" s="448"/>
      <c r="S16" s="448"/>
    </row>
    <row s="12162" customFormat="1" customHeight="1" ht="14.25">
      <c r="A17" s="981"/>
      <c r="B17" s="640"/>
      <c r="C17" s="981"/>
      <c r="D17" s="389"/>
      <c r="E17" s="306"/>
      <c r="F17" s="981"/>
      <c r="G17" s="306"/>
      <c r="H17" s="306"/>
      <c r="I17" s="306"/>
      <c r="J17" s="379"/>
      <c r="K17" s="379"/>
      <c r="L17" s="379"/>
      <c r="M17" s="379"/>
      <c r="N17" s="449"/>
      <c r="O17" s="379"/>
      <c r="P17" s="448"/>
      <c r="Q17" s="448"/>
      <c r="R17" s="448"/>
      <c r="S17" s="448"/>
    </row>
    <row s="12162" customFormat="1" customHeight="1" ht="0.75">
      <c r="A18" s="981"/>
      <c r="B18" s="640"/>
      <c r="C18" s="981"/>
      <c r="D18" s="389"/>
      <c r="E18" s="306"/>
      <c r="F18" s="981"/>
      <c r="G18" s="306"/>
      <c r="H18" s="306"/>
      <c r="I18" s="306"/>
      <c r="J18" s="379"/>
      <c r="K18" s="379"/>
      <c r="L18" s="379"/>
      <c r="M18" s="379"/>
      <c r="N18" s="449"/>
      <c r="O18" s="379"/>
      <c r="P18" s="448"/>
      <c r="Q18" s="448"/>
      <c r="R18" s="448"/>
      <c r="S18" s="448"/>
    </row>
    <row s="12228" customFormat="1" customHeight="1" ht="10.5">
      <c r="B19" s="1057"/>
      <c r="D19" s="406"/>
      <c r="J19" s="379"/>
      <c r="K19" s="379"/>
      <c r="L19" s="379"/>
      <c r="M19" s="379"/>
      <c r="N19" s="449"/>
      <c r="O19" s="379"/>
      <c r="P19" s="448"/>
      <c r="Q19" s="448"/>
      <c r="R19" s="448"/>
      <c r="S19" s="448"/>
    </row>
    <row s="12228"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5C935-A784-8D24-4F1C-8A9CC7F367C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2322" width="6.421875" hidden="1" customWidth="1"/>
    <col min="2" max="2" style="12322" width="2.00390625" hidden="1" customWidth="1"/>
    <col min="3" max="3" style="12322" width="3.7109375" customWidth="1"/>
    <col min="4" max="4" style="12322" width="4.28125" customWidth="1"/>
    <col min="5" max="5" style="12322" width="45.00390625" customWidth="1"/>
    <col min="6" max="6" style="12322" width="6.421875" customWidth="1"/>
    <col min="7" max="7" style="12322" width="4.421875" customWidth="1"/>
    <col min="8" max="8" style="12322" width="5.57421875" customWidth="1"/>
    <col min="9" max="9" style="12322" width="52.8515625" customWidth="1"/>
    <col min="10" max="10" style="12322" width="7.00390625" customWidth="1"/>
    <col min="11" max="11" style="12322" width="3.7109375" customWidth="1"/>
    <col min="12" max="12" style="12322" width="6.28125" customWidth="1"/>
    <col min="13" max="13" style="12322" width="56.28125" customWidth="1"/>
    <col min="14" max="14" style="12323" width="9.140625"/>
    <col min="15" max="20" style="12324" width="9.140625" hidden="1"/>
    <col min="21" max="24" style="12325" width="9.140625" hidden="1"/>
    <col min="25" max="37" style="12323" width="9.140625" hidden="1"/>
    <col min="38" max="38" style="12323"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12244" customFormat="1" customHeight="1" ht="15">
      <c r="A5" s="808"/>
      <c r="B5" s="808"/>
      <c r="C5" s="808"/>
      <c r="D5" s="2249" t="str">
        <f>IF(org=0,"Не определено",org)</f>
        <v>АО "ДГК"</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12251"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12244"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102</v>
      </c>
      <c r="E9" s="2254"/>
      <c r="F9" s="2255" t="s">
        <v>103</v>
      </c>
      <c r="G9" s="2256"/>
      <c r="H9" s="2256"/>
      <c r="I9" s="2256"/>
      <c r="J9" s="2259" t="s">
        <v>104</v>
      </c>
      <c r="K9" s="2259"/>
      <c r="L9" s="2259"/>
      <c r="M9" s="2259"/>
    </row>
    <row customHeight="1" ht="22.5">
      <c r="A10" s="2253"/>
      <c r="B10" s="815"/>
      <c r="C10" s="748"/>
      <c r="D10" s="746" t="s">
        <v>85</v>
      </c>
      <c r="E10" s="746" t="s">
        <v>86</v>
      </c>
      <c r="F10" s="746" t="s">
        <v>105</v>
      </c>
      <c r="G10" s="2260" t="s">
        <v>85</v>
      </c>
      <c r="H10" s="2261"/>
      <c r="I10" s="746" t="s">
        <v>86</v>
      </c>
      <c r="J10" s="746" t="s">
        <v>105</v>
      </c>
      <c r="K10" s="2260" t="s">
        <v>85</v>
      </c>
      <c r="L10" s="2261"/>
      <c r="M10" s="746" t="s">
        <v>86</v>
      </c>
      <c r="N10" s="1855"/>
    </row>
    <row s="12273" customFormat="1" customHeight="1" ht="11.25" hidden="1">
      <c r="A11" s="816"/>
      <c r="B11" s="816"/>
      <c r="C11" s="816"/>
      <c r="D11" s="817" t="s">
        <v>106</v>
      </c>
      <c r="E11" s="817" t="s">
        <v>107</v>
      </c>
      <c r="F11" s="817" t="s">
        <v>87</v>
      </c>
      <c r="G11" s="2242" t="s">
        <v>88</v>
      </c>
      <c r="H11" s="2243"/>
      <c r="I11" s="817" t="s">
        <v>108</v>
      </c>
      <c r="J11" s="817" t="s">
        <v>89</v>
      </c>
      <c r="K11" s="2244" t="s">
        <v>90</v>
      </c>
      <c r="L11" s="2245"/>
      <c r="M11" s="817" t="s">
        <v>109</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110</v>
      </c>
      <c r="P12" s="1641" t="s">
        <v>111</v>
      </c>
      <c r="Q12" s="1641" t="s">
        <v>112</v>
      </c>
      <c r="R12" s="1641" t="s">
        <v>113</v>
      </c>
    </row>
    <row s="12293" customFormat="1" customHeight="1" ht="15">
      <c r="A13" s="516"/>
      <c r="B13" s="516"/>
      <c r="C13" s="749"/>
      <c r="D13" s="2265" t="s">
        <v>106</v>
      </c>
      <c r="E13" s="2266"/>
      <c r="F13" s="2269" t="s">
        <v>59</v>
      </c>
      <c r="G13" s="2270"/>
      <c r="H13" s="2271">
        <v>1</v>
      </c>
      <c r="I13" s="2262" t="str">
        <f>IF(U13="","",INDEX(TERRITORY_MR_LIST,MATCH(U13,TERRITORY_LIST_ID,0)))</f>
        <v/>
      </c>
      <c r="J13" s="2264" t="s">
        <v>54</v>
      </c>
      <c r="K13" s="825"/>
      <c r="L13" s="750" t="s">
        <v>106</v>
      </c>
      <c r="M13" s="826" t="s">
        <v>24</v>
      </c>
      <c r="N13" s="1035"/>
      <c r="O13" s="1644" t="s">
        <v>114</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115</v>
      </c>
      <c r="Z13" s="827">
        <v>1705000</v>
      </c>
      <c r="AA13" s="827"/>
      <c r="AB13" s="827"/>
      <c r="AC13" s="827"/>
      <c r="AD13" s="827"/>
      <c r="AE13" s="827"/>
      <c r="AF13" s="827"/>
      <c r="AG13" s="827"/>
      <c r="AH13" s="827"/>
      <c r="AI13" s="827"/>
      <c r="AJ13" s="827"/>
      <c r="AK13" s="827"/>
      <c r="AL13" s="827"/>
    </row>
    <row s="12293" customFormat="1" customHeight="1" ht="15">
      <c r="A14" s="516"/>
      <c r="B14" s="516"/>
      <c r="C14" s="400"/>
      <c r="D14" s="2265"/>
      <c r="E14" s="2267"/>
      <c r="F14" s="2264"/>
      <c r="G14" s="2270"/>
      <c r="H14" s="2271"/>
      <c r="I14" s="2263"/>
      <c r="J14" s="2264"/>
      <c r="K14" s="644"/>
      <c r="L14" s="401"/>
      <c r="M14" s="830" t="s">
        <v>116</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12293" customFormat="1" customHeight="1" ht="15">
      <c r="A15" s="516"/>
      <c r="B15" s="516"/>
      <c r="C15" s="400"/>
      <c r="D15" s="2265"/>
      <c r="E15" s="2268"/>
      <c r="F15" s="2264"/>
      <c r="G15" s="1284"/>
      <c r="H15" s="1285"/>
      <c r="I15" s="803" t="s">
        <v>117</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118</v>
      </c>
      <c r="F16" s="401"/>
      <c r="G16" s="401"/>
      <c r="H16" s="401"/>
      <c r="I16" s="401"/>
      <c r="J16" s="401"/>
      <c r="K16" s="401" t="s">
        <v>24</v>
      </c>
      <c r="L16" s="401"/>
      <c r="M16" s="831"/>
      <c r="N16" s="18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E9985-DFB8-7FCF-86FB-8315E9C59BA9}" mc:Ignorable="x14ac xr xr2 xr3">
  <sheetPr>
    <tabColor rgb="FFCCCCFF"/>
  </sheetPr>
  <dimension ref="A1:AQ140"/>
  <sheetViews>
    <sheetView topLeftCell="A1" showGridLines="0" zoomScale="90" workbookViewId="0">
      <selection activeCell="O100" sqref="O100:O102"/>
    </sheetView>
  </sheetViews>
  <sheetFormatPr defaultColWidth="9.140625" customHeight="1" defaultRowHeight="11.25"/>
  <cols>
    <col min="1" max="2" style="12496" width="3.7109375" hidden="1" customWidth="1"/>
    <col min="3" max="3" style="12497" width="3.7109375" customWidth="1"/>
    <col min="4" max="4" style="12497" width="6.140625" customWidth="1"/>
    <col min="5" max="5" style="12497" width="43.140625" customWidth="1"/>
    <col min="6" max="6" style="12402" width="15.00390625" customWidth="1"/>
    <col min="7" max="7" style="12497" width="43.140625" customWidth="1"/>
    <col min="8" max="8" style="12497" width="3.7109375" customWidth="1"/>
    <col min="9" max="9" style="12497" width="5.421875" customWidth="1"/>
    <col min="10" max="10" style="12497" width="47.8515625" customWidth="1"/>
    <col min="11" max="12" style="12497" width="3.7109375" customWidth="1"/>
    <col min="13" max="13" style="12497" width="5.7109375" customWidth="1"/>
    <col min="14" max="14" style="12497" width="28.140625" customWidth="1"/>
    <col min="15" max="16" style="12497" width="3.7109375" customWidth="1"/>
    <col min="17" max="17" style="12497" width="5.7109375" customWidth="1"/>
    <col min="18" max="18" style="12497" width="34.421875" customWidth="1"/>
    <col min="19" max="20" style="12498" width="3.7109375" hidden="1" customWidth="1"/>
    <col min="21" max="21" style="12498" width="5.7109375" hidden="1" customWidth="1"/>
    <col min="22" max="22" style="12498" width="34.421875" hidden="1" customWidth="1"/>
    <col min="23" max="23" style="12497" width="30.7109375" customWidth="1"/>
    <col min="24" max="24" style="12497" width="3.7109375" customWidth="1"/>
    <col min="25" max="25" style="12499" width="9.8515625" customWidth="1"/>
    <col min="26" max="28" style="12499" width="9.8515625" hidden="1" customWidth="1"/>
    <col min="29" max="29" style="12499" width="27.00390625" hidden="1" customWidth="1"/>
    <col min="30" max="30" style="12499" width="10.57421875" hidden="1" customWidth="1"/>
    <col min="31" max="31" style="12499" width="10.7109375" hidden="1" customWidth="1"/>
    <col min="32" max="32" style="12499" width="10.00390625" hidden="1" customWidth="1"/>
    <col min="33" max="33" style="12499" width="12.8515625" hidden="1" customWidth="1"/>
    <col min="34" max="34" style="12499" width="24.421875" hidden="1" customWidth="1"/>
    <col min="35" max="35" style="12499" width="15.8515625" hidden="1" customWidth="1"/>
    <col min="36" max="36" style="12499" width="19.421875" hidden="1" customWidth="1"/>
    <col min="37" max="37" style="12499" width="11.00390625" hidden="1" customWidth="1"/>
    <col min="38" max="38" style="12499" width="23.57421875" hidden="1" customWidth="1"/>
    <col min="39" max="39" style="12499" width="23.8515625" hidden="1" customWidth="1"/>
    <col min="40" max="40" style="12499" width="25.28125" hidden="1" customWidth="1"/>
    <col min="41" max="41" style="12499" width="16.8515625" hidden="1" customWidth="1"/>
    <col min="42" max="42" style="12499" width="29.57421875" hidden="1" customWidth="1"/>
    <col min="43" max="43" style="12499" width="29.8515625" hidden="1" customWidth="1"/>
  </cols>
  <sheetData>
    <row customHeight="1" ht="11.25" hidden="1">
      <c r="A1" s="380"/>
    </row>
    <row customHeight="1" ht="11.25" hidden="1"/>
    <row customHeight="1" ht="11.25" hidden="1"/>
    <row customHeight="1" ht="3"/>
    <row s="12327"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12244" customFormat="1" customHeight="1" ht="15">
      <c r="A6" s="808"/>
      <c r="B6" s="808"/>
      <c r="C6" s="808"/>
      <c r="D6" s="2308" t="str">
        <f>IF(org=0,"Не определено",org)</f>
        <v>АО "ДГК"</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12337"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12327"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85</v>
      </c>
      <c r="E9" s="2238" t="s">
        <v>119</v>
      </c>
      <c r="F9" s="2240"/>
      <c r="G9" s="2254" t="s">
        <v>102</v>
      </c>
      <c r="H9" s="2254" t="s">
        <v>85</v>
      </c>
      <c r="I9" s="2254"/>
      <c r="J9" s="2254" t="s">
        <v>120</v>
      </c>
      <c r="K9" s="2309" t="s">
        <v>121</v>
      </c>
      <c r="L9" s="2309"/>
      <c r="M9" s="2309"/>
      <c r="N9" s="2309"/>
      <c r="O9" s="2309" t="s">
        <v>122</v>
      </c>
      <c r="P9" s="2309"/>
      <c r="Q9" s="2309"/>
      <c r="R9" s="2309"/>
      <c r="S9" s="2309" t="s">
        <v>123</v>
      </c>
      <c r="T9" s="2309"/>
      <c r="U9" s="2309"/>
      <c r="V9" s="2309"/>
      <c r="W9" s="2254" t="s">
        <v>124</v>
      </c>
    </row>
    <row customHeight="1" ht="30">
      <c r="D10" s="2254"/>
      <c r="E10" s="1512" t="s">
        <v>86</v>
      </c>
      <c r="F10" s="1512" t="s">
        <v>125</v>
      </c>
      <c r="G10" s="2254"/>
      <c r="H10" s="2254"/>
      <c r="I10" s="2254"/>
      <c r="J10" s="2254"/>
      <c r="K10" s="334" t="s">
        <v>105</v>
      </c>
      <c r="L10" s="2254" t="s">
        <v>85</v>
      </c>
      <c r="M10" s="2254"/>
      <c r="N10" s="334" t="s">
        <v>126</v>
      </c>
      <c r="O10" s="334" t="s">
        <v>105</v>
      </c>
      <c r="P10" s="2254" t="s">
        <v>85</v>
      </c>
      <c r="Q10" s="2254"/>
      <c r="R10" s="334" t="s">
        <v>126</v>
      </c>
      <c r="S10" s="506" t="s">
        <v>105</v>
      </c>
      <c r="T10" s="2254" t="s">
        <v>85</v>
      </c>
      <c r="U10" s="2254"/>
      <c r="V10" s="506" t="s">
        <v>86</v>
      </c>
      <c r="W10" s="2254"/>
      <c r="Z10" s="1487" t="s">
        <v>127</v>
      </c>
      <c r="AA10" s="1487" t="s">
        <v>128</v>
      </c>
      <c r="AB10" s="1487" t="s">
        <v>129</v>
      </c>
      <c r="AC10" s="1487" t="s">
        <v>130</v>
      </c>
      <c r="AD10" s="1487" t="s">
        <v>131</v>
      </c>
      <c r="AE10" s="1487" t="s">
        <v>132</v>
      </c>
      <c r="AF10" s="1487" t="s">
        <v>133</v>
      </c>
      <c r="AG10" s="1487" t="s">
        <v>134</v>
      </c>
      <c r="AH10" s="1487" t="s">
        <v>135</v>
      </c>
      <c r="AI10" s="1487" t="s">
        <v>136</v>
      </c>
      <c r="AJ10" s="1487" t="s">
        <v>137</v>
      </c>
      <c r="AK10" s="1487" t="s">
        <v>138</v>
      </c>
      <c r="AL10" s="1487" t="s">
        <v>139</v>
      </c>
      <c r="AM10" s="1487" t="s">
        <v>140</v>
      </c>
      <c r="AN10" s="1487" t="s">
        <v>141</v>
      </c>
      <c r="AO10" s="1487" t="s">
        <v>142</v>
      </c>
      <c r="AP10" s="1487" t="s">
        <v>143</v>
      </c>
      <c r="AQ10" s="1487" t="s">
        <v>144</v>
      </c>
    </row>
    <row s="12351" customFormat="1" customHeight="1" ht="12" hidden="1">
      <c r="D11" s="1476" t="s">
        <v>106</v>
      </c>
      <c r="E11" s="1476" t="s">
        <v>107</v>
      </c>
      <c r="F11" s="1476"/>
      <c r="G11" s="1476" t="s">
        <v>87</v>
      </c>
      <c r="H11" s="2301" t="s">
        <v>108</v>
      </c>
      <c r="I11" s="2301"/>
      <c r="J11" s="1476" t="s">
        <v>89</v>
      </c>
      <c r="K11" s="1476" t="s">
        <v>90</v>
      </c>
      <c r="L11" s="2301" t="s">
        <v>109</v>
      </c>
      <c r="M11" s="2301"/>
      <c r="N11" s="1476" t="s">
        <v>96</v>
      </c>
      <c r="O11" s="1476" t="s">
        <v>145</v>
      </c>
      <c r="P11" s="2301" t="s">
        <v>146</v>
      </c>
      <c r="Q11" s="2301"/>
      <c r="R11" s="1476" t="s">
        <v>147</v>
      </c>
      <c r="S11" s="1476" t="s">
        <v>146</v>
      </c>
      <c r="T11" s="2301" t="s">
        <v>147</v>
      </c>
      <c r="U11" s="2301"/>
      <c r="V11" s="1476" t="s">
        <v>148</v>
      </c>
      <c r="W11" s="1476" t="s">
        <v>149</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12366" customFormat="1" customHeight="1" ht="17.25" hidden="1">
      <c r="A13" s="544"/>
      <c r="C13" s="432"/>
      <c r="D13" s="2278">
        <v>1</v>
      </c>
      <c r="E13" s="2280" t="s">
        <v>150</v>
      </c>
      <c r="F13" s="2282" t="s">
        <v>54</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151</v>
      </c>
      <c r="AD13" s="1495" t="s">
        <v>152</v>
      </c>
      <c r="AE13" s="1495" t="s">
        <v>153</v>
      </c>
      <c r="AF13" s="1495" t="s">
        <v>154</v>
      </c>
      <c r="AG13" s="1495" t="s">
        <v>155</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12366"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12391"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12391"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12366"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12402" customFormat="1" customHeight="1" ht="17.25" hidden="1">
      <c r="A18" s="544"/>
      <c r="C18" s="432"/>
      <c r="D18" s="2278">
        <v>2</v>
      </c>
      <c r="E18" s="2280" t="s">
        <v>156</v>
      </c>
      <c r="F18" s="2282" t="s">
        <v>54</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157</v>
      </c>
      <c r="AD18" s="1495" t="s">
        <v>158</v>
      </c>
      <c r="AE18" s="1495" t="s">
        <v>159</v>
      </c>
      <c r="AF18" s="1495" t="s">
        <v>160</v>
      </c>
      <c r="AG18" s="1495" t="s">
        <v>161</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12402"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12402"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12402"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12402"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12402" customFormat="1" customHeight="1" ht="17.25" hidden="1">
      <c r="A23" s="544"/>
      <c r="C23" s="432"/>
      <c r="D23" s="2278">
        <v>3</v>
      </c>
      <c r="E23" s="2280" t="s">
        <v>162</v>
      </c>
      <c r="F23" s="2282" t="s">
        <v>54</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163</v>
      </c>
      <c r="AD23" s="1495" t="s">
        <v>164</v>
      </c>
      <c r="AE23" s="1495" t="s">
        <v>165</v>
      </c>
      <c r="AF23" s="1495" t="s">
        <v>166</v>
      </c>
      <c r="AG23" s="1495" t="s">
        <v>167</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12402"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12402"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12402"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12402"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12402" customFormat="1" customHeight="1" ht="17.25" hidden="1">
      <c r="A28" s="544"/>
      <c r="C28" s="432"/>
      <c r="D28" s="2278">
        <v>4</v>
      </c>
      <c r="E28" s="2280" t="s">
        <v>168</v>
      </c>
      <c r="F28" s="2282" t="s">
        <v>54</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169</v>
      </c>
      <c r="AD28" s="1495" t="s">
        <v>170</v>
      </c>
      <c r="AE28" s="1495" t="s">
        <v>171</v>
      </c>
      <c r="AF28" s="1495" t="s">
        <v>172</v>
      </c>
      <c r="AG28" s="1495" t="s">
        <v>173</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12402"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12402"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12402"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12402"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12402" customFormat="1" customHeight="1" ht="17.25" hidden="1">
      <c r="A33" s="544"/>
      <c r="C33" s="432"/>
      <c r="D33" s="2278">
        <v>5</v>
      </c>
      <c r="E33" s="2280" t="s">
        <v>174</v>
      </c>
      <c r="F33" s="2282" t="s">
        <v>54</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175</v>
      </c>
      <c r="AD33" s="1495" t="s">
        <v>176</v>
      </c>
      <c r="AE33" s="1495" t="s">
        <v>177</v>
      </c>
      <c r="AF33" s="1495" t="s">
        <v>178</v>
      </c>
      <c r="AG33" s="1495" t="s">
        <v>179</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12402"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12402"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12402"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12402"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12402" customFormat="1" customHeight="1" ht="17.25" hidden="1">
      <c r="A38" s="544"/>
      <c r="C38" s="432"/>
      <c r="D38" s="2278">
        <v>6</v>
      </c>
      <c r="E38" s="2280" t="s">
        <v>180</v>
      </c>
      <c r="F38" s="2282" t="s">
        <v>54</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181</v>
      </c>
      <c r="AD38" s="1495" t="s">
        <v>182</v>
      </c>
      <c r="AE38" s="1495" t="s">
        <v>183</v>
      </c>
      <c r="AF38" s="1495" t="s">
        <v>184</v>
      </c>
      <c r="AG38" s="1495" t="s">
        <v>185</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12402"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12402"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12404"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12402"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12405" customFormat="1" customHeight="1" ht="17.25" hidden="1">
      <c r="A43" s="544"/>
      <c r="C43" s="432"/>
      <c r="D43" s="2295">
        <v>7</v>
      </c>
      <c r="E43" s="2298" t="s">
        <v>186</v>
      </c>
      <c r="F43" s="2282" t="s">
        <v>54</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187</v>
      </c>
      <c r="AD43" s="1495" t="s">
        <v>188</v>
      </c>
      <c r="AE43" s="1495" t="s">
        <v>189</v>
      </c>
      <c r="AF43" s="1495" t="s">
        <v>190</v>
      </c>
      <c r="AG43" s="1495" t="s">
        <v>191</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12405"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12405"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12404"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12405"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12405" customFormat="1" customHeight="1" ht="17.25" hidden="1">
      <c r="A48" s="544"/>
      <c r="C48" s="432"/>
      <c r="D48" s="2278">
        <v>8</v>
      </c>
      <c r="E48" s="2280" t="s">
        <v>192</v>
      </c>
      <c r="F48" s="2282" t="s">
        <v>54</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193</v>
      </c>
      <c r="AD48" s="1495" t="s">
        <v>194</v>
      </c>
      <c r="AE48" s="1495" t="s">
        <v>195</v>
      </c>
      <c r="AF48" s="1495" t="s">
        <v>196</v>
      </c>
      <c r="AG48" s="1495" t="s">
        <v>197</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12405"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12405"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12404"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12405"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12415" customFormat="1" customHeight="1" ht="17.25" hidden="1">
      <c r="A53" s="544"/>
      <c r="C53" s="432"/>
      <c r="D53" s="2278">
        <v>9</v>
      </c>
      <c r="E53" s="2280" t="s">
        <v>198</v>
      </c>
      <c r="F53" s="2282" t="s">
        <v>54</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199</v>
      </c>
      <c r="AD53" s="1495" t="s">
        <v>200</v>
      </c>
      <c r="AE53" s="1495" t="s">
        <v>201</v>
      </c>
      <c r="AF53" s="1495" t="s">
        <v>202</v>
      </c>
      <c r="AG53" s="1495" t="s">
        <v>203</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12415"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12415"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12415"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12415"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12415" customFormat="1" customHeight="1" ht="17.25" hidden="1">
      <c r="A58" s="544"/>
      <c r="C58" s="432"/>
      <c r="D58" s="2278">
        <v>10</v>
      </c>
      <c r="E58" s="2280" t="s">
        <v>204</v>
      </c>
      <c r="F58" s="2282" t="s">
        <v>54</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205</v>
      </c>
      <c r="AD58" s="1495" t="s">
        <v>206</v>
      </c>
      <c r="AE58" s="1495" t="s">
        <v>207</v>
      </c>
      <c r="AF58" s="1495" t="s">
        <v>208</v>
      </c>
      <c r="AG58" s="1495" t="s">
        <v>209</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12415"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12415"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12415"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12415"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210</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211</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212</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213</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214</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215</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216</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217</v>
      </c>
      <c r="F72" s="2292"/>
      <c r="G72" s="2293"/>
      <c r="H72" s="2293"/>
      <c r="I72" s="2293"/>
      <c r="J72" s="2293"/>
      <c r="K72" s="2293"/>
      <c r="L72" s="2293"/>
      <c r="M72" s="2293"/>
      <c r="N72" s="2293"/>
      <c r="O72" s="2293"/>
      <c r="P72" s="2293"/>
      <c r="Q72" s="2293"/>
      <c r="R72" s="2293"/>
      <c r="S72" s="2293"/>
      <c r="T72" s="2293"/>
      <c r="U72" s="2293"/>
      <c r="V72" s="2293"/>
      <c r="W72" s="2293"/>
    </row>
    <row s="12429"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12429" customFormat="1" customHeight="1" ht="17.25" hidden="1">
      <c r="A74" s="544"/>
      <c r="C74" s="432"/>
      <c r="D74" s="2278">
        <v>1</v>
      </c>
      <c r="E74" s="2280" t="s">
        <v>218</v>
      </c>
      <c r="F74" s="2282" t="s">
        <v>54</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219</v>
      </c>
      <c r="AD74" s="1495" t="s">
        <v>220</v>
      </c>
      <c r="AE74" s="1495" t="s">
        <v>221</v>
      </c>
      <c r="AF74" s="1495" t="s">
        <v>222</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12429"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12431"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12431"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12429"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12429" customFormat="1" customHeight="1" ht="17.25" hidden="1">
      <c r="A79" s="544"/>
      <c r="C79" s="432"/>
      <c r="D79" s="2278">
        <v>2</v>
      </c>
      <c r="E79" s="2280" t="s">
        <v>223</v>
      </c>
      <c r="F79" s="2282" t="s">
        <v>54</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224</v>
      </c>
      <c r="AD79" s="1495" t="s">
        <v>225</v>
      </c>
      <c r="AE79" s="1495" t="s">
        <v>226</v>
      </c>
      <c r="AF79" s="1495" t="s">
        <v>227</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12429"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12429"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12429"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12429"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12429" customFormat="1" customHeight="1" ht="17.25" hidden="1">
      <c r="A84" s="544"/>
      <c r="C84" s="432"/>
      <c r="D84" s="2278">
        <v>3</v>
      </c>
      <c r="E84" s="2280" t="s">
        <v>228</v>
      </c>
      <c r="F84" s="2282" t="s">
        <v>54</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229</v>
      </c>
      <c r="AD84" s="1495" t="s">
        <v>230</v>
      </c>
      <c r="AE84" s="1495" t="s">
        <v>231</v>
      </c>
      <c r="AF84" s="1495" t="s">
        <v>232</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12429"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12429"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12429"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12429"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12429" customFormat="1" customHeight="1" ht="17.25" hidden="1">
      <c r="A89" s="544"/>
      <c r="C89" s="432"/>
      <c r="D89" s="2278">
        <v>4</v>
      </c>
      <c r="E89" s="2280" t="s">
        <v>233</v>
      </c>
      <c r="F89" s="2282" t="s">
        <v>54</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234</v>
      </c>
      <c r="AD89" s="1495" t="s">
        <v>235</v>
      </c>
      <c r="AE89" s="1495" t="s">
        <v>236</v>
      </c>
      <c r="AF89" s="1495" t="s">
        <v>237</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12429"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12429"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12429"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12429"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12415" customFormat="1" customHeight="1" ht="17.25" hidden="1">
      <c r="A94" s="544"/>
      <c r="C94" s="432"/>
      <c r="D94" s="2278">
        <v>5</v>
      </c>
      <c r="E94" s="2280" t="s">
        <v>238</v>
      </c>
      <c r="F94" s="2282" t="s">
        <v>54</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239</v>
      </c>
      <c r="AD94" s="1495" t="s">
        <v>240</v>
      </c>
      <c r="AE94" s="1495" t="s">
        <v>241</v>
      </c>
      <c r="AF94" s="1495" t="s">
        <v>242</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12415"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12415"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12415"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12415"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12415"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12415" customFormat="1" customHeight="1" ht="17.25">
      <c r="A100" s="544"/>
      <c r="C100" s="432"/>
      <c r="D100" s="2278">
        <v>1</v>
      </c>
      <c r="E100" s="2280" t="s">
        <v>243</v>
      </c>
      <c r="F100" s="2282" t="s">
        <v>59</v>
      </c>
      <c r="G100" s="5632" t="str">
        <f>INDEX(HOTVSNA_PT_VED_NAME,MATCH(4189706,HOTVSNA_PT_VED_ID,0))</f>
        <v>Горячее водоснабжение</v>
      </c>
      <c r="H100" s="5633"/>
      <c r="I100" s="5633">
        <v>1</v>
      </c>
      <c r="J100" s="5634" t="s">
        <v>244</v>
      </c>
      <c r="K100" s="5635" t="s">
        <v>59</v>
      </c>
      <c r="L100" s="5636"/>
      <c r="M100" s="5636" t="s">
        <v>106</v>
      </c>
      <c r="N100" s="5637" t="str">
        <f>IF(Z100="","",INDEX(TERRITORY_MR_LIST,MATCH(Z100,TERRITORY_LIST_ID,0)))</f>
        <v>Территория 1</v>
      </c>
      <c r="O100" s="5635" t="s">
        <v>54</v>
      </c>
      <c r="P100" s="5636"/>
      <c r="Q100" s="5636" t="s">
        <v>106</v>
      </c>
      <c r="R100" s="5638" t="s">
        <v>24</v>
      </c>
      <c r="S100" s="5639" t="s">
        <v>54</v>
      </c>
      <c r="T100" s="5639"/>
      <c r="U100" s="5639" t="s">
        <v>106</v>
      </c>
      <c r="V100" s="5640"/>
      <c r="W100" s="5634"/>
      <c r="Y100" s="1495"/>
      <c r="Z100" s="1495" t="s">
        <v>95</v>
      </c>
      <c r="AA100" s="1495"/>
      <c r="AB100" s="1495" t="s">
        <v>245</v>
      </c>
      <c r="AC100" s="1495" t="s">
        <v>246</v>
      </c>
      <c r="AD100" s="1495" t="s">
        <v>247</v>
      </c>
      <c r="AE100" s="1495" t="s">
        <v>248</v>
      </c>
      <c r="AF100" s="1495" t="s">
        <v>249</v>
      </c>
      <c r="AG100" s="1495"/>
      <c r="AH100" s="1495" t="str">
        <f>IF($E$100=0,"",$E$100)</f>
        <v>Тариф на горячую воду (горячее водоснабжение)</v>
      </c>
      <c r="AI100" s="1495" t="str">
        <f>IF($G$100=0,"",$G$100)</f>
        <v>Горячее водоснабжение</v>
      </c>
      <c r="AJ100" s="1495" t="str">
        <f>IF($J$100=0,"",$J$100)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AK100" s="1495" t="str">
        <f>IF($K$100="нет","без дифференциации",IF($N$100=0,"",$N$100))</f>
        <v>Территория 1</v>
      </c>
      <c r="AL100" s="1495" t="str">
        <f>IF($O$100="нет","без дифференциации",IF($R$100=0,"",$R$100))</f>
        <v>без дифференциации</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12415" customFormat="1" customHeight="1" ht="17.25">
      <c r="A101" s="544"/>
      <c r="C101" s="543"/>
      <c r="D101" s="2278"/>
      <c r="E101" s="2280"/>
      <c r="F101" s="2283"/>
      <c r="G101" s="5632"/>
      <c r="H101" s="5633"/>
      <c r="I101" s="5633"/>
      <c r="J101" s="5634"/>
      <c r="K101" s="5641"/>
      <c r="L101" s="5636"/>
      <c r="M101" s="5636"/>
      <c r="N101" s="5637"/>
      <c r="O101" s="5641"/>
      <c r="P101" s="5636"/>
      <c r="Q101" s="5636"/>
      <c r="R101" s="5638" t="s">
        <v>24</v>
      </c>
      <c r="S101" s="5639"/>
      <c r="T101" s="5642"/>
      <c r="U101" s="5643"/>
      <c r="V101" s="5643"/>
      <c r="W101" s="5634"/>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s="12415" customFormat="1" customHeight="1" ht="17.25">
      <c r="A102" s="544"/>
      <c r="C102" s="432"/>
      <c r="D102" s="2278"/>
      <c r="E102" s="2280"/>
      <c r="F102" s="2283"/>
      <c r="G102" s="5632"/>
      <c r="H102" s="5644"/>
      <c r="I102" s="5644"/>
      <c r="J102" s="5645"/>
      <c r="K102" s="5641"/>
      <c r="L102" s="5644"/>
      <c r="M102" s="5644"/>
      <c r="N102" s="5646"/>
      <c r="O102" s="5647"/>
      <c r="P102" s="5648"/>
      <c r="Q102" s="5649"/>
      <c r="R102" s="5650" t="s">
        <v>250</v>
      </c>
      <c r="S102" s="5651"/>
      <c r="T102" s="5652"/>
      <c r="U102" s="5653"/>
      <c r="V102" s="5654"/>
      <c r="W102" s="565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row>
    <row s="12415" customFormat="1" customHeight="1" ht="17.25">
      <c r="A103" s="544"/>
      <c r="C103" s="543"/>
      <c r="D103" s="2278"/>
      <c r="E103" s="2280"/>
      <c r="F103" s="2283"/>
      <c r="G103" s="5632"/>
      <c r="H103" s="5644"/>
      <c r="I103" s="5644"/>
      <c r="J103" s="5645"/>
      <c r="K103" s="5647"/>
      <c r="L103" s="5656"/>
      <c r="M103" s="5657"/>
      <c r="N103" s="5658" t="s">
        <v>251</v>
      </c>
      <c r="O103" s="5659"/>
      <c r="P103" s="5660"/>
      <c r="Q103" s="5661"/>
      <c r="R103" s="5662"/>
      <c r="S103" s="5663"/>
      <c r="T103" s="5664"/>
      <c r="U103" s="5665"/>
      <c r="V103" s="5666"/>
      <c r="W103" s="5667"/>
      <c r="Y103" s="1487"/>
      <c r="Z103" s="1487"/>
      <c r="AA103" s="1487"/>
      <c r="AB103" s="1487"/>
      <c r="AC103" s="1487"/>
      <c r="AD103" s="1487"/>
      <c r="AE103" s="1487"/>
      <c r="AF103" s="1487"/>
      <c r="AG103" s="1487"/>
      <c r="AH103" s="1487"/>
      <c r="AI103" s="1487"/>
      <c r="AJ103" s="1487"/>
      <c r="AK103" s="1487"/>
      <c r="AL103" s="1487"/>
      <c r="AM103" s="1487"/>
      <c r="AN103" s="1487"/>
      <c r="AO103" s="1487"/>
      <c r="AP103" s="1487"/>
      <c r="AQ103" s="1487"/>
    </row>
    <row s="12415" customFormat="1" customHeight="1" ht="17.25">
      <c r="A104" s="544"/>
      <c r="C104" s="543"/>
      <c r="D104" s="2279"/>
      <c r="E104" s="2281"/>
      <c r="F104" s="2284"/>
      <c r="G104" s="5668"/>
      <c r="H104" s="5669"/>
      <c r="I104" s="5670"/>
      <c r="J104" s="5671" t="s">
        <v>252</v>
      </c>
      <c r="K104" s="5672"/>
      <c r="L104" s="5673"/>
      <c r="M104" s="5674"/>
      <c r="N104" s="5675"/>
      <c r="O104" s="5676"/>
      <c r="P104" s="5677"/>
      <c r="Q104" s="5678"/>
      <c r="R104" s="5679"/>
      <c r="S104" s="5680"/>
      <c r="T104" s="5681"/>
      <c r="U104" s="5682"/>
      <c r="V104" s="5683"/>
      <c r="W104" s="5684"/>
      <c r="Y104" s="1487"/>
      <c r="Z104" s="1487"/>
      <c r="AA104" s="1487"/>
      <c r="AB104" s="1487"/>
      <c r="AC104" s="1487"/>
      <c r="AD104" s="1487"/>
      <c r="AE104" s="1487"/>
      <c r="AF104" s="1487"/>
      <c r="AG104" s="1487"/>
      <c r="AH104" s="1487"/>
      <c r="AI104" s="1487"/>
      <c r="AJ104" s="1487"/>
      <c r="AK104" s="1487"/>
      <c r="AL104" s="1487"/>
      <c r="AM104" s="1487"/>
      <c r="AN104" s="1487"/>
      <c r="AO104" s="1487"/>
      <c r="AP104" s="1487"/>
      <c r="AQ104" s="1487"/>
    </row>
    <row s="12415" customFormat="1" customHeight="1" ht="17.25">
      <c r="A105" s="544"/>
      <c r="C105" s="432"/>
      <c r="D105" s="2278">
        <v>2</v>
      </c>
      <c r="E105" s="2280" t="s">
        <v>253</v>
      </c>
      <c r="F105" s="2282" t="s">
        <v>54</v>
      </c>
      <c r="G105" s="2280"/>
      <c r="H105" s="2285"/>
      <c r="I105" s="2287"/>
      <c r="J105" s="2289"/>
      <c r="K105" s="2272"/>
      <c r="L105" s="2272"/>
      <c r="M105" s="2272"/>
      <c r="N105" s="2274"/>
      <c r="O105" s="2272"/>
      <c r="P105" s="2272"/>
      <c r="Q105" s="2272"/>
      <c r="R105" s="2277"/>
      <c r="S105" s="2272"/>
      <c r="T105" s="1698"/>
      <c r="U105" s="1698"/>
      <c r="V105" s="1700"/>
      <c r="W105" s="1524"/>
      <c r="X105" s="1495"/>
      <c r="Y105" s="1495"/>
      <c r="Z105" s="1495"/>
      <c r="AA105" s="1495"/>
      <c r="AB105" s="1495"/>
      <c r="AC105" s="1495" t="s">
        <v>254</v>
      </c>
      <c r="AD105" s="1495" t="s">
        <v>255</v>
      </c>
      <c r="AE105" s="1495" t="s">
        <v>256</v>
      </c>
      <c r="AF105" s="1495" t="s">
        <v>257</v>
      </c>
      <c r="AG105" s="1495"/>
      <c r="AH105" s="1495" t="str">
        <f>IF($E$105=0,"",$E$105)</f>
        <v>Тариф на транспортировку горячей воды</v>
      </c>
      <c r="AI105" s="1495" t="str">
        <f>IF($G$105=0,"",$G$105)</f>
        <v/>
      </c>
      <c r="AJ105" s="1495" t="str">
        <f>IF($J$105=0,"",$J$105)</f>
        <v/>
      </c>
      <c r="AK105" s="1495" t="str">
        <f>IF($K$105="нет","без дифференциации",IF($N$105=0,"",$N$105))</f>
        <v/>
      </c>
      <c r="AL105" s="1495" t="str">
        <f>IF($O$105="нет","без дифференциации",IF($R$105=0,"",$R$105))</f>
        <v/>
      </c>
      <c r="AM105" s="1495" t="str">
        <f>IF($S$105="нет","без дифференциации",IF($V$105=0,"",$V$105))</f>
        <v/>
      </c>
      <c r="AN105" s="2000">
        <f>$I$105</f>
        <v>0</v>
      </c>
      <c r="AO105" s="1495" t="str">
        <f>$I$105&amp;"."&amp;$M$105</f>
        <v>.</v>
      </c>
      <c r="AP105" s="1487" t="str">
        <f>$I$105&amp;"."&amp;$M$105&amp;"."&amp;$Q$105</f>
        <v>..</v>
      </c>
      <c r="AQ105" s="1487" t="str">
        <f>$I$105&amp;"."&amp;$M$105&amp;"."&amp;$Q$105&amp;"."&amp;$U$105</f>
        <v>...</v>
      </c>
    </row>
    <row s="12415" customFormat="1" customHeight="1" ht="17.25">
      <c r="A106" s="544"/>
      <c r="C106" s="543"/>
      <c r="D106" s="2278"/>
      <c r="E106" s="2280"/>
      <c r="F106" s="2283"/>
      <c r="G106" s="2280"/>
      <c r="H106" s="2286"/>
      <c r="I106" s="2288"/>
      <c r="J106" s="2290"/>
      <c r="K106" s="2273"/>
      <c r="L106" s="2273"/>
      <c r="M106" s="2273"/>
      <c r="N106" s="2275"/>
      <c r="O106" s="2273"/>
      <c r="P106" s="2273"/>
      <c r="Q106" s="2273"/>
      <c r="R106" s="2276"/>
      <c r="S106" s="2273"/>
      <c r="T106" s="1525"/>
      <c r="U106" s="1525"/>
      <c r="V106" s="1525"/>
      <c r="W106" s="1526"/>
      <c r="X106" s="1487"/>
      <c r="Y106" s="1487"/>
      <c r="Z106" s="1487"/>
      <c r="AA106" s="1487"/>
      <c r="AB106" s="1487"/>
      <c r="AC106" s="1487"/>
      <c r="AD106" s="1487"/>
      <c r="AE106" s="1487"/>
      <c r="AF106" s="1487"/>
      <c r="AG106" s="1487"/>
      <c r="AH106" s="1487"/>
      <c r="AI106" s="1487"/>
      <c r="AJ106" s="1487"/>
      <c r="AK106" s="1487"/>
      <c r="AL106" s="1487"/>
      <c r="AM106" s="1487"/>
      <c r="AN106" s="1487"/>
      <c r="AO106" s="1487"/>
      <c r="AP106" s="1487"/>
      <c r="AQ106" s="1487"/>
    </row>
    <row s="12415" customFormat="1" customHeight="1" ht="17.25">
      <c r="A107" s="544"/>
      <c r="C107" s="543"/>
      <c r="D107" s="2279"/>
      <c r="E107" s="2281"/>
      <c r="F107" s="2283"/>
      <c r="G107" s="2281"/>
      <c r="H107" s="2286"/>
      <c r="I107" s="2288"/>
      <c r="J107" s="2291"/>
      <c r="K107" s="2273"/>
      <c r="L107" s="2273"/>
      <c r="M107" s="2273"/>
      <c r="N107" s="2276"/>
      <c r="O107" s="2273"/>
      <c r="P107" s="1699"/>
      <c r="Q107" s="1525"/>
      <c r="R107" s="1525"/>
      <c r="S107" s="552"/>
      <c r="T107" s="552"/>
      <c r="U107" s="552"/>
      <c r="V107" s="552"/>
      <c r="W107" s="1526"/>
      <c r="X107" s="1487"/>
      <c r="Y107" s="1487"/>
      <c r="Z107" s="1487"/>
      <c r="AA107" s="1487"/>
      <c r="AB107" s="1487"/>
      <c r="AC107" s="1487"/>
      <c r="AD107" s="1487"/>
      <c r="AE107" s="1487"/>
      <c r="AF107" s="1487"/>
      <c r="AG107" s="1487"/>
      <c r="AH107" s="1487"/>
      <c r="AI107" s="1487"/>
      <c r="AJ107" s="1487"/>
      <c r="AK107" s="1487"/>
      <c r="AL107" s="1487"/>
      <c r="AM107" s="1487"/>
      <c r="AN107" s="1487"/>
      <c r="AO107" s="1487"/>
      <c r="AP107" s="1487"/>
      <c r="AQ107" s="1487"/>
    </row>
    <row s="12415" customFormat="1" customHeight="1" ht="17.25">
      <c r="A108" s="544"/>
      <c r="C108" s="543"/>
      <c r="D108" s="2279"/>
      <c r="E108" s="2281"/>
      <c r="F108" s="2283"/>
      <c r="G108" s="2281"/>
      <c r="H108" s="2286"/>
      <c r="I108" s="2288"/>
      <c r="J108" s="2291"/>
      <c r="K108" s="2273"/>
      <c r="L108" s="1525"/>
      <c r="M108" s="1525"/>
      <c r="N108" s="1525"/>
      <c r="O108" s="1525"/>
      <c r="P108" s="1525"/>
      <c r="Q108" s="1525"/>
      <c r="R108" s="1525"/>
      <c r="S108" s="552"/>
      <c r="T108" s="552"/>
      <c r="U108" s="552"/>
      <c r="V108" s="552"/>
      <c r="W108" s="1526"/>
      <c r="X108" s="1487"/>
      <c r="Y108" s="1487"/>
      <c r="Z108" s="1487"/>
      <c r="AA108" s="1487"/>
      <c r="AB108" s="1487"/>
      <c r="AC108" s="1487"/>
      <c r="AD108" s="1487"/>
      <c r="AE108" s="1487"/>
      <c r="AF108" s="1487"/>
      <c r="AG108" s="1487"/>
      <c r="AH108" s="1487"/>
      <c r="AI108" s="1487"/>
      <c r="AJ108" s="1487"/>
      <c r="AK108" s="1487"/>
      <c r="AL108" s="1487"/>
      <c r="AM108" s="1487"/>
      <c r="AN108" s="1487"/>
      <c r="AO108" s="1487"/>
      <c r="AP108" s="1487"/>
      <c r="AQ108" s="1487"/>
    </row>
    <row s="12415" customFormat="1" customHeight="1" ht="17.25">
      <c r="A109" s="544"/>
      <c r="C109" s="543"/>
      <c r="D109" s="2279"/>
      <c r="E109" s="2281"/>
      <c r="F109" s="2284"/>
      <c r="G109" s="2281"/>
      <c r="H109" s="1527"/>
      <c r="I109" s="1528"/>
      <c r="J109" s="1528"/>
      <c r="K109" s="1528"/>
      <c r="L109" s="1528"/>
      <c r="M109" s="1528"/>
      <c r="N109" s="1528"/>
      <c r="O109" s="1528"/>
      <c r="P109" s="1528"/>
      <c r="Q109" s="1528"/>
      <c r="R109" s="1528"/>
      <c r="S109" s="1529"/>
      <c r="T109" s="1529"/>
      <c r="U109" s="1529"/>
      <c r="V109" s="1529"/>
      <c r="W109" s="1530"/>
      <c r="X109" s="1487"/>
      <c r="Y109" s="1487"/>
      <c r="Z109" s="1487"/>
      <c r="AA109" s="1487"/>
      <c r="AB109" s="1487"/>
      <c r="AC109" s="1487"/>
      <c r="AD109" s="1487"/>
      <c r="AE109" s="1487"/>
      <c r="AF109" s="1487"/>
      <c r="AG109" s="1487"/>
      <c r="AH109" s="1487"/>
      <c r="AI109" s="1487"/>
      <c r="AJ109" s="1487"/>
      <c r="AK109" s="1487"/>
      <c r="AL109" s="1487"/>
      <c r="AM109" s="1487"/>
      <c r="AN109" s="1487"/>
      <c r="AO109" s="1487"/>
      <c r="AP109" s="1487"/>
      <c r="AQ109" s="1487"/>
    </row>
    <row s="12415" customFormat="1" customHeight="1" ht="17.25">
      <c r="A110" s="544"/>
      <c r="C110" s="432"/>
      <c r="D110" s="2278">
        <v>3</v>
      </c>
      <c r="E110" s="2280" t="s">
        <v>258</v>
      </c>
      <c r="F110" s="2282" t="s">
        <v>54</v>
      </c>
      <c r="G110" s="2280"/>
      <c r="H110" s="2285"/>
      <c r="I110" s="2287"/>
      <c r="J110" s="2289"/>
      <c r="K110" s="2272"/>
      <c r="L110" s="2272"/>
      <c r="M110" s="2272"/>
      <c r="N110" s="2274"/>
      <c r="O110" s="2272"/>
      <c r="P110" s="2272"/>
      <c r="Q110" s="2272"/>
      <c r="R110" s="2277"/>
      <c r="S110" s="2272"/>
      <c r="T110" s="2172"/>
      <c r="U110" s="2172"/>
      <c r="V110" s="2174"/>
      <c r="W110" s="1524"/>
      <c r="X110" s="1495"/>
      <c r="Y110" s="1495"/>
      <c r="Z110" s="1495"/>
      <c r="AA110" s="1495"/>
      <c r="AB110" s="1495"/>
      <c r="AC110" s="1495" t="s">
        <v>259</v>
      </c>
      <c r="AD110" s="1495" t="s">
        <v>260</v>
      </c>
      <c r="AE110" s="1495" t="s">
        <v>261</v>
      </c>
      <c r="AF110" s="1495" t="s">
        <v>262</v>
      </c>
      <c r="AG110" s="1495"/>
      <c r="AH110" s="1495" t="str">
        <f>IF($E$110=0,"",$E$110)</f>
        <v>Тариф на подключение (технологическое присоединение) к централизованной системе горячего водоснабжения</v>
      </c>
      <c r="AI110" s="1495" t="str">
        <f>IF($G$110=0,"",$G$110)</f>
        <v/>
      </c>
      <c r="AJ110" s="1495" t="str">
        <f>IF($J$110=0,"",$J$110)</f>
        <v/>
      </c>
      <c r="AK110" s="1495" t="str">
        <f>IF($K$110="нет","без дифференциации",IF($N$110=0,"",$N$110))</f>
        <v/>
      </c>
      <c r="AL110" s="1495" t="str">
        <f>IF($O$110="нет","без дифференциации",IF($R$110=0,"",$R$110))</f>
        <v/>
      </c>
      <c r="AM110" s="1495" t="str">
        <f>IF($S$110="нет","без дифференциации",IF($V$110=0,"",$V$110))</f>
        <v/>
      </c>
      <c r="AN110" s="2000">
        <f>$I$110</f>
        <v>0</v>
      </c>
      <c r="AO110" s="1495" t="str">
        <f>$I$110&amp;"."&amp;$M$110</f>
        <v>.</v>
      </c>
      <c r="AP110" s="1494" t="str">
        <f>$I$110&amp;"."&amp;$M$110&amp;"."&amp;$Q$110</f>
        <v>..</v>
      </c>
      <c r="AQ110" s="1494" t="str">
        <f>$I$110&amp;"."&amp;$M$110&amp;"."&amp;$Q$110&amp;"."&amp;$U$110</f>
        <v>...</v>
      </c>
    </row>
    <row s="12415" customFormat="1" customHeight="1" ht="17.25">
      <c r="A111" s="544"/>
      <c r="C111" s="543"/>
      <c r="D111" s="2278"/>
      <c r="E111" s="2280"/>
      <c r="F111" s="2283"/>
      <c r="G111" s="2280"/>
      <c r="H111" s="2286"/>
      <c r="I111" s="2288"/>
      <c r="J111" s="2290"/>
      <c r="K111" s="2273"/>
      <c r="L111" s="2273"/>
      <c r="M111" s="2273"/>
      <c r="N111" s="2275"/>
      <c r="O111" s="2273"/>
      <c r="P111" s="2273"/>
      <c r="Q111" s="2273"/>
      <c r="R111" s="2276"/>
      <c r="S111" s="2273"/>
      <c r="T111" s="2177"/>
      <c r="U111" s="2177"/>
      <c r="V111" s="2177"/>
      <c r="W111" s="2178"/>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row>
    <row s="12415" customFormat="1" customHeight="1" ht="17.25">
      <c r="A112" s="544"/>
      <c r="C112" s="543"/>
      <c r="D112" s="2279"/>
      <c r="E112" s="2281"/>
      <c r="F112" s="2283"/>
      <c r="G112" s="2281"/>
      <c r="H112" s="2286"/>
      <c r="I112" s="2288"/>
      <c r="J112" s="2291"/>
      <c r="K112" s="2273"/>
      <c r="L112" s="2273"/>
      <c r="M112" s="2273"/>
      <c r="N112" s="2276"/>
      <c r="O112" s="2273"/>
      <c r="P112" s="2173"/>
      <c r="Q112" s="2177"/>
      <c r="R112" s="2177"/>
      <c r="S112" s="552"/>
      <c r="T112" s="552"/>
      <c r="U112" s="552"/>
      <c r="V112" s="552"/>
      <c r="W112" s="2178"/>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2415" customFormat="1" customHeight="1" ht="17.25">
      <c r="A113" s="544"/>
      <c r="C113" s="543"/>
      <c r="D113" s="2279"/>
      <c r="E113" s="2281"/>
      <c r="F113" s="2283"/>
      <c r="G113" s="2281"/>
      <c r="H113" s="2286"/>
      <c r="I113" s="2288"/>
      <c r="J113" s="2291"/>
      <c r="K113" s="2273"/>
      <c r="L113" s="2177"/>
      <c r="M113" s="2177"/>
      <c r="N113" s="2177"/>
      <c r="O113" s="2177"/>
      <c r="P113" s="2177"/>
      <c r="Q113" s="2177"/>
      <c r="R113" s="2177"/>
      <c r="S113" s="552"/>
      <c r="T113" s="552"/>
      <c r="U113" s="552"/>
      <c r="V113" s="552"/>
      <c r="W113" s="2178"/>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row>
    <row s="12415" customFormat="1" customHeight="1" ht="17.25">
      <c r="A114" s="544"/>
      <c r="C114" s="543"/>
      <c r="D114" s="2279"/>
      <c r="E114" s="2281"/>
      <c r="F114" s="2284"/>
      <c r="G114" s="2281"/>
      <c r="H114" s="1527"/>
      <c r="I114" s="2175"/>
      <c r="J114" s="2175"/>
      <c r="K114" s="2175"/>
      <c r="L114" s="2175"/>
      <c r="M114" s="2175"/>
      <c r="N114" s="2175"/>
      <c r="O114" s="2175"/>
      <c r="P114" s="2175"/>
      <c r="Q114" s="2175"/>
      <c r="R114" s="2175"/>
      <c r="S114" s="1529"/>
      <c r="T114" s="1529"/>
      <c r="U114" s="1529"/>
      <c r="V114" s="1529"/>
      <c r="W114" s="2176"/>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row>
    <row s="12415" customFormat="1" customHeight="1" ht="11.25" hidden="1">
      <c r="A115" s="500"/>
      <c r="B115" s="500"/>
      <c r="Y115" s="1487"/>
      <c r="Z115" s="1487"/>
      <c r="AA115" s="1487"/>
      <c r="AB115" s="1487"/>
      <c r="AC115" s="1487"/>
      <c r="AD115" s="1487"/>
      <c r="AE115" s="1487"/>
      <c r="AF115" s="1487"/>
      <c r="AG115" s="1487"/>
      <c r="AH115" s="1487"/>
      <c r="AI115" s="1487"/>
      <c r="AJ115" s="1487"/>
      <c r="AK115" s="1487"/>
      <c r="AL115" s="1487"/>
      <c r="AM115" s="1487"/>
      <c r="AN115" s="1487"/>
      <c r="AO115" s="1487"/>
      <c r="AP115" s="1487"/>
      <c r="AQ115" s="1487"/>
    </row>
    <row s="12415" customFormat="1" customHeight="1" ht="17.25" hidden="1">
      <c r="A116" s="544"/>
      <c r="C116" s="432"/>
      <c r="D116" s="2278">
        <v>1</v>
      </c>
      <c r="E116" s="2280" t="s">
        <v>263</v>
      </c>
      <c r="F116" s="2282" t="s">
        <v>54</v>
      </c>
      <c r="G116" s="2280"/>
      <c r="H116" s="2285"/>
      <c r="I116" s="2287"/>
      <c r="J116" s="2289"/>
      <c r="K116" s="2272"/>
      <c r="L116" s="2272"/>
      <c r="M116" s="2272"/>
      <c r="N116" s="2274"/>
      <c r="O116" s="2272"/>
      <c r="P116" s="2272"/>
      <c r="Q116" s="2272"/>
      <c r="R116" s="2277"/>
      <c r="S116" s="2272"/>
      <c r="T116" s="1698"/>
      <c r="U116" s="1698"/>
      <c r="V116" s="1700"/>
      <c r="W116" s="1524"/>
      <c r="Y116" s="1495"/>
      <c r="Z116" s="1495"/>
      <c r="AA116" s="1495"/>
      <c r="AB116" s="1495"/>
      <c r="AC116" s="1495" t="s">
        <v>264</v>
      </c>
      <c r="AD116" s="1495" t="s">
        <v>265</v>
      </c>
      <c r="AE116" s="1495" t="s">
        <v>266</v>
      </c>
      <c r="AF116" s="1495" t="s">
        <v>267</v>
      </c>
      <c r="AG116" s="1495"/>
      <c r="AH116" s="1495" t="str">
        <f>IF($E$116=0,"",$E$116)</f>
        <v>Тариф на водоотведение</v>
      </c>
      <c r="AI116" s="1495" t="str">
        <f>IF($G$116=0,"",$G$116)</f>
        <v/>
      </c>
      <c r="AJ116" s="1495" t="str">
        <f>IF($J$116=0,"",$J$116)</f>
        <v/>
      </c>
      <c r="AK116" s="1495" t="str">
        <f>IF($K$116="нет","без дифференциации",IF($N$116=0,"",$N$116))</f>
        <v/>
      </c>
      <c r="AL116" s="1495" t="str">
        <f>IF($O$116="нет","без дифференциации",IF($R$116=0,"",$R$116))</f>
        <v/>
      </c>
      <c r="AM116" s="1495" t="str">
        <f>IF($S$116="нет","без дифференциации",IF($V$116=0,"",$V$116))</f>
        <v/>
      </c>
      <c r="AN116" s="1495">
        <f>$I$116</f>
        <v>0</v>
      </c>
      <c r="AO116" s="1495" t="str">
        <f>$I$116&amp;"."&amp;$M$116</f>
        <v>.</v>
      </c>
      <c r="AP116" s="1495" t="str">
        <f>$I$116&amp;"."&amp;$M$116&amp;"."&amp;$Q$116</f>
        <v>..</v>
      </c>
      <c r="AQ116" s="1495" t="str">
        <f>$I$116&amp;"."&amp;$M$116&amp;"."&amp;$Q$116&amp;"."&amp;$U$116</f>
        <v>...</v>
      </c>
    </row>
    <row s="12415" customFormat="1" customHeight="1" ht="17.25" hidden="1">
      <c r="A117" s="544"/>
      <c r="C117" s="543"/>
      <c r="D117" s="2278"/>
      <c r="E117" s="2280"/>
      <c r="F117" s="2283"/>
      <c r="G117" s="2280"/>
      <c r="H117" s="2286"/>
      <c r="I117" s="2288"/>
      <c r="J117" s="2290"/>
      <c r="K117" s="2273"/>
      <c r="L117" s="2273"/>
      <c r="M117" s="2273"/>
      <c r="N117" s="2275"/>
      <c r="O117" s="2273"/>
      <c r="P117" s="2273"/>
      <c r="Q117" s="2273"/>
      <c r="R117" s="2276"/>
      <c r="S117" s="2273"/>
      <c r="T117" s="1525"/>
      <c r="U117" s="1525"/>
      <c r="V117" s="1525"/>
      <c r="W117" s="1526"/>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row>
    <row s="12415" customFormat="1" customHeight="1" ht="17.25" hidden="1">
      <c r="A118" s="544"/>
      <c r="C118" s="432"/>
      <c r="D118" s="2278"/>
      <c r="E118" s="2280"/>
      <c r="F118" s="2283"/>
      <c r="G118" s="2280"/>
      <c r="H118" s="2286"/>
      <c r="I118" s="2288"/>
      <c r="J118" s="2291"/>
      <c r="K118" s="2273"/>
      <c r="L118" s="2273"/>
      <c r="M118" s="2273"/>
      <c r="N118" s="2276"/>
      <c r="O118" s="2273"/>
      <c r="P118" s="1699"/>
      <c r="Q118" s="1525"/>
      <c r="R118" s="1525"/>
      <c r="S118" s="552"/>
      <c r="T118" s="552"/>
      <c r="U118" s="552"/>
      <c r="V118" s="552"/>
      <c r="W118" s="1526"/>
      <c r="Y118" s="1495"/>
      <c r="Z118" s="1495"/>
      <c r="AA118" s="1495"/>
      <c r="AB118" s="1495"/>
      <c r="AC118" s="1495"/>
      <c r="AD118" s="1495"/>
      <c r="AE118" s="1495"/>
      <c r="AF118" s="1495"/>
      <c r="AG118" s="1495"/>
      <c r="AH118" s="1495"/>
      <c r="AI118" s="1495"/>
      <c r="AJ118" s="1495"/>
      <c r="AK118" s="1495"/>
      <c r="AL118" s="1495"/>
      <c r="AM118" s="1495"/>
      <c r="AN118" s="1495"/>
      <c r="AO118" s="1495"/>
      <c r="AP118" s="1495"/>
      <c r="AQ118" s="1495"/>
    </row>
    <row s="12415" customFormat="1" customHeight="1" ht="17.25" hidden="1">
      <c r="A119" s="544"/>
      <c r="C119" s="543"/>
      <c r="D119" s="2278"/>
      <c r="E119" s="2280"/>
      <c r="F119" s="2283"/>
      <c r="G119" s="2280"/>
      <c r="H119" s="2286"/>
      <c r="I119" s="2288"/>
      <c r="J119" s="2291"/>
      <c r="K119" s="2273"/>
      <c r="L119" s="1525"/>
      <c r="M119" s="1525"/>
      <c r="N119" s="1525"/>
      <c r="O119" s="1525"/>
      <c r="P119" s="1525"/>
      <c r="Q119" s="1525"/>
      <c r="R119" s="1525"/>
      <c r="S119" s="552"/>
      <c r="T119" s="552"/>
      <c r="U119" s="552"/>
      <c r="V119" s="552"/>
      <c r="W119" s="1526"/>
      <c r="Y119" s="1487"/>
      <c r="Z119" s="1487"/>
      <c r="AA119" s="1487"/>
      <c r="AB119" s="1487"/>
      <c r="AC119" s="1487"/>
      <c r="AD119" s="1487"/>
      <c r="AE119" s="1487"/>
      <c r="AF119" s="1487"/>
      <c r="AG119" s="1487"/>
      <c r="AH119" s="1487"/>
      <c r="AI119" s="1487"/>
      <c r="AJ119" s="1487"/>
      <c r="AK119" s="1487"/>
      <c r="AL119" s="1487"/>
      <c r="AM119" s="1487"/>
      <c r="AN119" s="1487"/>
      <c r="AO119" s="1487"/>
      <c r="AP119" s="1487"/>
      <c r="AQ119" s="1487"/>
    </row>
    <row s="12415" customFormat="1" customHeight="1" ht="17.25" hidden="1">
      <c r="A120" s="544"/>
      <c r="C120" s="543"/>
      <c r="D120" s="2279"/>
      <c r="E120" s="2281"/>
      <c r="F120" s="2284"/>
      <c r="G120" s="2281"/>
      <c r="H120" s="1527"/>
      <c r="I120" s="1528"/>
      <c r="J120" s="1528"/>
      <c r="K120" s="1528"/>
      <c r="L120" s="1528"/>
      <c r="M120" s="1528"/>
      <c r="N120" s="1528"/>
      <c r="O120" s="1528"/>
      <c r="P120" s="1528"/>
      <c r="Q120" s="1528"/>
      <c r="R120" s="1528"/>
      <c r="S120" s="1529"/>
      <c r="T120" s="1529"/>
      <c r="U120" s="1529"/>
      <c r="V120" s="1529"/>
      <c r="W120" s="1530"/>
      <c r="Y120" s="1487"/>
      <c r="Z120" s="1487"/>
      <c r="AA120" s="1487"/>
      <c r="AB120" s="1487"/>
      <c r="AC120" s="1487"/>
      <c r="AD120" s="1487"/>
      <c r="AE120" s="1487"/>
      <c r="AF120" s="1487"/>
      <c r="AG120" s="1487"/>
      <c r="AH120" s="1487"/>
      <c r="AI120" s="1487"/>
      <c r="AJ120" s="1487"/>
      <c r="AK120" s="1487"/>
      <c r="AL120" s="1487"/>
      <c r="AM120" s="1487"/>
      <c r="AN120" s="1487"/>
      <c r="AO120" s="1487"/>
      <c r="AP120" s="1487"/>
      <c r="AQ120" s="1487"/>
    </row>
    <row s="12415" customFormat="1" customHeight="1" ht="17.25" hidden="1">
      <c r="A121" s="544"/>
      <c r="C121" s="432"/>
      <c r="D121" s="2278">
        <v>2</v>
      </c>
      <c r="E121" s="2280" t="s">
        <v>268</v>
      </c>
      <c r="F121" s="2282" t="s">
        <v>54</v>
      </c>
      <c r="G121" s="2280"/>
      <c r="H121" s="2285"/>
      <c r="I121" s="2287"/>
      <c r="J121" s="2289"/>
      <c r="K121" s="2272"/>
      <c r="L121" s="2272"/>
      <c r="M121" s="2272"/>
      <c r="N121" s="2274"/>
      <c r="O121" s="2272"/>
      <c r="P121" s="2272"/>
      <c r="Q121" s="2272"/>
      <c r="R121" s="2277"/>
      <c r="S121" s="2272"/>
      <c r="T121" s="1698"/>
      <c r="U121" s="1698"/>
      <c r="V121" s="1700"/>
      <c r="W121" s="1524"/>
      <c r="X121" s="1495"/>
      <c r="Y121" s="1495"/>
      <c r="Z121" s="1495"/>
      <c r="AA121" s="1495"/>
      <c r="AB121" s="1495"/>
      <c r="AC121" s="1495" t="s">
        <v>269</v>
      </c>
      <c r="AD121" s="1495" t="s">
        <v>270</v>
      </c>
      <c r="AE121" s="1495" t="s">
        <v>271</v>
      </c>
      <c r="AF121" s="1495" t="s">
        <v>272</v>
      </c>
      <c r="AG121" s="1495"/>
      <c r="AH121" s="1495" t="str">
        <f>IF($E$121=0,"",$E$121)</f>
        <v>Тариф на транспортировку сточных вод</v>
      </c>
      <c r="AI121" s="1495" t="str">
        <f>IF($G$121=0,"",$G$121)</f>
        <v/>
      </c>
      <c r="AJ121" s="1495" t="str">
        <f>IF($J$121=0,"",$J$121)</f>
        <v/>
      </c>
      <c r="AK121" s="1495" t="str">
        <f>IF($K$121="нет","без дифференциации",IF($N$121=0,"",$N$121))</f>
        <v/>
      </c>
      <c r="AL121" s="1495" t="str">
        <f>IF($O$121="нет","без дифференциации",IF($R$121=0,"",$R$121))</f>
        <v/>
      </c>
      <c r="AM121" s="1495" t="str">
        <f>IF($S$121="нет","без дифференциации",IF($V$121=0,"",$V$121))</f>
        <v/>
      </c>
      <c r="AN121" s="2000">
        <f>$I$121</f>
        <v>0</v>
      </c>
      <c r="AO121" s="1495" t="str">
        <f>$I$121&amp;"."&amp;$M$121</f>
        <v>.</v>
      </c>
      <c r="AP121" s="1487" t="str">
        <f>$I$121&amp;"."&amp;$M$121&amp;"."&amp;$Q$121</f>
        <v>..</v>
      </c>
      <c r="AQ121" s="1487" t="str">
        <f>$I$121&amp;"."&amp;$M$121&amp;"."&amp;$Q$121&amp;"."&amp;$U$121</f>
        <v>...</v>
      </c>
    </row>
    <row s="12415" customFormat="1" customHeight="1" ht="17.25" hidden="1">
      <c r="A122" s="544"/>
      <c r="C122" s="543"/>
      <c r="D122" s="2278"/>
      <c r="E122" s="2280"/>
      <c r="F122" s="2283"/>
      <c r="G122" s="2280"/>
      <c r="H122" s="2286"/>
      <c r="I122" s="2288"/>
      <c r="J122" s="2290"/>
      <c r="K122" s="2273"/>
      <c r="L122" s="2273"/>
      <c r="M122" s="2273"/>
      <c r="N122" s="2275"/>
      <c r="O122" s="2273"/>
      <c r="P122" s="2273"/>
      <c r="Q122" s="2273"/>
      <c r="R122" s="2276"/>
      <c r="S122" s="2273"/>
      <c r="T122" s="1525"/>
      <c r="U122" s="1525"/>
      <c r="V122" s="1525"/>
      <c r="W122" s="1526"/>
      <c r="X122" s="1487"/>
      <c r="Y122" s="1487"/>
      <c r="Z122" s="1487"/>
      <c r="AA122" s="1487"/>
      <c r="AB122" s="1487"/>
      <c r="AC122" s="1487"/>
      <c r="AD122" s="1487"/>
      <c r="AE122" s="1487"/>
      <c r="AF122" s="1487"/>
      <c r="AG122" s="1487"/>
      <c r="AH122" s="1487"/>
      <c r="AI122" s="1487"/>
      <c r="AJ122" s="1487"/>
      <c r="AK122" s="1487"/>
      <c r="AL122" s="1487"/>
      <c r="AM122" s="1487"/>
      <c r="AN122" s="1487"/>
      <c r="AO122" s="1487"/>
      <c r="AP122" s="1487"/>
      <c r="AQ122" s="1487"/>
    </row>
    <row s="12415" customFormat="1" customHeight="1" ht="17.25" hidden="1">
      <c r="A123" s="544"/>
      <c r="C123" s="543"/>
      <c r="D123" s="2279"/>
      <c r="E123" s="2281"/>
      <c r="F123" s="2283"/>
      <c r="G123" s="2281"/>
      <c r="H123" s="2286"/>
      <c r="I123" s="2288"/>
      <c r="J123" s="2291"/>
      <c r="K123" s="2273"/>
      <c r="L123" s="2273"/>
      <c r="M123" s="2273"/>
      <c r="N123" s="2276"/>
      <c r="O123" s="2273"/>
      <c r="P123" s="1699"/>
      <c r="Q123" s="1525"/>
      <c r="R123" s="1525"/>
      <c r="S123" s="552"/>
      <c r="T123" s="552"/>
      <c r="U123" s="552"/>
      <c r="V123" s="552"/>
      <c r="W123" s="1526"/>
      <c r="X123" s="1487"/>
      <c r="Y123" s="1487"/>
      <c r="Z123" s="1487"/>
      <c r="AA123" s="1487"/>
      <c r="AB123" s="1487"/>
      <c r="AC123" s="1487"/>
      <c r="AD123" s="1487"/>
      <c r="AE123" s="1487"/>
      <c r="AF123" s="1487"/>
      <c r="AG123" s="1487"/>
      <c r="AH123" s="1487"/>
      <c r="AI123" s="1487"/>
      <c r="AJ123" s="1487"/>
      <c r="AK123" s="1487"/>
      <c r="AL123" s="1487"/>
      <c r="AM123" s="1487"/>
      <c r="AN123" s="1487"/>
      <c r="AO123" s="1487"/>
      <c r="AP123" s="1487"/>
      <c r="AQ123" s="1487"/>
    </row>
    <row s="12415" customFormat="1" customHeight="1" ht="17.25" hidden="1">
      <c r="A124" s="544"/>
      <c r="C124" s="543"/>
      <c r="D124" s="2279"/>
      <c r="E124" s="2281"/>
      <c r="F124" s="2283"/>
      <c r="G124" s="2281"/>
      <c r="H124" s="2286"/>
      <c r="I124" s="2288"/>
      <c r="J124" s="2291"/>
      <c r="K124" s="2273"/>
      <c r="L124" s="1525"/>
      <c r="M124" s="1525"/>
      <c r="N124" s="1525"/>
      <c r="O124" s="1525"/>
      <c r="P124" s="1525"/>
      <c r="Q124" s="1525"/>
      <c r="R124" s="1525"/>
      <c r="S124" s="552"/>
      <c r="T124" s="552"/>
      <c r="U124" s="552"/>
      <c r="V124" s="552"/>
      <c r="W124" s="1526"/>
      <c r="X124" s="1487"/>
      <c r="Y124" s="1487"/>
      <c r="Z124" s="1487"/>
      <c r="AA124" s="1487"/>
      <c r="AB124" s="1487"/>
      <c r="AC124" s="1487"/>
      <c r="AD124" s="1487"/>
      <c r="AE124" s="1487"/>
      <c r="AF124" s="1487"/>
      <c r="AG124" s="1487"/>
      <c r="AH124" s="1487"/>
      <c r="AI124" s="1487"/>
      <c r="AJ124" s="1487"/>
      <c r="AK124" s="1487"/>
      <c r="AL124" s="1487"/>
      <c r="AM124" s="1487"/>
      <c r="AN124" s="1487"/>
      <c r="AO124" s="1487"/>
      <c r="AP124" s="1487"/>
      <c r="AQ124" s="1487"/>
    </row>
    <row s="12415" customFormat="1" customHeight="1" ht="17.25" hidden="1">
      <c r="A125" s="544"/>
      <c r="C125" s="543"/>
      <c r="D125" s="2279"/>
      <c r="E125" s="2281"/>
      <c r="F125" s="2284"/>
      <c r="G125" s="2281"/>
      <c r="H125" s="1527"/>
      <c r="I125" s="1528"/>
      <c r="J125" s="1528"/>
      <c r="K125" s="1528"/>
      <c r="L125" s="1528"/>
      <c r="M125" s="1528"/>
      <c r="N125" s="1528"/>
      <c r="O125" s="1528"/>
      <c r="P125" s="1528"/>
      <c r="Q125" s="1528"/>
      <c r="R125" s="1528"/>
      <c r="S125" s="1529"/>
      <c r="T125" s="1529"/>
      <c r="U125" s="1529"/>
      <c r="V125" s="1529"/>
      <c r="W125" s="1530"/>
      <c r="X125" s="1487"/>
      <c r="Y125" s="1487"/>
      <c r="Z125" s="1487"/>
      <c r="AA125" s="1487"/>
      <c r="AB125" s="1487"/>
      <c r="AC125" s="1487"/>
      <c r="AD125" s="1487"/>
      <c r="AE125" s="1487"/>
      <c r="AF125" s="1487"/>
      <c r="AG125" s="1487"/>
      <c r="AH125" s="1487"/>
      <c r="AI125" s="1487"/>
      <c r="AJ125" s="1487"/>
      <c r="AK125" s="1487"/>
      <c r="AL125" s="1487"/>
      <c r="AM125" s="1487"/>
      <c r="AN125" s="1487"/>
      <c r="AO125" s="1487"/>
      <c r="AP125" s="1487"/>
      <c r="AQ125" s="1487"/>
    </row>
    <row s="12415" customFormat="1" customHeight="1" ht="17.25" hidden="1">
      <c r="A126" s="544"/>
      <c r="C126" s="432"/>
      <c r="D126" s="2278">
        <v>3</v>
      </c>
      <c r="E126" s="2280" t="s">
        <v>273</v>
      </c>
      <c r="F126" s="2282" t="s">
        <v>54</v>
      </c>
      <c r="G126" s="2280"/>
      <c r="H126" s="2285"/>
      <c r="I126" s="2287"/>
      <c r="J126" s="2289"/>
      <c r="K126" s="2272"/>
      <c r="L126" s="2272"/>
      <c r="M126" s="2272"/>
      <c r="N126" s="2274"/>
      <c r="O126" s="2272"/>
      <c r="P126" s="2272"/>
      <c r="Q126" s="2272"/>
      <c r="R126" s="2277"/>
      <c r="S126" s="2272"/>
      <c r="T126" s="2172"/>
      <c r="U126" s="2172"/>
      <c r="V126" s="2174"/>
      <c r="W126" s="1524"/>
      <c r="X126" s="1495"/>
      <c r="Y126" s="1495"/>
      <c r="Z126" s="1495"/>
      <c r="AA126" s="1495"/>
      <c r="AB126" s="1495"/>
      <c r="AC126" s="1495" t="s">
        <v>274</v>
      </c>
      <c r="AD126" s="1495" t="s">
        <v>275</v>
      </c>
      <c r="AE126" s="1495" t="s">
        <v>276</v>
      </c>
      <c r="AF126" s="1495" t="s">
        <v>277</v>
      </c>
      <c r="AG126" s="1495"/>
      <c r="AH126" s="1495" t="str">
        <f>IF($E$126=0,"",$E$126)</f>
        <v>Тариф на подключение (технологическое присоединение) к централизованной системе водоотведения</v>
      </c>
      <c r="AI126" s="1495" t="str">
        <f>IF($G$126=0,"",$G$126)</f>
        <v/>
      </c>
      <c r="AJ126" s="1495" t="str">
        <f>IF($J$126=0,"",$J$126)</f>
        <v/>
      </c>
      <c r="AK126" s="1495" t="str">
        <f>IF($K$126="нет","без дифференциации",IF($N$126=0,"",$N$126))</f>
        <v/>
      </c>
      <c r="AL126" s="1495" t="str">
        <f>IF($O$126="нет","без дифференциации",IF($R$126=0,"",$R$126))</f>
        <v/>
      </c>
      <c r="AM126" s="1495" t="str">
        <f>IF($S$126="нет","без дифференциации",IF($V$126=0,"",$V$126))</f>
        <v/>
      </c>
      <c r="AN126" s="2000">
        <f>$I$126</f>
        <v>0</v>
      </c>
      <c r="AO126" s="1495" t="str">
        <f>$I$126&amp;"."&amp;$M$126</f>
        <v>.</v>
      </c>
      <c r="AP126" s="1494" t="str">
        <f>$I$126&amp;"."&amp;$M$126&amp;"."&amp;$Q$126</f>
        <v>..</v>
      </c>
      <c r="AQ126" s="1494" t="str">
        <f>$I$126&amp;"."&amp;$M$126&amp;"."&amp;$Q$126&amp;"."&amp;$U$126</f>
        <v>...</v>
      </c>
    </row>
    <row s="12415" customFormat="1" customHeight="1" ht="17.25" hidden="1">
      <c r="A127" s="544"/>
      <c r="C127" s="543"/>
      <c r="D127" s="2278"/>
      <c r="E127" s="2280"/>
      <c r="F127" s="2283"/>
      <c r="G127" s="2280"/>
      <c r="H127" s="2286"/>
      <c r="I127" s="2288"/>
      <c r="J127" s="2290"/>
      <c r="K127" s="2273"/>
      <c r="L127" s="2273"/>
      <c r="M127" s="2273"/>
      <c r="N127" s="2275"/>
      <c r="O127" s="2273"/>
      <c r="P127" s="2273"/>
      <c r="Q127" s="2273"/>
      <c r="R127" s="2276"/>
      <c r="S127" s="2273"/>
      <c r="T127" s="2177"/>
      <c r="U127" s="2177"/>
      <c r="V127" s="2177"/>
      <c r="W127" s="2178"/>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row>
    <row s="12415" customFormat="1" customHeight="1" ht="17.25" hidden="1">
      <c r="A128" s="544"/>
      <c r="C128" s="543"/>
      <c r="D128" s="2279"/>
      <c r="E128" s="2281"/>
      <c r="F128" s="2283"/>
      <c r="G128" s="2281"/>
      <c r="H128" s="2286"/>
      <c r="I128" s="2288"/>
      <c r="J128" s="2291"/>
      <c r="K128" s="2273"/>
      <c r="L128" s="2273"/>
      <c r="M128" s="2273"/>
      <c r="N128" s="2276"/>
      <c r="O128" s="2273"/>
      <c r="P128" s="2173"/>
      <c r="Q128" s="2177"/>
      <c r="R128" s="2177"/>
      <c r="S128" s="552"/>
      <c r="T128" s="552"/>
      <c r="U128" s="552"/>
      <c r="V128" s="552"/>
      <c r="W128" s="2178"/>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2415" customFormat="1" customHeight="1" ht="17.25" hidden="1">
      <c r="A129" s="544"/>
      <c r="C129" s="543"/>
      <c r="D129" s="2279"/>
      <c r="E129" s="2281"/>
      <c r="F129" s="2283"/>
      <c r="G129" s="2281"/>
      <c r="H129" s="2286"/>
      <c r="I129" s="2288"/>
      <c r="J129" s="2291"/>
      <c r="K129" s="2273"/>
      <c r="L129" s="2177"/>
      <c r="M129" s="2177"/>
      <c r="N129" s="2177"/>
      <c r="O129" s="2177"/>
      <c r="P129" s="2177"/>
      <c r="Q129" s="2177"/>
      <c r="R129" s="2177"/>
      <c r="S129" s="552"/>
      <c r="T129" s="552"/>
      <c r="U129" s="552"/>
      <c r="V129" s="552"/>
      <c r="W129" s="2178"/>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row>
    <row s="12415" customFormat="1" customHeight="1" ht="17.25" hidden="1">
      <c r="A130" s="544"/>
      <c r="C130" s="543"/>
      <c r="D130" s="2279"/>
      <c r="E130" s="2281"/>
      <c r="F130" s="2284"/>
      <c r="G130" s="2281"/>
      <c r="H130" s="1527"/>
      <c r="I130" s="2175"/>
      <c r="J130" s="2175"/>
      <c r="K130" s="2175"/>
      <c r="L130" s="2175"/>
      <c r="M130" s="2175"/>
      <c r="N130" s="2175"/>
      <c r="O130" s="2175"/>
      <c r="P130" s="2175"/>
      <c r="Q130" s="2175"/>
      <c r="R130" s="2175"/>
      <c r="S130" s="1529"/>
      <c r="T130" s="1529"/>
      <c r="U130" s="1529"/>
      <c r="V130" s="1529"/>
      <c r="W130" s="2176"/>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row>
    <row r="134" customHeight="1" ht="11.25">
      <c r="E134" s="1578"/>
    </row>
    <row customHeight="1" ht="11.25">
      <c r="E135" s="1578"/>
    </row>
    <row customHeight="1" ht="11.25">
      <c r="E136" s="1578"/>
    </row>
    <row customHeight="1" ht="11.25">
      <c r="E137" s="1578"/>
    </row>
    <row customHeight="1" ht="11.25">
      <c r="E138" s="1578"/>
    </row>
    <row customHeight="1" ht="11.25">
      <c r="E139" s="1578"/>
    </row>
    <row customHeight="1" ht="11.25">
      <c r="E140" s="15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1A39-F459-E063-933A-AC6A28CE8C5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2576" width="9.140625" hidden="1"/>
    <col min="3" max="4" style="12576" width="3.7109375" customWidth="1"/>
    <col min="5" max="6" style="12576" width="16.00390625" customWidth="1"/>
    <col min="7" max="7" style="12576" width="11.57421875" customWidth="1"/>
    <col min="8" max="9" style="12576" width="3.7109375" customWidth="1"/>
    <col min="10" max="10" style="12576" width="13.140625" customWidth="1"/>
    <col min="11" max="11" style="12576" width="0.28125" customWidth="1"/>
    <col min="12" max="13" style="12576" width="10.7109375" customWidth="1"/>
    <col min="14" max="15" style="12576" width="3.7109375" customWidth="1"/>
    <col min="16" max="16" style="12576" width="19.7109375" customWidth="1"/>
    <col min="17" max="17" style="12576" width="0.28125" customWidth="1"/>
    <col min="18" max="19" style="12576" width="10.7109375" customWidth="1"/>
    <col min="20" max="21" style="12576" width="3.7109375" customWidth="1"/>
    <col min="22" max="22" style="12576" width="25.7109375" customWidth="1"/>
    <col min="23" max="23" style="12576" width="0.28125" customWidth="1"/>
    <col min="24" max="25" style="12576" width="10.7109375" customWidth="1"/>
    <col min="26" max="27" style="12576" width="3.7109375" customWidth="1"/>
    <col min="28" max="28" style="12576" width="16.421875" customWidth="1"/>
    <col min="29" max="29" style="12576" width="0.28125" customWidth="1"/>
    <col min="30" max="31" style="12576" width="10.7109375" customWidth="1"/>
    <col min="32" max="33" style="12576" width="3.7109375" customWidth="1"/>
    <col min="34" max="34" style="12576" width="8.7109375" customWidth="1"/>
    <col min="35" max="35" style="12576" width="21.7109375" customWidth="1"/>
    <col min="36" max="36" style="12205" width="9.140625"/>
    <col min="37" max="37" style="12577" width="9.140625"/>
    <col min="38" max="64" style="12205" width="9.140625"/>
  </cols>
  <sheetData>
    <row s="12500"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2501" customFormat="1" customHeight="1" ht="11.25" hidden="1">
      <c r="L2" s="1781" t="s">
        <v>278</v>
      </c>
      <c r="M2" s="1781" t="s">
        <v>279</v>
      </c>
      <c r="R2" s="1781" t="s">
        <v>280</v>
      </c>
      <c r="S2" s="1781" t="s">
        <v>279</v>
      </c>
      <c r="X2" s="1781" t="s">
        <v>278</v>
      </c>
      <c r="Y2" s="1781" t="s">
        <v>279</v>
      </c>
      <c r="AD2" s="1781" t="s">
        <v>278</v>
      </c>
      <c r="AE2" s="1781" t="s">
        <v>279</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12504"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12196" customFormat="1" customHeight="1" ht="33">
      <c r="A4" s="1381"/>
      <c r="B4" s="1380"/>
      <c r="C4" s="1743"/>
      <c r="D4" s="2310" t="s">
        <v>281</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12515" customFormat="1" customHeight="1" ht="14.25">
      <c r="A5" s="1860"/>
      <c r="B5" s="1859"/>
      <c r="C5" s="1743"/>
      <c r="D5" s="2336" t="str">
        <f>IF(org=0,"Не определено",org)</f>
        <v>АО "ДГК"</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12196"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12500"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85</v>
      </c>
      <c r="E8" s="2254" t="s">
        <v>102</v>
      </c>
      <c r="F8" s="2312" t="s">
        <v>119</v>
      </c>
      <c r="G8" s="2313"/>
      <c r="H8" s="2312" t="s">
        <v>85</v>
      </c>
      <c r="I8" s="2313"/>
      <c r="J8" s="2254" t="s">
        <v>120</v>
      </c>
      <c r="K8" s="1784"/>
      <c r="L8" s="2316" t="s">
        <v>282</v>
      </c>
      <c r="M8" s="2316"/>
      <c r="N8" s="2316"/>
      <c r="O8" s="2316"/>
      <c r="P8" s="2316"/>
      <c r="Q8" s="1785"/>
      <c r="R8" s="2233" t="s">
        <v>283</v>
      </c>
      <c r="S8" s="2317"/>
      <c r="T8" s="2317"/>
      <c r="U8" s="2317"/>
      <c r="V8" s="2317"/>
      <c r="W8" s="1785"/>
      <c r="X8" s="2318" t="s">
        <v>284</v>
      </c>
      <c r="Y8" s="2318"/>
      <c r="Z8" s="2318"/>
      <c r="AA8" s="2318"/>
      <c r="AB8" s="2318"/>
      <c r="AC8" s="1786"/>
      <c r="AD8" s="2254" t="s">
        <v>285</v>
      </c>
      <c r="AE8" s="2254"/>
      <c r="AF8" s="2254"/>
      <c r="AG8" s="2254"/>
      <c r="AH8" s="2238"/>
      <c r="AI8" s="2254" t="s">
        <v>286</v>
      </c>
      <c r="AJ8" s="1802"/>
    </row>
    <row customHeight="1" ht="22.5">
      <c r="D9" s="2254"/>
      <c r="E9" s="2254"/>
      <c r="F9" s="2311" t="s">
        <v>86</v>
      </c>
      <c r="G9" s="2311" t="s">
        <v>125</v>
      </c>
      <c r="H9" s="2314"/>
      <c r="I9" s="2315"/>
      <c r="J9" s="2238"/>
      <c r="K9" s="1787"/>
      <c r="L9" s="2254" t="s">
        <v>287</v>
      </c>
      <c r="M9" s="2238"/>
      <c r="N9" s="2312" t="s">
        <v>85</v>
      </c>
      <c r="O9" s="2313"/>
      <c r="P9" s="2254" t="s">
        <v>126</v>
      </c>
      <c r="Q9" s="1784"/>
      <c r="R9" s="2254" t="s">
        <v>287</v>
      </c>
      <c r="S9" s="2238"/>
      <c r="T9" s="2312" t="s">
        <v>85</v>
      </c>
      <c r="U9" s="2313"/>
      <c r="V9" s="2254" t="s">
        <v>126</v>
      </c>
      <c r="W9" s="1784"/>
      <c r="X9" s="2254" t="s">
        <v>287</v>
      </c>
      <c r="Y9" s="2238"/>
      <c r="Z9" s="2312" t="s">
        <v>85</v>
      </c>
      <c r="AA9" s="2313"/>
      <c r="AB9" s="2254" t="s">
        <v>288</v>
      </c>
      <c r="AC9" s="1784"/>
      <c r="AD9" s="2254" t="s">
        <v>287</v>
      </c>
      <c r="AE9" s="2238"/>
      <c r="AF9" s="2312" t="s">
        <v>85</v>
      </c>
      <c r="AG9" s="2313"/>
      <c r="AH9" s="2238" t="s">
        <v>288</v>
      </c>
      <c r="AI9" s="2254"/>
      <c r="AJ9" s="1802"/>
    </row>
    <row customHeight="1" ht="22.5">
      <c r="D10" s="2311"/>
      <c r="E10" s="2311"/>
      <c r="F10" s="2319"/>
      <c r="G10" s="2319"/>
      <c r="H10" s="2320"/>
      <c r="I10" s="2321"/>
      <c r="J10" s="2312"/>
      <c r="K10" s="1787"/>
      <c r="L10" s="1806" t="s">
        <v>289</v>
      </c>
      <c r="M10" s="1801" t="s">
        <v>290</v>
      </c>
      <c r="N10" s="2314"/>
      <c r="O10" s="2315"/>
      <c r="P10" s="2311"/>
      <c r="Q10" s="1784"/>
      <c r="R10" s="1806" t="s">
        <v>289</v>
      </c>
      <c r="S10" s="1801" t="s">
        <v>290</v>
      </c>
      <c r="T10" s="2314"/>
      <c r="U10" s="2315"/>
      <c r="V10" s="2311"/>
      <c r="W10" s="1784"/>
      <c r="X10" s="1806" t="s">
        <v>289</v>
      </c>
      <c r="Y10" s="1801" t="s">
        <v>290</v>
      </c>
      <c r="Z10" s="2314"/>
      <c r="AA10" s="2315"/>
      <c r="AB10" s="2311"/>
      <c r="AC10" s="1784"/>
      <c r="AD10" s="1806" t="s">
        <v>289</v>
      </c>
      <c r="AE10" s="1801" t="s">
        <v>290</v>
      </c>
      <c r="AF10" s="2314"/>
      <c r="AG10" s="2315"/>
      <c r="AH10" s="2312"/>
      <c r="AI10" s="2311"/>
      <c r="AJ10" s="1802"/>
      <c r="AK10" s="477" t="s">
        <v>291</v>
      </c>
      <c r="AL10" s="477" t="s">
        <v>127</v>
      </c>
    </row>
    <row customHeight="1" ht="14.25">
      <c r="D11" s="2322" t="s">
        <v>106</v>
      </c>
      <c r="E11" s="2324" t="s">
        <v>292</v>
      </c>
      <c r="F11" s="2324" t="s">
        <v>293</v>
      </c>
      <c r="G11" s="2327" t="s">
        <v>54</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12504"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107</v>
      </c>
      <c r="E17" s="2324" t="s">
        <v>292</v>
      </c>
      <c r="F17" s="2324" t="s">
        <v>294</v>
      </c>
      <c r="G17" s="2327" t="s">
        <v>54</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12504"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87</v>
      </c>
      <c r="E23" s="2324" t="s">
        <v>292</v>
      </c>
      <c r="F23" s="2324" t="s">
        <v>295</v>
      </c>
      <c r="G23" s="2327" t="s">
        <v>54</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95</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12504"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88</v>
      </c>
      <c r="E29" s="2324" t="s">
        <v>292</v>
      </c>
      <c r="F29" s="2324" t="s">
        <v>296</v>
      </c>
      <c r="G29" s="2327" t="s">
        <v>54</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12504"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108</v>
      </c>
      <c r="E35" s="2324" t="s">
        <v>292</v>
      </c>
      <c r="F35" s="2324" t="s">
        <v>297</v>
      </c>
      <c r="G35" s="2327" t="s">
        <v>54</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12504"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BC493-37FE-9804-CE44-A113E90175CA}"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2660" width="15.00390625" hidden="1" customWidth="1"/>
    <col min="2" max="2" style="12619" width="15.00390625" hidden="1" customWidth="1"/>
    <col min="3" max="3" style="12661" width="3.7109375" customWidth="1"/>
    <col min="4" max="4" style="12662" width="6.8515625" customWidth="1"/>
    <col min="5" max="5" style="12661" width="52.28125" customWidth="1"/>
    <col min="6" max="6" style="12661" width="48.8515625" customWidth="1"/>
    <col min="7" max="7" style="12661" width="121.7109375" customWidth="1"/>
    <col min="8" max="8" style="12661" width="9.140625"/>
    <col min="9" max="9" style="12661" width="65.00390625" customWidth="1"/>
  </cols>
  <sheetData>
    <row customHeight="1" ht="11.25" hidden="1">
      <c r="A1" s="1914" t="s">
        <v>298</v>
      </c>
    </row>
    <row customHeight="1" ht="11.25" hidden="1"/>
    <row s="12579"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АО "ДГК"</v>
      </c>
      <c r="E5" s="2336"/>
      <c r="F5" s="2336"/>
      <c r="I5" s="938"/>
    </row>
    <row s="12579"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299</v>
      </c>
      <c r="E8" s="2340"/>
      <c r="F8" s="2340"/>
      <c r="G8" s="2343" t="s">
        <v>300</v>
      </c>
    </row>
    <row customHeight="1" ht="11.25">
      <c r="A9" s="680"/>
      <c r="B9" s="725"/>
      <c r="C9" s="680"/>
      <c r="D9" s="695" t="s">
        <v>85</v>
      </c>
      <c r="E9" s="669" t="s">
        <v>301</v>
      </c>
      <c r="F9" s="669" t="s">
        <v>302</v>
      </c>
      <c r="G9" s="2344"/>
    </row>
    <row customHeight="1" ht="12" hidden="1">
      <c r="A10" s="680"/>
      <c r="B10" s="725"/>
      <c r="C10" s="680"/>
      <c r="D10" s="687"/>
      <c r="E10" s="687"/>
      <c r="F10" s="687"/>
      <c r="G10" s="687"/>
    </row>
    <row customHeight="1" ht="22.5" hidden="1">
      <c r="A11" s="680"/>
      <c r="B11" s="725"/>
      <c r="C11" s="680"/>
      <c r="D11" s="1233" t="s">
        <v>106</v>
      </c>
      <c r="E11" s="1236" t="s">
        <v>303</v>
      </c>
      <c r="F11" s="1235" t="str">
        <f>IF(region_name="","",region_name)</f>
        <v>Приморский край</v>
      </c>
      <c r="G11" s="1236" t="s">
        <v>304</v>
      </c>
      <c r="H11" s="698"/>
    </row>
    <row customHeight="1" ht="22.5" hidden="1">
      <c r="A12" s="680"/>
      <c r="B12" s="725"/>
      <c r="C12" s="680"/>
      <c r="D12" s="668" t="s">
        <v>106</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305</v>
      </c>
      <c r="G12" s="697"/>
      <c r="H12" s="698"/>
    </row>
    <row customHeight="1" ht="22.5">
      <c r="A13" s="680"/>
      <c r="B13" s="725"/>
      <c r="C13" s="680"/>
      <c r="D13" s="668" t="s">
        <v>106</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306</v>
      </c>
      <c r="E14" s="1234" t="s">
        <v>307</v>
      </c>
      <c r="F14" s="1235" t="str">
        <f>IF(inn="","",inn)</f>
        <v>1434031363</v>
      </c>
      <c r="G14" s="1236" t="s">
        <v>308</v>
      </c>
      <c r="H14" s="698"/>
    </row>
    <row customHeight="1" ht="22.5" hidden="1">
      <c r="A15" s="680"/>
      <c r="B15" s="725"/>
      <c r="C15" s="680"/>
      <c r="D15" s="1233" t="s">
        <v>309</v>
      </c>
      <c r="E15" s="1234" t="s">
        <v>310</v>
      </c>
      <c r="F15" s="1235" t="str">
        <f>IF(kpp="","",kpp)</f>
        <v>253645001</v>
      </c>
      <c r="G15" s="1236" t="s">
        <v>311</v>
      </c>
      <c r="H15" s="698"/>
    </row>
    <row customHeight="1" ht="36.75">
      <c r="A16" s="680"/>
      <c r="B16" s="725"/>
      <c r="C16" s="680"/>
      <c r="D16" s="668" t="s">
        <v>107</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87</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88</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312</v>
      </c>
      <c r="B19" s="725"/>
      <c r="C19" s="2348"/>
      <c r="D19" s="668" t="str">
        <f>A19</f>
        <v>5.1</v>
      </c>
      <c r="E19" s="665" t="s">
        <v>313</v>
      </c>
      <c r="F19" s="666" t="s">
        <v>305</v>
      </c>
      <c r="G19" s="667" t="s">
        <v>314</v>
      </c>
      <c r="H19" s="698"/>
      <c r="I19" s="1075"/>
    </row>
    <row customHeight="1" ht="24" hidden="1">
      <c r="A20" s="2337"/>
      <c r="B20" s="725"/>
      <c r="C20" s="2348"/>
      <c r="D20" s="663" t="str">
        <f>D19&amp;".1"</f>
        <v>5.1.1</v>
      </c>
      <c r="E20" s="662" t="s">
        <v>315</v>
      </c>
      <c r="F20" s="1104" t="s">
        <v>24</v>
      </c>
      <c r="G20" s="697"/>
      <c r="H20" s="698"/>
      <c r="I20" s="1075"/>
    </row>
    <row customHeight="1" ht="22.5" hidden="1">
      <c r="A21" s="2337"/>
      <c r="B21" s="725"/>
      <c r="C21" s="2348"/>
      <c r="D21" s="663" t="str">
        <f>D19&amp;".2"</f>
        <v>5.1.2</v>
      </c>
      <c r="E21" s="662" t="s">
        <v>316</v>
      </c>
      <c r="F21" s="1961" t="s">
        <v>24</v>
      </c>
      <c r="G21" s="667" t="s">
        <v>317</v>
      </c>
      <c r="H21" s="698"/>
      <c r="I21" s="1075"/>
    </row>
    <row customHeight="1" ht="22.5" hidden="1">
      <c r="A22" s="2337"/>
      <c r="B22" s="725"/>
      <c r="C22" s="2348"/>
      <c r="D22" s="663" t="str">
        <f>D19&amp;".3"</f>
        <v>5.1.3</v>
      </c>
      <c r="E22" s="662" t="s">
        <v>318</v>
      </c>
      <c r="F22" s="1104" t="s">
        <v>24</v>
      </c>
      <c r="G22" s="697"/>
      <c r="H22" s="698"/>
      <c r="I22" s="1075"/>
    </row>
    <row customHeight="1" ht="22.5" hidden="1">
      <c r="A23" s="2337"/>
      <c r="B23" s="725"/>
      <c r="C23" s="2348"/>
      <c r="D23" s="663" t="str">
        <f>D19&amp;".4"</f>
        <v>5.1.4</v>
      </c>
      <c r="E23" s="662" t="s">
        <v>319</v>
      </c>
      <c r="F23" s="1104" t="s">
        <v>24</v>
      </c>
      <c r="G23" s="667" t="s">
        <v>320</v>
      </c>
      <c r="H23" s="698"/>
      <c r="I23" s="1075"/>
    </row>
    <row customHeight="1" ht="22.5" hidden="1">
      <c r="A24" s="2208"/>
      <c r="B24" s="725"/>
      <c r="C24" s="715"/>
      <c r="D24" s="690"/>
      <c r="E24" s="1393" t="s">
        <v>321</v>
      </c>
      <c r="F24" s="691"/>
      <c r="G24" s="692"/>
      <c r="H24" s="698"/>
      <c r="I24" s="1075"/>
    </row>
    <row s="12619" customFormat="1" customHeight="1" ht="24.75" hidden="1">
      <c r="A25" s="680"/>
      <c r="B25" s="725"/>
      <c r="C25" s="725"/>
      <c r="D25" s="1230" t="s">
        <v>87</v>
      </c>
      <c r="E25" s="1232" t="s">
        <v>322</v>
      </c>
      <c r="F25" s="1237" t="s">
        <v>305</v>
      </c>
      <c r="G25" s="1232"/>
    </row>
    <row s="12619" customFormat="1" customHeight="1" ht="11.25" hidden="1">
      <c r="A26" s="680"/>
      <c r="B26" s="725"/>
      <c r="C26" s="725"/>
      <c r="D26" s="1230" t="s">
        <v>323</v>
      </c>
      <c r="E26" s="1231" t="s">
        <v>324</v>
      </c>
      <c r="F26" s="1237" t="s">
        <v>305</v>
      </c>
      <c r="G26" s="1232"/>
    </row>
    <row s="12619" customFormat="1" customHeight="1" ht="11.25" hidden="1">
      <c r="A27" s="680"/>
      <c r="B27" s="725"/>
      <c r="C27" s="725"/>
      <c r="D27" s="1230" t="s">
        <v>325</v>
      </c>
      <c r="E27" s="1238" t="s">
        <v>326</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2619" customFormat="1" customHeight="1" ht="11.25" hidden="1">
      <c r="A28" s="680"/>
      <c r="B28" s="725"/>
      <c r="C28" s="725"/>
      <c r="D28" s="1230" t="s">
        <v>327</v>
      </c>
      <c r="E28" s="1238" t="s">
        <v>328</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2619" customFormat="1" customHeight="1" ht="11.25" hidden="1">
      <c r="A29" s="680"/>
      <c r="B29" s="725"/>
      <c r="C29" s="725"/>
      <c r="D29" s="1230" t="s">
        <v>329</v>
      </c>
      <c r="E29" s="1238" t="s">
        <v>330</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2619" customFormat="1" customHeight="1" ht="11.25" hidden="1">
      <c r="A30" s="680"/>
      <c r="B30" s="725"/>
      <c r="C30" s="725"/>
      <c r="D30" s="1230" t="s">
        <v>331</v>
      </c>
      <c r="E30" s="1231" t="s">
        <v>332</v>
      </c>
      <c r="F30" s="1239"/>
      <c r="G30" s="1232"/>
    </row>
    <row s="12619" customFormat="1" customHeight="1" ht="11.25" hidden="1">
      <c r="A31" s="680"/>
      <c r="B31" s="725"/>
      <c r="C31" s="725"/>
      <c r="D31" s="1230" t="s">
        <v>333</v>
      </c>
      <c r="E31" s="1231" t="s">
        <v>334</v>
      </c>
      <c r="F31" s="1239"/>
      <c r="G31" s="1232"/>
    </row>
    <row s="12619" customFormat="1" customHeight="1" ht="11.25" hidden="1">
      <c r="A32" s="680"/>
      <c r="B32" s="725"/>
      <c r="C32" s="725"/>
      <c r="D32" s="1230" t="s">
        <v>335</v>
      </c>
      <c r="E32" s="1231" t="s">
        <v>336</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305</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337</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337</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305</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338</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339</v>
      </c>
      <c r="H44" s="698"/>
    </row>
    <row customHeight="1" ht="22.5">
      <c r="A45" s="680"/>
      <c r="B45" s="725"/>
      <c r="C45" s="680"/>
      <c r="D45" s="663">
        <f>D44+1</f>
        <v>11</v>
      </c>
      <c r="E45" s="661" t="s">
        <v>340</v>
      </c>
      <c r="F45" s="666" t="s">
        <v>305</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341</v>
      </c>
      <c r="H46" s="698"/>
    </row>
    <row customHeight="1" ht="22.5">
      <c r="A47" s="2337"/>
      <c r="B47" s="725"/>
      <c r="C47" s="715"/>
      <c r="D47" s="663" t="str">
        <f>D45&amp;".2"</f>
        <v>11.2</v>
      </c>
      <c r="E47" s="665" t="s">
        <v>342</v>
      </c>
      <c r="F47" s="713"/>
      <c r="G47" s="660" t="s">
        <v>343</v>
      </c>
      <c r="H47" s="698"/>
    </row>
    <row customHeight="1" ht="22.5">
      <c r="A48" s="2337"/>
      <c r="B48" s="725"/>
      <c r="C48" s="715"/>
      <c r="D48" s="663" t="str">
        <f>D45&amp;".3"</f>
        <v>11.3</v>
      </c>
      <c r="E48" s="665" t="s">
        <v>344</v>
      </c>
      <c r="F48" s="713"/>
      <c r="G48" s="660" t="s">
        <v>345</v>
      </c>
      <c r="H48" s="698"/>
    </row>
    <row customHeight="1" ht="22.5">
      <c r="A49" s="2337"/>
      <c r="B49" s="725"/>
      <c r="C49" s="715"/>
      <c r="D49" s="663" t="str">
        <f>IF(TEMPLATE_SPHERE="TKO",D45&amp;".0",D45&amp;".4")</f>
        <v>11.4</v>
      </c>
      <c r="E49" s="659" t="s">
        <v>346</v>
      </c>
      <c r="F49" s="1913"/>
      <c r="G49" s="1990" t="s">
        <v>347</v>
      </c>
      <c r="H49" s="698"/>
    </row>
    <row customHeight="1" ht="22.5">
      <c r="A50" s="680"/>
      <c r="B50" s="725"/>
      <c r="C50" s="680"/>
      <c r="D50" s="690"/>
      <c r="E50" s="638" t="s">
        <v>348</v>
      </c>
      <c r="F50" s="691"/>
      <c r="G50" s="1990" t="s">
        <v>349</v>
      </c>
      <c r="H50" s="699"/>
    </row>
    <row customHeight="1" ht="22.5">
      <c r="A51" s="1081"/>
      <c r="B51" s="725"/>
      <c r="C51" s="715"/>
      <c r="D51" s="663">
        <f>D45+1</f>
        <v>12</v>
      </c>
      <c r="E51" s="751" t="s">
        <v>350</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2648"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12648"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024A6-27CF-D1AE-1CDE-4C9E40510F3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2726" width="9.140625" hidden="1" customWidth="1"/>
    <col min="2" max="2" style="12727" width="9.140625" hidden="1" customWidth="1"/>
    <col min="3" max="3" style="12728" width="3.7109375" customWidth="1"/>
    <col min="4" max="4" style="12727" width="5.57421875" customWidth="1"/>
    <col min="5" max="5" style="12727" width="48.421875" customWidth="1"/>
    <col min="6" max="6" style="12727" width="38.140625" customWidth="1"/>
    <col min="7" max="7" style="12232" width="1.7109375" hidden="1" customWidth="1"/>
    <col min="8" max="11" style="12727" width="19.8515625" hidden="1" customWidth="1"/>
    <col min="12" max="12" style="12727" width="9.7109375" hidden="1" customWidth="1"/>
    <col min="13" max="18" style="12727" width="19.8515625" hidden="1" customWidth="1"/>
    <col min="19" max="19" style="12232" width="1.7109375" hidden="1" customWidth="1"/>
    <col min="20" max="22" style="12729" width="19.8515625" hidden="1" customWidth="1"/>
    <col min="23" max="23" style="12232" width="1.7109375" hidden="1" customWidth="1"/>
    <col min="24" max="26" style="12729" width="19.8515625" hidden="1" customWidth="1"/>
    <col min="27" max="27" style="12232" width="1.7109375" hidden="1" customWidth="1"/>
    <col min="28" max="29" style="12729" width="19.8515625" customWidth="1"/>
    <col min="30" max="30" style="12232" width="1.7109375" hidden="1" customWidth="1"/>
    <col min="31" max="31" style="12727" width="103.7109375" hidden="1" customWidth="1"/>
    <col min="32" max="33" style="12729" width="103.7109375" hidden="1" customWidth="1"/>
    <col min="34" max="34" style="12729" width="103.7109375" customWidth="1"/>
    <col min="35" max="35" style="12730" width="3.7109375" customWidth="1"/>
    <col min="36" max="38" style="12731" width="10.57421875"/>
    <col min="39" max="39" style="12731" width="13.7109375" hidden="1" customWidth="1"/>
    <col min="40" max="40" style="12731" width="15.421875" customWidth="1"/>
    <col min="41" max="41" style="12731" width="16.28125" customWidth="1"/>
    <col min="42" max="45" style="12731" width="10.57421875"/>
  </cols>
  <sheetData>
    <row customHeight="1" ht="14.25" hidden="1">
      <c r="E1" s="635"/>
      <c r="F1" s="635"/>
      <c r="G1" s="635"/>
      <c r="H1" s="2364" t="s">
        <v>351</v>
      </c>
      <c r="I1" s="2364"/>
      <c r="J1" s="2364"/>
      <c r="K1" s="2364"/>
      <c r="L1" s="2364"/>
      <c r="M1" s="2364"/>
      <c r="N1" s="2364"/>
      <c r="O1" s="2364"/>
      <c r="P1" s="2364"/>
      <c r="Q1" s="2364"/>
      <c r="R1" s="2364"/>
      <c r="T1" s="2364" t="s">
        <v>352</v>
      </c>
      <c r="U1" s="2364"/>
      <c r="V1" s="2364"/>
      <c r="X1" s="2364" t="s">
        <v>353</v>
      </c>
      <c r="Y1" s="2364"/>
      <c r="Z1" s="2364"/>
      <c r="AB1" s="2364" t="s">
        <v>354</v>
      </c>
      <c r="AC1" s="2364"/>
    </row>
    <row customHeight="1" ht="14.25" hidden="1"/>
    <row s="12664" customFormat="1" customHeight="1" ht="6">
      <c r="C3" s="924"/>
      <c r="D3" s="925"/>
      <c r="E3" s="925"/>
      <c r="F3" s="925"/>
      <c r="G3" s="925"/>
      <c r="H3" s="925" t="s">
        <v>355</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12232" customFormat="1" customHeight="1" ht="17.25">
      <c r="A5" s="982"/>
      <c r="C5" s="1045"/>
      <c r="D5" s="2361" t="str">
        <f>IF(org=0,"Не определено",org)</f>
        <v>АО "ДГК"</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2676"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299</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300</v>
      </c>
      <c r="AF7" s="2349" t="s">
        <v>300</v>
      </c>
      <c r="AG7" s="2349" t="s">
        <v>300</v>
      </c>
      <c r="AH7" s="2349" t="s">
        <v>300</v>
      </c>
    </row>
    <row customHeight="1" ht="25.5">
      <c r="C8" s="673"/>
      <c r="D8" s="2254" t="s">
        <v>85</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356</v>
      </c>
      <c r="I8" s="2357" t="s">
        <v>357</v>
      </c>
      <c r="J8" s="2349" t="s">
        <v>358</v>
      </c>
      <c r="K8" s="2349"/>
      <c r="L8" s="2349"/>
      <c r="M8" s="2350"/>
      <c r="N8" s="2349" t="s">
        <v>359</v>
      </c>
      <c r="O8" s="2349"/>
      <c r="P8" s="2349" t="s">
        <v>360</v>
      </c>
      <c r="Q8" s="2349"/>
      <c r="R8" s="2353" t="s">
        <v>361</v>
      </c>
      <c r="S8" s="1047"/>
      <c r="T8" s="2351" t="s">
        <v>362</v>
      </c>
      <c r="U8" s="2351" t="s">
        <v>363</v>
      </c>
      <c r="V8" s="2351" t="s">
        <v>364</v>
      </c>
      <c r="W8" s="1049"/>
      <c r="X8" s="2351" t="s">
        <v>365</v>
      </c>
      <c r="Y8" s="2351" t="s">
        <v>366</v>
      </c>
      <c r="Z8" s="2351" t="s">
        <v>367</v>
      </c>
      <c r="AA8" s="1049"/>
      <c r="AB8" s="2351" t="s">
        <v>368</v>
      </c>
      <c r="AC8" s="2351" t="s">
        <v>361</v>
      </c>
      <c r="AD8" s="1049"/>
      <c r="AE8" s="2349"/>
      <c r="AF8" s="2349"/>
      <c r="AG8" s="2349"/>
      <c r="AH8" s="2349"/>
    </row>
    <row customHeight="1" ht="43.5">
      <c r="C9" s="673"/>
      <c r="D9" s="2254"/>
      <c r="E9" s="2349"/>
      <c r="F9" s="2349"/>
      <c r="G9" s="1052"/>
      <c r="H9" s="2356"/>
      <c r="I9" s="2358"/>
      <c r="J9" s="648" t="s">
        <v>369</v>
      </c>
      <c r="K9" s="648" t="s">
        <v>370</v>
      </c>
      <c r="L9" s="648" t="s">
        <v>371</v>
      </c>
      <c r="M9" s="654" t="s">
        <v>372</v>
      </c>
      <c r="N9" s="648" t="s">
        <v>373</v>
      </c>
      <c r="O9" s="648" t="s">
        <v>372</v>
      </c>
      <c r="P9" s="648" t="s">
        <v>374</v>
      </c>
      <c r="Q9" s="648" t="s">
        <v>372</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2705" customFormat="1" customHeight="1" ht="11.25" hidden="1">
      <c r="C11" s="721"/>
      <c r="D11" s="722" t="s">
        <v>375</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106</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376</v>
      </c>
      <c r="AF12" s="2359" t="s">
        <v>377</v>
      </c>
      <c r="AG12" s="2359" t="s">
        <v>378</v>
      </c>
      <c r="AH12" s="2359" t="s">
        <v>379</v>
      </c>
      <c r="AI12" s="670"/>
      <c r="AM12" s="734"/>
      <c r="AP12" s="723" t="s">
        <v>380</v>
      </c>
      <c r="AQ12" s="723" t="s">
        <v>380</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B4CA-F906-03BC-2AA8-1F49AC767E1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2755" width="9.140625" hidden="1" customWidth="1"/>
    <col min="2" max="2" style="12756" width="9.140625" hidden="1" customWidth="1"/>
    <col min="3" max="3" style="12728" width="3.7109375" customWidth="1"/>
    <col min="4" max="4" style="12756" width="5.57421875" customWidth="1"/>
    <col min="5" max="5" style="12756" width="38.140625" customWidth="1"/>
    <col min="6" max="7" style="12756" width="3.7109375" customWidth="1"/>
    <col min="8" max="8" style="12756" width="38.28125" customWidth="1"/>
    <col min="9" max="9" style="12756" width="35.7109375" customWidth="1"/>
    <col min="10" max="10" style="12756" width="103.7109375" customWidth="1"/>
    <col min="11" max="11" style="12515" width="3.7109375" customWidth="1"/>
    <col min="12" max="14" style="12757" width="10.57421875"/>
    <col min="15" max="15" style="12757" width="13.7109375" customWidth="1"/>
    <col min="16" max="16" style="12757" width="15.421875" customWidth="1"/>
    <col min="17" max="17" style="12757" width="16.28125" customWidth="1"/>
    <col min="18" max="21" style="12757" width="10.57421875"/>
  </cols>
  <sheetData>
    <row customHeight="1" ht="14.25" hidden="1">
      <c r="E1" s="635"/>
      <c r="F1" s="635"/>
      <c r="G1" s="635"/>
      <c r="H1" s="2364" t="s">
        <v>351</v>
      </c>
      <c r="I1" s="2364"/>
    </row>
    <row s="12732" customFormat="1" customHeight="1" ht="14.25" hidden="1">
      <c r="C2" s="1847"/>
      <c r="D2" s="2368" t="s">
        <v>106</v>
      </c>
      <c r="E2" s="2370"/>
      <c r="F2" s="1853"/>
      <c r="G2" s="1848" t="s">
        <v>106</v>
      </c>
      <c r="H2" s="1851"/>
      <c r="I2" s="1849"/>
      <c r="L2" s="1850"/>
      <c r="M2" s="1850"/>
      <c r="N2" s="1850"/>
      <c r="O2" s="1850" t="s">
        <v>381</v>
      </c>
      <c r="P2" s="1850"/>
      <c r="Q2" s="1850"/>
      <c r="R2" s="1852" t="s">
        <v>380</v>
      </c>
      <c r="S2" s="1852" t="s">
        <v>380</v>
      </c>
      <c r="T2" s="1850"/>
      <c r="U2" s="1850"/>
    </row>
    <row s="12732" customFormat="1" customHeight="1" ht="14.25" hidden="1">
      <c r="C3" s="1847"/>
      <c r="D3" s="2369"/>
      <c r="E3" s="2371"/>
      <c r="F3" s="628"/>
      <c r="G3" s="1092"/>
      <c r="H3" s="1092" t="s">
        <v>382</v>
      </c>
      <c r="I3" s="536"/>
      <c r="L3" s="1850"/>
      <c r="M3" s="1850"/>
      <c r="N3" s="1850"/>
      <c r="O3" s="1850"/>
      <c r="P3" s="1850"/>
      <c r="Q3" s="1850"/>
      <c r="R3" s="1852"/>
      <c r="S3" s="1852"/>
      <c r="T3" s="1850"/>
      <c r="U3" s="1850"/>
    </row>
    <row customHeight="1" ht="14.25" hidden="1"/>
    <row s="12744" customFormat="1" customHeight="1" ht="6">
      <c r="C5" s="924"/>
      <c r="D5" s="925"/>
      <c r="E5" s="925"/>
      <c r="F5" s="925"/>
      <c r="G5" s="925"/>
      <c r="H5" s="925" t="s">
        <v>355</v>
      </c>
      <c r="I5" s="925"/>
      <c r="J5" s="925"/>
      <c r="L5" s="1842"/>
      <c r="M5" s="1842"/>
      <c r="N5" s="1842"/>
      <c r="O5" s="1842"/>
      <c r="P5" s="1842"/>
      <c r="Q5" s="1842"/>
      <c r="R5" s="1842"/>
      <c r="S5" s="1842"/>
      <c r="T5" s="1842"/>
      <c r="U5" s="1842"/>
    </row>
    <row customHeight="1" ht="27.75">
      <c r="C6" s="1744"/>
      <c r="D6" s="2367" t="s">
        <v>383</v>
      </c>
      <c r="E6" s="2367"/>
      <c r="F6" s="2367"/>
      <c r="G6" s="2367"/>
      <c r="H6" s="2367"/>
      <c r="I6" s="2367"/>
      <c r="J6" s="714"/>
      <c r="K6" s="1843"/>
    </row>
    <row customHeight="1" ht="17.25">
      <c r="C7" s="1744"/>
      <c r="D7" s="2336" t="str">
        <f>IF(org=0,"Не определено",org)</f>
        <v>АО "ДГК"</v>
      </c>
      <c r="E7" s="2336"/>
      <c r="F7" s="2336"/>
      <c r="G7" s="2336"/>
      <c r="H7" s="2336"/>
      <c r="I7" s="2336"/>
      <c r="J7" s="714"/>
      <c r="K7" s="1843"/>
    </row>
    <row s="12749" customFormat="1" customHeight="1" ht="6">
      <c r="A8" s="1839"/>
      <c r="C8" s="709"/>
      <c r="D8" s="708"/>
      <c r="E8" s="708"/>
      <c r="F8" s="708"/>
      <c r="G8" s="708"/>
      <c r="H8" s="708"/>
      <c r="I8" s="708"/>
      <c r="J8" s="708"/>
      <c r="L8" s="1842"/>
      <c r="M8" s="1842"/>
      <c r="N8" s="1842"/>
      <c r="O8" s="1842"/>
      <c r="P8" s="1842"/>
      <c r="Q8" s="1842"/>
      <c r="R8" s="1842"/>
      <c r="S8" s="1842"/>
      <c r="T8" s="1842"/>
      <c r="U8" s="1842"/>
    </row>
    <row s="12749"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299</v>
      </c>
      <c r="E10" s="2365"/>
      <c r="F10" s="2365"/>
      <c r="G10" s="2365"/>
      <c r="H10" s="2365"/>
      <c r="I10" s="2365"/>
      <c r="J10" s="2349" t="s">
        <v>300</v>
      </c>
    </row>
    <row customHeight="1" ht="25.5">
      <c r="C11" s="1744"/>
      <c r="D11" s="2254" t="s">
        <v>85</v>
      </c>
      <c r="E11" s="2349" t="s">
        <v>102</v>
      </c>
      <c r="F11" s="2312" t="s">
        <v>85</v>
      </c>
      <c r="G11" s="2313"/>
      <c r="H11" s="2311" t="s">
        <v>384</v>
      </c>
      <c r="I11" s="2311" t="s">
        <v>385</v>
      </c>
      <c r="J11" s="2349"/>
    </row>
    <row customHeight="1" ht="14.25">
      <c r="C12" s="1744"/>
      <c r="D12" s="2254"/>
      <c r="E12" s="2349"/>
      <c r="F12" s="2320"/>
      <c r="G12" s="2321"/>
      <c r="H12" s="2372"/>
      <c r="I12" s="2372"/>
      <c r="J12" s="2349"/>
    </row>
    <row s="12705" customFormat="1" customHeight="1" ht="11.25" hidden="1">
      <c r="C13" s="721"/>
      <c r="D13" s="722" t="s">
        <v>375</v>
      </c>
      <c r="E13" s="722"/>
      <c r="F13" s="722"/>
      <c r="G13" s="722"/>
      <c r="H13" s="720"/>
      <c r="I13" s="720"/>
      <c r="J13" s="658"/>
      <c r="L13" s="1842"/>
      <c r="M13" s="1842"/>
      <c r="N13" s="1842"/>
      <c r="O13" s="1842"/>
      <c r="P13" s="1842"/>
      <c r="Q13" s="1842"/>
      <c r="R13" s="1842"/>
      <c r="S13" s="1842"/>
      <c r="T13" s="1842"/>
      <c r="U13" s="1842"/>
    </row>
    <row customHeight="1" ht="14.25">
      <c r="A14" s="1835"/>
      <c r="C14" s="1744"/>
      <c r="D14" s="2368" t="s">
        <v>106</v>
      </c>
      <c r="E14" s="2370"/>
      <c r="F14" s="1845"/>
      <c r="G14" s="1844" t="s">
        <v>106</v>
      </c>
      <c r="H14" s="1851"/>
      <c r="I14" s="1849"/>
      <c r="J14" s="2298" t="s">
        <v>386</v>
      </c>
      <c r="K14" s="1835"/>
      <c r="R14" s="723" t="s">
        <v>380</v>
      </c>
      <c r="S14" s="723" t="s">
        <v>380</v>
      </c>
    </row>
    <row customHeight="1" ht="14.25">
      <c r="A15" s="1835"/>
      <c r="C15" s="1744"/>
      <c r="D15" s="2369"/>
      <c r="E15" s="2371"/>
      <c r="F15" s="628"/>
      <c r="G15" s="1092"/>
      <c r="H15" s="1092" t="s">
        <v>382</v>
      </c>
      <c r="I15" s="536"/>
      <c r="J15" s="2299"/>
      <c r="K15" s="1835"/>
      <c r="R15" s="723"/>
      <c r="S15" s="723"/>
    </row>
    <row customHeight="1" ht="14.25">
      <c r="A16" s="1835"/>
      <c r="C16" s="1744"/>
      <c r="D16" s="628"/>
      <c r="E16" s="1092" t="s">
        <v>118</v>
      </c>
      <c r="F16" s="536"/>
      <c r="G16" s="536"/>
      <c r="H16" s="629"/>
      <c r="I16" s="629"/>
      <c r="J16" s="2300"/>
      <c r="K16" s="1835"/>
    </row>
    <row customHeight="1" ht="14.25">
      <c r="K17" s="18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4F7DF-ED2C-62C4-6C29-2BE079C1016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726" width="9.140625" hidden="1" customWidth="1"/>
    <col min="2" max="2" style="12727" width="9.140625" hidden="1" customWidth="1"/>
    <col min="3" max="3" style="12232" width="9.140625" hidden="1" customWidth="1"/>
    <col min="4" max="4" style="12728" width="3.7109375" customWidth="1"/>
    <col min="5" max="5" style="12727" width="6.28125" customWidth="1"/>
    <col min="6" max="6" style="12232" width="1.7109375" hidden="1" customWidth="1"/>
    <col min="7" max="8" style="12727" width="30.7109375" customWidth="1"/>
    <col min="9" max="9" style="12727" width="9.00390625" customWidth="1"/>
    <col min="10" max="10" style="12727" width="12.140625" customWidth="1"/>
    <col min="11" max="11" style="12727" width="46.7109375" customWidth="1"/>
    <col min="12" max="12" style="12727" width="100.28125" customWidth="1"/>
    <col min="13" max="13" style="12730" width="7.57421875" customWidth="1"/>
    <col min="14" max="22" style="12727" width="10.57421875"/>
  </cols>
  <sheetData>
    <row s="12731" customFormat="1" customHeight="1" ht="5.25" hidden="1">
      <c r="C1" s="734"/>
      <c r="D1" s="717"/>
      <c r="F1" s="734"/>
      <c r="G1" s="712" t="s">
        <v>80</v>
      </c>
      <c r="H1" s="712" t="s">
        <v>81</v>
      </c>
      <c r="I1" s="712" t="s">
        <v>82</v>
      </c>
      <c r="P1" s="712" t="s">
        <v>80</v>
      </c>
      <c r="Q1" s="712" t="s">
        <v>81</v>
      </c>
      <c r="R1" s="712" t="s">
        <v>82</v>
      </c>
    </row>
    <row s="12731" customFormat="1" customHeight="1" ht="5.25" hidden="1">
      <c r="C2" s="734"/>
      <c r="D2" s="717"/>
      <c r="F2" s="734"/>
    </row>
    <row s="12676" customFormat="1" customHeight="1" ht="6">
      <c r="A3" s="702"/>
      <c r="D3" s="709"/>
      <c r="E3" s="704"/>
      <c r="F3" s="704"/>
      <c r="G3" s="704"/>
      <c r="H3" s="704"/>
      <c r="I3" s="705"/>
      <c r="J3" s="706"/>
      <c r="K3" s="706"/>
      <c r="L3" s="706"/>
    </row>
    <row customHeight="1" ht="22.5">
      <c r="D4" s="673"/>
      <c r="E4" s="2373" t="s">
        <v>387</v>
      </c>
      <c r="F4" s="2373"/>
      <c r="G4" s="2374"/>
      <c r="H4" s="2374"/>
      <c r="I4" s="2375"/>
      <c r="J4" s="714"/>
      <c r="K4" s="676"/>
      <c r="L4" s="676"/>
    </row>
    <row s="12232" customFormat="1" customHeight="1" ht="17.25">
      <c r="A5" s="982"/>
      <c r="D5" s="1045"/>
      <c r="E5" s="2361" t="str">
        <f>IF(org=0,"Не определено",org)</f>
        <v>АО "ДГК"</v>
      </c>
      <c r="F5" s="2361"/>
      <c r="G5" s="2362"/>
      <c r="H5" s="2362"/>
      <c r="I5" s="2363"/>
      <c r="J5" s="714"/>
      <c r="K5" s="676"/>
      <c r="L5" s="676"/>
      <c r="M5" s="730"/>
    </row>
    <row s="12676" customFormat="1" customHeight="1" ht="11.25">
      <c r="A6" s="702"/>
      <c r="D6" s="709"/>
      <c r="E6" s="704"/>
      <c r="F6" s="704"/>
      <c r="G6" s="707"/>
      <c r="H6" s="707"/>
      <c r="I6" s="708"/>
      <c r="J6" s="708"/>
      <c r="K6" s="975"/>
      <c r="L6" s="708"/>
    </row>
    <row customHeight="1" ht="14.25">
      <c r="D7" s="673"/>
      <c r="E7" s="2343" t="s">
        <v>299</v>
      </c>
      <c r="F7" s="2343"/>
      <c r="G7" s="2344"/>
      <c r="H7" s="2344"/>
      <c r="I7" s="2344"/>
      <c r="J7" s="2344"/>
      <c r="K7" s="2344"/>
      <c r="L7" s="2349" t="s">
        <v>300</v>
      </c>
    </row>
    <row customHeight="1" ht="45">
      <c r="D8" s="673"/>
      <c r="E8" s="696" t="s">
        <v>85</v>
      </c>
      <c r="F8" s="1046"/>
      <c r="G8" s="688" t="s">
        <v>83</v>
      </c>
      <c r="H8" s="688" t="s">
        <v>84</v>
      </c>
      <c r="I8" s="637" t="s">
        <v>82</v>
      </c>
      <c r="J8" s="637" t="s">
        <v>388</v>
      </c>
      <c r="K8" s="637" t="s">
        <v>389</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390</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12676" customFormat="1" customHeight="1" ht="14.25">
      <c r="A12" s="2236"/>
      <c r="B12" s="727"/>
      <c r="C12" s="727"/>
      <c r="D12" s="1089"/>
      <c r="E12" s="1046">
        <v>1</v>
      </c>
      <c r="F12" s="1087">
        <v>23</v>
      </c>
      <c r="G12" s="1086"/>
      <c r="H12" s="1016"/>
      <c r="I12" s="1014"/>
      <c r="J12" s="743" t="s">
        <v>59</v>
      </c>
      <c r="K12" s="1389" t="s">
        <v>24</v>
      </c>
      <c r="L12" s="2376"/>
      <c r="M12" s="734"/>
      <c r="N12" s="734"/>
      <c r="O12" s="734"/>
      <c r="P12" s="739" t="s">
        <v>391</v>
      </c>
      <c r="Q12" s="739" t="s">
        <v>392</v>
      </c>
      <c r="R12" s="740" t="s">
        <v>393</v>
      </c>
      <c r="S12" s="734" t="s">
        <v>394</v>
      </c>
      <c r="T12" s="734"/>
      <c r="U12" s="734"/>
      <c r="V12" s="734"/>
    </row>
    <row customHeight="1" ht="15">
      <c r="A13" s="2236"/>
      <c r="B13" s="728"/>
      <c r="D13" s="729"/>
      <c r="E13" s="628"/>
      <c r="F13" s="752"/>
      <c r="G13" s="639" t="s">
        <v>99</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66466-A53C-EE05-0F1A-EF9D3E0426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57" width="3.7109375" customWidth="1"/>
    <col min="17" max="18" style="12958" width="3.7109375" customWidth="1"/>
    <col min="19" max="19" style="12959" width="12.7109375" customWidth="1"/>
    <col min="20" max="20" style="12960" width="35.7109375" customWidth="1"/>
    <col min="21" max="21" style="12960" width="0.140625" customWidth="1"/>
    <col min="22" max="22" style="12960" width="24.7109375" hidden="1" customWidth="1"/>
    <col min="23" max="23" style="12960" width="0.140625" hidden="1" customWidth="1"/>
    <col min="24" max="25" style="12960" width="24.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24.7109375" customWidth="1"/>
    <col min="31" max="31" style="12960" width="0.140625" customWidth="1"/>
    <col min="32" max="33" style="12960" width="24.710937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33"/>
      <c r="R6" s="579"/>
      <c r="S6" s="153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3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3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855"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59</v>
      </c>
      <c r="AJ17" s="2387"/>
      <c r="AK17" s="2386" t="s">
        <v>59</v>
      </c>
    </row>
    <row customHeight="1" ht="14.25" hidden="1">
      <c r="P18" s="1539"/>
      <c r="AD18" s="1588"/>
      <c r="AE18" s="1588"/>
      <c r="AF18" s="1588"/>
      <c r="AG18" s="551" t="str">
        <f>AH17&amp;"-"&amp;AJ17</f>
        <v>-</v>
      </c>
      <c r="AH18" s="2386"/>
      <c r="AI18" s="2386"/>
      <c r="AJ18" s="2386"/>
      <c r="AK18" s="2386"/>
    </row>
    <row customHeight="1" ht="14.25" hidden="1">
      <c r="P19" s="1539"/>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433</v>
      </c>
      <c r="AA40" s="2401"/>
      <c r="AB40" s="2402"/>
      <c r="AC40" s="2412"/>
      <c r="AD40" s="2417" t="s">
        <v>430</v>
      </c>
      <c r="AE40" s="2398" t="s">
        <v>431</v>
      </c>
      <c r="AF40" s="2400" t="s">
        <v>432</v>
      </c>
      <c r="AG40" s="2402"/>
      <c r="AH40" s="2400" t="s">
        <v>433</v>
      </c>
      <c r="AI40" s="2401"/>
      <c r="AJ40" s="2402"/>
      <c r="AK40" s="2412"/>
      <c r="AL40" s="2415"/>
      <c r="AM40" s="2254"/>
    </row>
    <row customHeight="1" ht="33.7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448" t="s">
        <v>443</v>
      </c>
      <c r="AA41" s="2403" t="s">
        <v>444</v>
      </c>
      <c r="AB41" s="2404"/>
      <c r="AC41" s="2413"/>
      <c r="AD41" s="2418"/>
      <c r="AE41" s="2399"/>
      <c r="AF41" s="1449" t="s">
        <v>441</v>
      </c>
      <c r="AG41" s="1449" t="s">
        <v>442</v>
      </c>
      <c r="AH41" s="1541" t="s">
        <v>443</v>
      </c>
      <c r="AI41" s="2403" t="s">
        <v>444</v>
      </c>
      <c r="AJ41" s="2404"/>
      <c r="AK41" s="2413"/>
      <c r="AL41" s="2416"/>
      <c r="AM41" s="2254"/>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152</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152</v>
      </c>
      <c r="B44" s="1591" t="s">
        <v>153</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152</v>
      </c>
      <c r="B45" s="1591" t="s">
        <v>153</v>
      </c>
      <c r="C45" s="1591" t="s">
        <v>154</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3.25">
      <c r="A46" s="1591" t="s">
        <v>152</v>
      </c>
      <c r="B46" s="1591" t="s">
        <v>153</v>
      </c>
      <c r="C46" s="1591" t="s">
        <v>154</v>
      </c>
      <c r="D46" s="1591" t="s">
        <v>155</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152</v>
      </c>
      <c r="B47" s="1591" t="s">
        <v>153</v>
      </c>
      <c r="C47" s="1591" t="s">
        <v>154</v>
      </c>
      <c r="D47" s="1591" t="s">
        <v>155</v>
      </c>
      <c r="E47" s="2390"/>
      <c r="F47" s="2390"/>
      <c r="G47" s="2390"/>
      <c r="H47" s="2390"/>
      <c r="I47" s="2391" t="str">
        <f>S46&amp;".1"</f>
        <v>....1</v>
      </c>
      <c r="J47" s="1591"/>
      <c r="K47" s="1591"/>
      <c r="L47" s="1592" t="s">
        <v>402</v>
      </c>
      <c r="P47" s="2393">
        <v>1</v>
      </c>
      <c r="Q47" s="1447"/>
      <c r="R47" s="579"/>
      <c r="S47" s="1451"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152</v>
      </c>
      <c r="B48" s="1591" t="s">
        <v>153</v>
      </c>
      <c r="C48" s="1591" t="s">
        <v>154</v>
      </c>
      <c r="D48" s="1591" t="s">
        <v>155</v>
      </c>
      <c r="E48" s="2390"/>
      <c r="F48" s="2390"/>
      <c r="G48" s="2390"/>
      <c r="H48" s="2390"/>
      <c r="I48" s="2392"/>
      <c r="J48" s="2391" t="str">
        <f>I47&amp;".1"</f>
        <v>....1.1</v>
      </c>
      <c r="K48" s="1591"/>
      <c r="L48" s="1592" t="s">
        <v>405</v>
      </c>
      <c r="P48" s="2393"/>
      <c r="Q48" s="2393">
        <v>1</v>
      </c>
      <c r="R48" s="580"/>
      <c r="S48" s="1451"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3.25">
      <c r="A49" s="1591" t="s">
        <v>152</v>
      </c>
      <c r="B49" s="1591" t="s">
        <v>153</v>
      </c>
      <c r="C49" s="1591" t="s">
        <v>154</v>
      </c>
      <c r="D49" s="1591" t="s">
        <v>155</v>
      </c>
      <c r="E49" s="2390"/>
      <c r="F49" s="2390"/>
      <c r="G49" s="2390"/>
      <c r="H49" s="2390"/>
      <c r="I49" s="2392"/>
      <c r="J49" s="2392"/>
      <c r="K49" s="2391" t="str">
        <f>J48&amp;".1"</f>
        <v>....1.1.1</v>
      </c>
      <c r="L49" s="1592" t="s">
        <v>408</v>
      </c>
      <c r="P49" s="2393"/>
      <c r="Q49" s="2393"/>
      <c r="R49" s="580">
        <v>1</v>
      </c>
      <c r="S49" s="1451"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734">
        <f>STRCHECKDATE(V50:AL50)</f>
      </c>
      <c r="AO49" s="723"/>
      <c r="AP49" s="723" t="str">
        <f>IF(T49="","",T49)</f>
        <v/>
      </c>
      <c r="AQ49" s="723"/>
      <c r="AR49" s="723"/>
    </row>
    <row customHeight="1" ht="0.75">
      <c r="A50" s="1591" t="s">
        <v>152</v>
      </c>
      <c r="B50" s="1591" t="s">
        <v>153</v>
      </c>
      <c r="C50" s="1591" t="s">
        <v>154</v>
      </c>
      <c r="D50" s="1591" t="s">
        <v>155</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152</v>
      </c>
      <c r="B51" s="1591" t="s">
        <v>153</v>
      </c>
      <c r="C51" s="1591" t="s">
        <v>154</v>
      </c>
      <c r="D51" s="1591" t="s">
        <v>155</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152</v>
      </c>
      <c r="B52" s="1591" t="s">
        <v>153</v>
      </c>
      <c r="C52" s="1591" t="s">
        <v>154</v>
      </c>
      <c r="D52" s="1591" t="s">
        <v>155</v>
      </c>
      <c r="E52" s="2390"/>
      <c r="F52" s="2390"/>
      <c r="G52" s="2390"/>
      <c r="H52" s="2390"/>
      <c r="I52" s="2391"/>
      <c r="J52" s="1591"/>
      <c r="K52" s="1591"/>
      <c r="L52" s="1592"/>
      <c r="P52" s="2393"/>
      <c r="Q52" s="1447"/>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152</v>
      </c>
      <c r="B53" s="1591" t="s">
        <v>153</v>
      </c>
      <c r="C53" s="1591" t="s">
        <v>154</v>
      </c>
      <c r="D53" s="1591" t="s">
        <v>155</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855" customFormat="1" customHeight="1" ht="0.75">
      <c r="A54" s="1571" t="s">
        <v>152</v>
      </c>
      <c r="B54" s="1571" t="s">
        <v>153</v>
      </c>
      <c r="C54" s="1571" t="s">
        <v>154</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75">
      <c r="A55" s="1571" t="s">
        <v>152</v>
      </c>
      <c r="B55" s="1571" t="s">
        <v>153</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75">
      <c r="A56" s="1571" t="s">
        <v>152</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DF76F-E6BC-1A64-9647-9973DF55469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68" width="3.7109375" customWidth="1"/>
    <col min="17" max="18" style="12958" width="3.7109375" customWidth="1"/>
    <col min="19" max="19" style="12959" width="12.7109375" customWidth="1"/>
    <col min="20" max="20" style="12960" width="32.00390625" customWidth="1"/>
    <col min="21" max="21" style="12960" width="0.140625" customWidth="1"/>
    <col min="22" max="22" style="12960" width="24.7109375" hidden="1" customWidth="1"/>
    <col min="23" max="23" style="12960" width="0.140625" hidden="1" customWidth="1"/>
    <col min="24" max="25" style="12960" width="24.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24.7109375" customWidth="1"/>
    <col min="31" max="31" style="12960" width="0.140625" customWidth="1"/>
    <col min="32" max="33" style="12960" width="24.710937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59"/>
      <c r="R6" s="579"/>
      <c r="S6" s="1564">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855"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158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158</v>
      </c>
      <c r="B44" s="1591" t="s">
        <v>159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158</v>
      </c>
      <c r="B45" s="1591" t="s">
        <v>159</v>
      </c>
      <c r="C45" s="1591" t="s">
        <v>160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158</v>
      </c>
      <c r="B46" s="1591" t="s">
        <v>159</v>
      </c>
      <c r="C46" s="1591" t="s">
        <v>160</v>
      </c>
      <c r="D46" s="1591" t="s">
        <v>161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158</v>
      </c>
      <c r="B47" s="1591" t="s">
        <v>159</v>
      </c>
      <c r="C47" s="1591" t="s">
        <v>160</v>
      </c>
      <c r="D47" s="1591" t="s">
        <v>161</v>
      </c>
      <c r="E47" s="2390"/>
      <c r="F47" s="2390"/>
      <c r="G47" s="2390"/>
      <c r="H47" s="2390"/>
      <c r="I47" s="2391" t="str">
        <f>S46&amp;".1"</f>
        <v>....1</v>
      </c>
      <c r="J47" s="1591"/>
      <c r="K47" s="1591"/>
      <c r="L47" s="1592" t="s">
        <v>402</v>
      </c>
      <c r="P47" s="2393">
        <v>1</v>
      </c>
      <c r="Q47" s="1559"/>
      <c r="R47" s="579"/>
      <c r="S47" s="1564"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158</v>
      </c>
      <c r="B48" s="1591" t="s">
        <v>159</v>
      </c>
      <c r="C48" s="1591" t="s">
        <v>160</v>
      </c>
      <c r="D48" s="1591" t="s">
        <v>161</v>
      </c>
      <c r="E48" s="2390"/>
      <c r="F48" s="2390"/>
      <c r="G48" s="2390"/>
      <c r="H48" s="2390"/>
      <c r="I48" s="2392"/>
      <c r="J48" s="2391" t="str">
        <f>I47&amp;".1"</f>
        <v>....1.1</v>
      </c>
      <c r="K48" s="1591"/>
      <c r="L48" s="1592" t="s">
        <v>405</v>
      </c>
      <c r="P48" s="2393"/>
      <c r="Q48" s="2393">
        <v>1</v>
      </c>
      <c r="R48" s="580"/>
      <c r="S48" s="1564"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158</v>
      </c>
      <c r="B49" s="1591" t="s">
        <v>159</v>
      </c>
      <c r="C49" s="1591" t="s">
        <v>160</v>
      </c>
      <c r="D49" s="1591" t="s">
        <v>161</v>
      </c>
      <c r="E49" s="2390"/>
      <c r="F49" s="2390"/>
      <c r="G49" s="2390"/>
      <c r="H49" s="2390"/>
      <c r="I49" s="2392"/>
      <c r="J49" s="2392"/>
      <c r="K49" s="2391" t="str">
        <f>J48&amp;".1"</f>
        <v>....1.1.1</v>
      </c>
      <c r="L49" s="1592" t="s">
        <v>408</v>
      </c>
      <c r="P49" s="2393"/>
      <c r="Q49" s="2393"/>
      <c r="R49" s="580">
        <v>1</v>
      </c>
      <c r="S49" s="1564"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734">
        <f>STRCHECKDATE(V50:AL50)</f>
      </c>
      <c r="AO49" s="723"/>
      <c r="AP49" s="723" t="str">
        <f>IF(T49="","",T49)</f>
        <v/>
      </c>
      <c r="AQ49" s="723"/>
      <c r="AR49" s="723"/>
    </row>
    <row customHeight="1" ht="0.75">
      <c r="A50" s="1591" t="s">
        <v>158</v>
      </c>
      <c r="B50" s="1591" t="s">
        <v>159</v>
      </c>
      <c r="C50" s="1591" t="s">
        <v>160</v>
      </c>
      <c r="D50" s="1591" t="s">
        <v>161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158</v>
      </c>
      <c r="B51" s="1591" t="s">
        <v>159</v>
      </c>
      <c r="C51" s="1591" t="s">
        <v>160</v>
      </c>
      <c r="D51" s="1591" t="s">
        <v>161</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158</v>
      </c>
      <c r="B52" s="1591" t="s">
        <v>159</v>
      </c>
      <c r="C52" s="1591" t="s">
        <v>160</v>
      </c>
      <c r="D52" s="1591" t="s">
        <v>161</v>
      </c>
      <c r="E52" s="2390"/>
      <c r="F52" s="2390"/>
      <c r="G52" s="2390"/>
      <c r="H52" s="2390"/>
      <c r="I52" s="2391"/>
      <c r="J52" s="1591"/>
      <c r="K52" s="1591"/>
      <c r="L52" s="1592"/>
      <c r="P52" s="2393"/>
      <c r="Q52" s="1559"/>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158</v>
      </c>
      <c r="B53" s="1591" t="s">
        <v>159</v>
      </c>
      <c r="C53" s="1591" t="s">
        <v>160</v>
      </c>
      <c r="D53" s="1591" t="s">
        <v>161</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855" customFormat="1" customHeight="1" ht="0.75">
      <c r="A54" s="1571" t="s">
        <v>158</v>
      </c>
      <c r="B54" s="1571" t="s">
        <v>159</v>
      </c>
      <c r="C54" s="1571" t="s">
        <v>160</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75">
      <c r="A55" s="1571" t="s">
        <v>158</v>
      </c>
      <c r="B55" s="1571" t="s">
        <v>159</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75">
      <c r="A56" s="1571" t="s">
        <v>158</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E9B8-4EC9-6F41-3116-C1949F2069A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02" width="10.57421875" hidden="1"/>
    <col min="2" max="2" style="13002" width="11.00390625" hidden="1" customWidth="1"/>
    <col min="3" max="3" style="13002" width="10.57421875" hidden="1"/>
    <col min="4" max="4" style="13002" width="11.8515625" hidden="1" customWidth="1"/>
    <col min="5" max="5" style="13002" width="10.00390625" hidden="1" customWidth="1"/>
    <col min="6" max="6" style="13002" width="8.7109375" hidden="1" customWidth="1"/>
    <col min="7" max="7" style="13002" width="7.57421875" hidden="1" customWidth="1"/>
    <col min="8" max="8" style="13002" width="11.421875" hidden="1" customWidth="1"/>
    <col min="9" max="9" style="13002" width="12.00390625" hidden="1" customWidth="1"/>
    <col min="10" max="10" style="13002" width="9.8515625" hidden="1" customWidth="1"/>
    <col min="11" max="11" style="13002" width="11.421875" hidden="1" customWidth="1"/>
    <col min="12" max="12" style="13003" width="19.140625" hidden="1" customWidth="1"/>
    <col min="13" max="14" style="13004" width="12.28125" hidden="1" customWidth="1"/>
    <col min="15" max="15" style="13004" width="23.421875" hidden="1" customWidth="1"/>
    <col min="16" max="16" style="13004" width="3.7109375" customWidth="1"/>
    <col min="17" max="18" style="12958" width="3.7109375" customWidth="1"/>
    <col min="19" max="19" style="12959" width="12.7109375" customWidth="1"/>
    <col min="20" max="20" style="13002" width="32.00390625" customWidth="1"/>
    <col min="21" max="21" style="13002" width="0.140625" customWidth="1"/>
    <col min="22" max="22" style="13002" width="24.7109375" hidden="1" customWidth="1"/>
    <col min="23" max="23" style="13002" width="0.140625" hidden="1" customWidth="1"/>
    <col min="24" max="25" style="13002" width="24.7109375" hidden="1" customWidth="1"/>
    <col min="26" max="26" style="13002" width="11.7109375" hidden="1" customWidth="1"/>
    <col min="27" max="27" style="13002" width="3.7109375" hidden="1" customWidth="1"/>
    <col min="28" max="28" style="13002" width="11.7109375" hidden="1" customWidth="1"/>
    <col min="29" max="29" style="13002" width="8.57421875" hidden="1" customWidth="1"/>
    <col min="30" max="30" style="13002" width="24.7109375" customWidth="1"/>
    <col min="31" max="31" style="13002" width="0.140625" customWidth="1"/>
    <col min="32" max="33" style="13002" width="24.7109375" customWidth="1"/>
    <col min="34" max="34" style="13002" width="11.7109375" customWidth="1"/>
    <col min="35" max="35" style="13002" width="3.7109375" customWidth="1"/>
    <col min="36" max="36" style="13002" width="11.7109375" customWidth="1"/>
    <col min="37" max="37" style="13002" width="8.57421875" hidden="1" customWidth="1"/>
    <col min="38" max="38" style="13002" width="4.7109375" customWidth="1"/>
    <col min="39" max="39" style="13002" width="115.7109375" customWidth="1"/>
    <col min="40" max="41" style="13000" width="10.57421875"/>
    <col min="42" max="42" style="13000" width="11.140625" customWidth="1"/>
    <col min="43" max="44" style="13000"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402</v>
      </c>
      <c r="M6" s="1863"/>
      <c r="P6" s="2393">
        <v>1</v>
      </c>
      <c r="Q6" s="2183"/>
      <c r="R6" s="579"/>
      <c r="S6" s="218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405</v>
      </c>
      <c r="M7" s="1863"/>
      <c r="N7" s="1859"/>
      <c r="P7" s="2393"/>
      <c r="Q7" s="2393">
        <v>1</v>
      </c>
      <c r="R7" s="580"/>
      <c r="S7" s="218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408</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410</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411</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412</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2980"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2980"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2980"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2987" customFormat="1" customHeight="1" ht="14.25" hidden="1">
      <c r="A20" s="1859"/>
      <c r="B20" s="1859"/>
      <c r="C20" s="1859"/>
      <c r="D20" s="1859"/>
      <c r="E20" s="1859"/>
      <c r="F20" s="1859"/>
      <c r="G20" s="1859"/>
      <c r="H20" s="1859"/>
      <c r="I20" s="1859"/>
      <c r="J20" s="1859"/>
      <c r="K20" s="1859"/>
      <c r="L20" s="2168"/>
      <c r="M20" s="2194"/>
      <c r="N20" s="2194"/>
      <c r="O20" s="1573" t="s">
        <v>414</v>
      </c>
      <c r="P20" s="1590"/>
      <c r="Q20" s="1599"/>
      <c r="R20" s="1599"/>
      <c r="S20" s="952"/>
      <c r="Z20" s="1595"/>
      <c r="AB20" s="1595"/>
      <c r="AH20" s="1595"/>
      <c r="AJ20" s="1595"/>
      <c r="AN20" s="1864"/>
      <c r="AO20" s="1864"/>
      <c r="AP20" s="1864"/>
      <c r="AQ20" s="1864"/>
      <c r="AR20" s="1864"/>
    </row>
    <row s="12987"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2987" customFormat="1" customHeight="1" ht="14.25" hidden="1">
      <c r="A22" s="1859"/>
      <c r="B22" s="1859"/>
      <c r="C22" s="1859"/>
      <c r="D22" s="1859"/>
      <c r="E22" s="1859"/>
      <c r="F22" s="1859"/>
      <c r="G22" s="1859"/>
      <c r="H22" s="1859"/>
      <c r="I22" s="1859"/>
      <c r="J22" s="1859"/>
      <c r="K22" s="1859"/>
      <c r="L22" s="2168"/>
      <c r="M22" s="2194"/>
      <c r="N22" s="2194"/>
      <c r="O22" s="1538" t="s">
        <v>415</v>
      </c>
      <c r="P22" s="1590"/>
      <c r="Q22" s="1599"/>
      <c r="R22" s="1599"/>
      <c r="S22" s="952"/>
      <c r="T22" s="1594" t="s">
        <v>416</v>
      </c>
      <c r="AA22" s="818" t="s">
        <v>417</v>
      </c>
      <c r="AC22" s="818" t="s">
        <v>418</v>
      </c>
      <c r="AD22" s="1594" t="s">
        <v>416</v>
      </c>
      <c r="AI22" s="818" t="s">
        <v>419</v>
      </c>
      <c r="AK22" s="818" t="s">
        <v>418</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2888"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1863"/>
      <c r="AD29" s="2382" t="str">
        <f>IF(TITLE_NAME_OR_PR_CHANGE="",IF(TITLE_NAME_OR_PR="","",TITLE_NAME_OR_PR),TITLE_NAME_OR_PR_CHANGE)</f>
        <v>Агентство по тарифам Приморского края</v>
      </c>
      <c r="AE29" s="2382"/>
      <c r="AF29" s="2382"/>
      <c r="AG29" s="2382"/>
      <c r="AH29" s="2382"/>
      <c r="AI29" s="2382"/>
      <c r="AJ29" s="2382"/>
      <c r="AK29" s="1863"/>
      <c r="AL29" s="1863"/>
      <c r="AM29" s="503"/>
      <c r="AN29" s="591"/>
      <c r="AO29" s="591"/>
      <c r="AP29" s="591"/>
      <c r="AQ29" s="591"/>
      <c r="AR29" s="591"/>
    </row>
    <row s="12888" customFormat="1" customHeight="1" ht="18.75" hidden="1">
      <c r="A30" s="1475"/>
      <c r="B30" s="1475"/>
      <c r="C30" s="1475"/>
      <c r="D30" s="1475"/>
      <c r="E30" s="1475"/>
      <c r="F30" s="1475"/>
      <c r="G30" s="1475"/>
      <c r="H30" s="1475"/>
      <c r="I30" s="1475"/>
      <c r="J30" s="1475"/>
      <c r="K30" s="1475"/>
      <c r="L30" s="1608"/>
      <c r="M30" s="1475"/>
      <c r="N30" s="1475"/>
      <c r="O30" s="1475"/>
      <c r="S30" s="2380" t="s">
        <v>420</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2888" customFormat="1" customHeight="1" ht="18.75" hidden="1">
      <c r="A31" s="1475"/>
      <c r="B31" s="1475"/>
      <c r="C31" s="1475"/>
      <c r="D31" s="1475"/>
      <c r="E31" s="1475"/>
      <c r="F31" s="1475"/>
      <c r="G31" s="1475"/>
      <c r="H31" s="1475"/>
      <c r="I31" s="1475"/>
      <c r="J31" s="1475"/>
      <c r="K31" s="1475"/>
      <c r="L31" s="1608"/>
      <c r="M31" s="1475"/>
      <c r="N31" s="1475"/>
      <c r="O31" s="1475"/>
      <c r="S31" s="2380" t="s">
        <v>421</v>
      </c>
      <c r="T31" s="2380"/>
      <c r="U31" s="1600"/>
      <c r="V31" s="2382" t="str">
        <f>IF(TITLE_NUMBER_PR_CHANGE="",IF(TITLE_NUMBER_PR="","",TITLE_NUMBER_PR),TITLE_NUMBER_PR_CHANGE)</f>
        <v>71/32</v>
      </c>
      <c r="W31" s="2382"/>
      <c r="X31" s="2382"/>
      <c r="Y31" s="2382"/>
      <c r="Z31" s="2382"/>
      <c r="AA31" s="2382"/>
      <c r="AB31" s="2382"/>
      <c r="AC31" s="1863"/>
      <c r="AD31" s="2382" t="str">
        <f>IF(TITLE_NUMBER_PR_CHANGE="",IF(TITLE_NUMBER_PR="","",TITLE_NUMBER_PR),TITLE_NUMBER_PR_CHANGE)</f>
        <v>71/32</v>
      </c>
      <c r="AE31" s="2382"/>
      <c r="AF31" s="2382"/>
      <c r="AG31" s="2382"/>
      <c r="AH31" s="2382"/>
      <c r="AI31" s="2382"/>
      <c r="AJ31" s="2382"/>
      <c r="AK31" s="1863"/>
      <c r="AL31" s="1863"/>
      <c r="AM31" s="503"/>
      <c r="AN31" s="591"/>
      <c r="AO31" s="591"/>
      <c r="AP31" s="591"/>
      <c r="AQ31" s="591"/>
      <c r="AR31" s="591"/>
    </row>
    <row s="12888"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1863"/>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2888" customFormat="1" customHeight="1" ht="18.75" hidden="1">
      <c r="A34" s="1475"/>
      <c r="B34" s="1475"/>
      <c r="C34" s="1475"/>
      <c r="D34" s="1475"/>
      <c r="E34" s="1475"/>
      <c r="F34" s="1475"/>
      <c r="G34" s="1475"/>
      <c r="H34" s="1475"/>
      <c r="I34" s="1475"/>
      <c r="J34" s="1475"/>
      <c r="K34" s="1475"/>
      <c r="L34" s="1608"/>
      <c r="M34" s="1475"/>
      <c r="N34" s="1475"/>
      <c r="O34" s="1475"/>
      <c r="S34" s="2380" t="s">
        <v>422</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2888" customFormat="1" customHeight="1" ht="18.75" hidden="1">
      <c r="A35" s="1475"/>
      <c r="B35" s="1475"/>
      <c r="C35" s="1475"/>
      <c r="D35" s="1475"/>
      <c r="E35" s="1475"/>
      <c r="F35" s="1475"/>
      <c r="G35" s="1475"/>
      <c r="H35" s="1475"/>
      <c r="I35" s="1475"/>
      <c r="J35" s="1475"/>
      <c r="K35" s="1475"/>
      <c r="L35" s="1608"/>
      <c r="M35" s="1475"/>
      <c r="N35" s="1475"/>
      <c r="O35" s="1475"/>
      <c r="S35" s="2380" t="s">
        <v>423</v>
      </c>
      <c r="T35" s="2380"/>
      <c r="U35" s="1600"/>
      <c r="V35" s="2382" t="str">
        <f>IF(TITLE_NUMBER_PR_CHANGE="",IF(TITLE_NUMBER_PR="","",TITLE_NUMBER_PR),TITLE_NUMBER_PR_CHANGE)</f>
        <v>71/32</v>
      </c>
      <c r="W35" s="2382"/>
      <c r="X35" s="2382"/>
      <c r="Y35" s="2382"/>
      <c r="Z35" s="2382"/>
      <c r="AA35" s="2382"/>
      <c r="AB35" s="2382"/>
      <c r="AC35" s="1863"/>
      <c r="AD35" s="2382" t="str">
        <f>IF(TITLE_NUMBER_PR_CHANGE="",IF(TITLE_NUMBER_PR="","",TITLE_NUMBER_PR),TITLE_NUMBER_PR_CHANGE)</f>
        <v>71/32</v>
      </c>
      <c r="AE35" s="2382"/>
      <c r="AF35" s="2382"/>
      <c r="AG35" s="2382"/>
      <c r="AH35" s="2382"/>
      <c r="AI35" s="2382"/>
      <c r="AJ35" s="2382"/>
      <c r="AK35" s="1863"/>
      <c r="AL35" s="1863"/>
      <c r="AM35" s="503"/>
      <c r="AN35" s="591"/>
      <c r="AO35" s="591"/>
      <c r="AP35" s="591"/>
      <c r="AQ35" s="591"/>
      <c r="AR35" s="591"/>
    </row>
    <row s="12888"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424</v>
      </c>
      <c r="AD36" s="1863"/>
      <c r="AE36" s="1863"/>
      <c r="AF36" s="1863"/>
      <c r="AG36" s="1863"/>
      <c r="AH36" s="1863"/>
      <c r="AI36" s="1863"/>
      <c r="AJ36" s="1863"/>
      <c r="AK36" s="1870" t="s">
        <v>424</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60"/>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494"/>
      <c r="B41" s="1494" t="s">
        <v>132</v>
      </c>
      <c r="C41" s="1494" t="s">
        <v>133</v>
      </c>
      <c r="D41" s="1494" t="s">
        <v>134</v>
      </c>
      <c r="E41" s="1538" t="s">
        <v>434</v>
      </c>
      <c r="F41" s="1538" t="s">
        <v>435</v>
      </c>
      <c r="G41" s="1538" t="s">
        <v>436</v>
      </c>
      <c r="H41" s="1538" t="s">
        <v>437</v>
      </c>
      <c r="I41" s="1538" t="s">
        <v>438</v>
      </c>
      <c r="J41" s="1538" t="s">
        <v>439</v>
      </c>
      <c r="K41" s="1538" t="s">
        <v>440</v>
      </c>
      <c r="L41" s="1538" t="s">
        <v>415</v>
      </c>
      <c r="Q41" s="599"/>
      <c r="R41" s="599"/>
      <c r="S41" s="2407"/>
      <c r="T41" s="2344"/>
      <c r="U41" s="525"/>
      <c r="V41" s="2418"/>
      <c r="W41" s="2399"/>
      <c r="X41" s="2167" t="s">
        <v>441</v>
      </c>
      <c r="Y41" s="2167" t="s">
        <v>442</v>
      </c>
      <c r="Z41" s="2167" t="s">
        <v>443</v>
      </c>
      <c r="AA41" s="2403" t="s">
        <v>444</v>
      </c>
      <c r="AB41" s="2404"/>
      <c r="AC41" s="2413"/>
      <c r="AD41" s="2418"/>
      <c r="AE41" s="2399"/>
      <c r="AF41" s="2167" t="s">
        <v>441</v>
      </c>
      <c r="AG41" s="2167" t="s">
        <v>442</v>
      </c>
      <c r="AH41" s="2167" t="s">
        <v>443</v>
      </c>
      <c r="AI41" s="2403" t="s">
        <v>444</v>
      </c>
      <c r="AJ41" s="2404"/>
      <c r="AK41" s="2413"/>
      <c r="AL41" s="2416"/>
      <c r="AM41" s="2254"/>
    </row>
    <row s="12997"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106</v>
      </c>
      <c r="T42" s="1482" t="s">
        <v>107</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206</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206</v>
      </c>
      <c r="B44" s="1495" t="s">
        <v>207</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1852"/>
      <c r="AP44" s="1852" t="str">
        <f>IF(T44="","",T44)</f>
        <v>Территория действия тарифа</v>
      </c>
      <c r="AQ44" s="1852"/>
      <c r="AR44" s="1852"/>
    </row>
    <row customHeight="1" ht="23.25">
      <c r="A45" s="1495" t="s">
        <v>206</v>
      </c>
      <c r="B45" s="1495" t="s">
        <v>207</v>
      </c>
      <c r="C45" s="1495" t="s">
        <v>208</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1852"/>
      <c r="AP45" s="1852" t="str">
        <f>IF(T45="","",T45)</f>
        <v>Наименование системы теплоснабжения </v>
      </c>
      <c r="AQ45" s="1852"/>
      <c r="AR45" s="1852"/>
    </row>
    <row customHeight="1" ht="21">
      <c r="A46" s="1495" t="s">
        <v>206</v>
      </c>
      <c r="B46" s="1495" t="s">
        <v>207</v>
      </c>
      <c r="C46" s="1495" t="s">
        <v>208</v>
      </c>
      <c r="D46" s="1495" t="s">
        <v>209</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1852"/>
      <c r="AP46" s="1852" t="str">
        <f>IF(T46="","",T46)</f>
        <v>Источник тепловой энергии  </v>
      </c>
      <c r="AQ46" s="1852"/>
      <c r="AR46" s="1852"/>
    </row>
    <row customHeight="1" ht="47.25">
      <c r="A47" s="1495" t="s">
        <v>206</v>
      </c>
      <c r="B47" s="1495" t="s">
        <v>207</v>
      </c>
      <c r="C47" s="1495" t="s">
        <v>208</v>
      </c>
      <c r="D47" s="1495" t="s">
        <v>209</v>
      </c>
      <c r="E47" s="2425"/>
      <c r="F47" s="2425"/>
      <c r="G47" s="2425"/>
      <c r="H47" s="2425"/>
      <c r="I47" s="2254" t="str">
        <f>S46&amp;".1"</f>
        <v>....1</v>
      </c>
      <c r="J47" s="1495"/>
      <c r="K47" s="1495"/>
      <c r="L47" s="1538" t="s">
        <v>402</v>
      </c>
      <c r="P47" s="2393">
        <v>1</v>
      </c>
      <c r="Q47" s="2183"/>
      <c r="R47" s="579"/>
      <c r="S47" s="2187"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206</v>
      </c>
      <c r="B48" s="1495" t="s">
        <v>207</v>
      </c>
      <c r="C48" s="1495" t="s">
        <v>208</v>
      </c>
      <c r="D48" s="1495" t="s">
        <v>209</v>
      </c>
      <c r="E48" s="2425"/>
      <c r="F48" s="2425"/>
      <c r="G48" s="2425"/>
      <c r="H48" s="2425"/>
      <c r="I48" s="2238"/>
      <c r="J48" s="2254" t="str">
        <f>I47&amp;".1"</f>
        <v>....1.1</v>
      </c>
      <c r="K48" s="1495"/>
      <c r="L48" s="1538" t="s">
        <v>405</v>
      </c>
      <c r="P48" s="2393"/>
      <c r="Q48" s="2393">
        <v>1</v>
      </c>
      <c r="R48" s="580"/>
      <c r="S48" s="2187"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1852"/>
      <c r="AP48" s="1852" t="str">
        <f>IF(T48="","",T48)</f>
        <v>Группа потребителей</v>
      </c>
      <c r="AQ48" s="1852"/>
      <c r="AR48" s="1852"/>
    </row>
    <row customHeight="1" ht="21">
      <c r="A49" s="1495" t="s">
        <v>206</v>
      </c>
      <c r="B49" s="1495" t="s">
        <v>207</v>
      </c>
      <c r="C49" s="1495" t="s">
        <v>208</v>
      </c>
      <c r="D49" s="1495" t="s">
        <v>209</v>
      </c>
      <c r="E49" s="2425"/>
      <c r="F49" s="2425"/>
      <c r="G49" s="2425"/>
      <c r="H49" s="2425"/>
      <c r="I49" s="2238"/>
      <c r="J49" s="2238"/>
      <c r="K49" s="2254" t="str">
        <f>J48&amp;".1"</f>
        <v>....1.1.1</v>
      </c>
      <c r="L49" s="1538" t="s">
        <v>408</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1864">
        <f>STRCHECKDATE(V50:AL50)</f>
      </c>
      <c r="AO49" s="1852"/>
      <c r="AP49" s="1852" t="str">
        <f>IF(T49="","",T49)</f>
        <v/>
      </c>
      <c r="AQ49" s="1852"/>
      <c r="AR49" s="1852"/>
    </row>
    <row customHeight="1" ht="0.75">
      <c r="A50" s="1495" t="s">
        <v>206</v>
      </c>
      <c r="B50" s="1495" t="s">
        <v>207</v>
      </c>
      <c r="C50" s="1495" t="s">
        <v>208</v>
      </c>
      <c r="D50" s="1495" t="s">
        <v>209</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206</v>
      </c>
      <c r="B51" s="1495" t="s">
        <v>207</v>
      </c>
      <c r="C51" s="1495" t="s">
        <v>208</v>
      </c>
      <c r="D51" s="1495" t="s">
        <v>209</v>
      </c>
      <c r="E51" s="2425"/>
      <c r="F51" s="2425"/>
      <c r="G51" s="2425"/>
      <c r="H51" s="2425"/>
      <c r="I51" s="2238"/>
      <c r="J51" s="2254"/>
      <c r="K51" s="1495"/>
      <c r="L51" s="1538"/>
      <c r="P51" s="2393"/>
      <c r="Q51" s="2393"/>
      <c r="R51" s="579"/>
      <c r="S51" s="1506"/>
      <c r="T51" s="511" t="s">
        <v>410</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206</v>
      </c>
      <c r="B52" s="1495" t="s">
        <v>207</v>
      </c>
      <c r="C52" s="1495" t="s">
        <v>208</v>
      </c>
      <c r="D52" s="1495" t="s">
        <v>209</v>
      </c>
      <c r="E52" s="2425"/>
      <c r="F52" s="2425"/>
      <c r="G52" s="2425"/>
      <c r="H52" s="2425"/>
      <c r="I52" s="2254"/>
      <c r="J52" s="1495"/>
      <c r="K52" s="1495"/>
      <c r="L52" s="1538"/>
      <c r="P52" s="2393"/>
      <c r="Q52" s="2183"/>
      <c r="R52" s="579"/>
      <c r="S52" s="1506"/>
      <c r="T52" s="510" t="s">
        <v>411</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206</v>
      </c>
      <c r="B53" s="1495" t="s">
        <v>207</v>
      </c>
      <c r="C53" s="1495" t="s">
        <v>208</v>
      </c>
      <c r="D53" s="1495" t="s">
        <v>209</v>
      </c>
      <c r="E53" s="2425"/>
      <c r="F53" s="2425"/>
      <c r="G53" s="2425"/>
      <c r="H53" s="2424"/>
      <c r="I53" s="1495"/>
      <c r="J53" s="1495"/>
      <c r="K53" s="1495"/>
      <c r="L53" s="1538"/>
      <c r="M53" s="1838"/>
      <c r="N53" s="1838"/>
      <c r="O53" s="1863"/>
      <c r="P53" s="583"/>
      <c r="Q53" s="598"/>
      <c r="R53" s="578"/>
      <c r="S53" s="1506"/>
      <c r="T53" s="588" t="s">
        <v>412</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2980" customFormat="1" customHeight="1" ht="0.75">
      <c r="A54" s="1603" t="s">
        <v>206</v>
      </c>
      <c r="B54" s="1603" t="s">
        <v>207</v>
      </c>
      <c r="C54" s="1603" t="s">
        <v>208</v>
      </c>
      <c r="D54" s="1602"/>
      <c r="E54" s="2425"/>
      <c r="F54" s="2425"/>
      <c r="G54" s="2424"/>
      <c r="H54" s="1602"/>
      <c r="I54" s="1602"/>
      <c r="J54" s="1602"/>
      <c r="K54" s="1602"/>
      <c r="L54" s="1605"/>
      <c r="M54" s="1606"/>
      <c r="N54" s="1606"/>
      <c r="O54" s="574"/>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2980" customFormat="1" customHeight="1" ht="0.75">
      <c r="A55" s="1603" t="s">
        <v>206</v>
      </c>
      <c r="B55" s="1603" t="s">
        <v>207</v>
      </c>
      <c r="C55" s="1602"/>
      <c r="D55" s="1602"/>
      <c r="E55" s="2425"/>
      <c r="F55" s="2424"/>
      <c r="G55" s="1602"/>
      <c r="H55" s="1602"/>
      <c r="I55" s="1602"/>
      <c r="J55" s="1602"/>
      <c r="K55" s="1602"/>
      <c r="L55" s="1605"/>
      <c r="M55" s="1607"/>
      <c r="N55" s="1607"/>
      <c r="O55" s="574"/>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3000" customFormat="1" customHeight="1" ht="0.75">
      <c r="A56" s="1603" t="s">
        <v>206</v>
      </c>
      <c r="B56" s="1603"/>
      <c r="C56" s="1603"/>
      <c r="D56" s="1603"/>
      <c r="E56" s="2424"/>
      <c r="F56" s="1603"/>
      <c r="G56" s="1603"/>
      <c r="H56" s="1603"/>
      <c r="I56" s="1603"/>
      <c r="J56" s="1603"/>
      <c r="K56" s="1603"/>
      <c r="L56" s="1609"/>
      <c r="M56" s="1607"/>
      <c r="N56" s="1607"/>
      <c r="O56" s="574"/>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2980"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5F2A8-01EF-0BF2-2208-D1D4AA026E7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02" width="10.57421875" hidden="1"/>
    <col min="2" max="2" style="13002" width="11.00390625" hidden="1" customWidth="1"/>
    <col min="3" max="3" style="13002" width="10.57421875" hidden="1"/>
    <col min="4" max="4" style="13002" width="11.8515625" hidden="1" customWidth="1"/>
    <col min="5" max="5" style="13002" width="10.00390625" hidden="1" customWidth="1"/>
    <col min="6" max="6" style="13002" width="8.7109375" hidden="1" customWidth="1"/>
    <col min="7" max="7" style="13002" width="7.57421875" hidden="1" customWidth="1"/>
    <col min="8" max="8" style="13002" width="11.421875" hidden="1" customWidth="1"/>
    <col min="9" max="9" style="13002" width="12.00390625" hidden="1" customWidth="1"/>
    <col min="10" max="10" style="13002" width="9.8515625" hidden="1" customWidth="1"/>
    <col min="11" max="11" style="13002" width="11.421875" hidden="1" customWidth="1"/>
    <col min="12" max="12" style="13003" width="19.140625" hidden="1" customWidth="1"/>
    <col min="13" max="14" style="13004" width="12.28125" hidden="1" customWidth="1"/>
    <col min="15" max="15" style="13004" width="23.421875" hidden="1" customWidth="1"/>
    <col min="16" max="16" style="13004" width="3.7109375" customWidth="1"/>
    <col min="17" max="18" style="12958" width="3.7109375" customWidth="1"/>
    <col min="19" max="19" style="12959" width="12.7109375" customWidth="1"/>
    <col min="20" max="20" style="13002" width="32.00390625" customWidth="1"/>
    <col min="21" max="21" style="13002" width="0.140625" customWidth="1"/>
    <col min="22" max="22" style="13002" width="24.7109375" hidden="1" customWidth="1"/>
    <col min="23" max="23" style="13002" width="0.140625" hidden="1" customWidth="1"/>
    <col min="24" max="25" style="13002" width="24.7109375" hidden="1" customWidth="1"/>
    <col min="26" max="26" style="13002" width="11.7109375" hidden="1" customWidth="1"/>
    <col min="27" max="27" style="13002" width="3.7109375" hidden="1" customWidth="1"/>
    <col min="28" max="28" style="13002" width="11.7109375" hidden="1" customWidth="1"/>
    <col min="29" max="29" style="13002" width="8.57421875" hidden="1" customWidth="1"/>
    <col min="30" max="30" style="13002" width="24.7109375" customWidth="1"/>
    <col min="31" max="31" style="13002" width="0.140625" customWidth="1"/>
    <col min="32" max="33" style="13002" width="24.7109375" customWidth="1"/>
    <col min="34" max="34" style="13002" width="11.7109375" customWidth="1"/>
    <col min="35" max="35" style="13002" width="3.7109375" customWidth="1"/>
    <col min="36" max="36" style="13002" width="11.7109375" customWidth="1"/>
    <col min="37" max="37" style="13002" width="8.57421875" hidden="1" customWidth="1"/>
    <col min="38" max="38" style="13002" width="4.7109375" customWidth="1"/>
    <col min="39" max="39" style="13002" width="115.7109375" customWidth="1"/>
    <col min="40" max="41" style="13000" width="10.57421875"/>
    <col min="42" max="42" style="13000" width="11.140625" customWidth="1"/>
    <col min="43" max="44" style="13000"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402</v>
      </c>
      <c r="M6" s="1863"/>
      <c r="P6" s="2393">
        <v>1</v>
      </c>
      <c r="Q6" s="2183"/>
      <c r="R6" s="579"/>
      <c r="S6" s="2187">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405</v>
      </c>
      <c r="M7" s="1863"/>
      <c r="N7" s="1859"/>
      <c r="P7" s="2393"/>
      <c r="Q7" s="2393">
        <v>1</v>
      </c>
      <c r="R7" s="580"/>
      <c r="S7" s="2187">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408</v>
      </c>
      <c r="M8" s="1863"/>
      <c r="N8" s="1859"/>
      <c r="O8" s="1859"/>
      <c r="P8" s="2393"/>
      <c r="Q8" s="2393"/>
      <c r="R8" s="580">
        <v>1</v>
      </c>
      <c r="S8" s="2187">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410</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411</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412</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2980"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2980"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2980"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row s="12987" customFormat="1" customHeight="1" ht="14.25" hidden="1">
      <c r="A20" s="1859"/>
      <c r="B20" s="1859"/>
      <c r="C20" s="1859"/>
      <c r="D20" s="1859"/>
      <c r="E20" s="1859"/>
      <c r="F20" s="1859"/>
      <c r="G20" s="1859"/>
      <c r="H20" s="1859"/>
      <c r="I20" s="1859"/>
      <c r="J20" s="1859"/>
      <c r="K20" s="1859"/>
      <c r="L20" s="2168"/>
      <c r="M20" s="2194"/>
      <c r="N20" s="2194"/>
      <c r="O20" s="1573" t="s">
        <v>414</v>
      </c>
      <c r="P20" s="1590"/>
      <c r="Q20" s="1599"/>
      <c r="R20" s="1599"/>
      <c r="S20" s="952"/>
      <c r="Z20" s="1595"/>
      <c r="AB20" s="1595"/>
      <c r="AH20" s="1595"/>
      <c r="AJ20" s="1595"/>
      <c r="AN20" s="1864"/>
      <c r="AO20" s="1864"/>
      <c r="AP20" s="1864"/>
      <c r="AQ20" s="1864"/>
      <c r="AR20" s="1864"/>
    </row>
    <row s="12987"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2987" customFormat="1" customHeight="1" ht="14.25" hidden="1">
      <c r="A22" s="1859"/>
      <c r="B22" s="1859"/>
      <c r="C22" s="1859"/>
      <c r="D22" s="1859"/>
      <c r="E22" s="1859"/>
      <c r="F22" s="1859"/>
      <c r="G22" s="1859"/>
      <c r="H22" s="1859"/>
      <c r="I22" s="1859"/>
      <c r="J22" s="1859"/>
      <c r="K22" s="1859"/>
      <c r="L22" s="2168"/>
      <c r="M22" s="2194"/>
      <c r="N22" s="2194"/>
      <c r="O22" s="1538" t="s">
        <v>415</v>
      </c>
      <c r="P22" s="1590"/>
      <c r="Q22" s="1599"/>
      <c r="R22" s="1599"/>
      <c r="S22" s="952"/>
      <c r="T22" s="1594" t="s">
        <v>416</v>
      </c>
      <c r="AA22" s="818" t="s">
        <v>417</v>
      </c>
      <c r="AC22" s="818" t="s">
        <v>418</v>
      </c>
      <c r="AD22" s="1594" t="s">
        <v>416</v>
      </c>
      <c r="AI22" s="818" t="s">
        <v>419</v>
      </c>
      <c r="AK22" s="818" t="s">
        <v>418</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2888"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1863"/>
      <c r="AD29" s="2382" t="str">
        <f>IF(TITLE_NAME_OR_PR_CHANGE="",IF(TITLE_NAME_OR_PR="","",TITLE_NAME_OR_PR),TITLE_NAME_OR_PR_CHANGE)</f>
        <v>Агентство по тарифам Приморского края</v>
      </c>
      <c r="AE29" s="2382"/>
      <c r="AF29" s="2382"/>
      <c r="AG29" s="2382"/>
      <c r="AH29" s="2382"/>
      <c r="AI29" s="2382"/>
      <c r="AJ29" s="2382"/>
      <c r="AK29" s="1863"/>
      <c r="AL29" s="1863"/>
      <c r="AM29" s="503"/>
      <c r="AN29" s="591"/>
      <c r="AO29" s="591"/>
      <c r="AP29" s="591"/>
      <c r="AQ29" s="591"/>
      <c r="AR29" s="591"/>
    </row>
    <row s="12888" customFormat="1" customHeight="1" ht="18.75" hidden="1">
      <c r="A30" s="1475"/>
      <c r="B30" s="1475"/>
      <c r="C30" s="1475"/>
      <c r="D30" s="1475"/>
      <c r="E30" s="1475"/>
      <c r="F30" s="1475"/>
      <c r="G30" s="1475"/>
      <c r="H30" s="1475"/>
      <c r="I30" s="1475"/>
      <c r="J30" s="1475"/>
      <c r="K30" s="1475"/>
      <c r="L30" s="1608"/>
      <c r="M30" s="1475"/>
      <c r="N30" s="1475"/>
      <c r="O30" s="1475"/>
      <c r="S30" s="2380" t="s">
        <v>420</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2888" customFormat="1" customHeight="1" ht="18.75" hidden="1">
      <c r="A31" s="1475"/>
      <c r="B31" s="1475"/>
      <c r="C31" s="1475"/>
      <c r="D31" s="1475"/>
      <c r="E31" s="1475"/>
      <c r="F31" s="1475"/>
      <c r="G31" s="1475"/>
      <c r="H31" s="1475"/>
      <c r="I31" s="1475"/>
      <c r="J31" s="1475"/>
      <c r="K31" s="1475"/>
      <c r="L31" s="1608"/>
      <c r="M31" s="1475"/>
      <c r="N31" s="1475"/>
      <c r="O31" s="1475"/>
      <c r="S31" s="2380" t="s">
        <v>421</v>
      </c>
      <c r="T31" s="2380"/>
      <c r="U31" s="1600"/>
      <c r="V31" s="2382" t="str">
        <f>IF(TITLE_NUMBER_PR_CHANGE="",IF(TITLE_NUMBER_PR="","",TITLE_NUMBER_PR),TITLE_NUMBER_PR_CHANGE)</f>
        <v>71/32</v>
      </c>
      <c r="W31" s="2382"/>
      <c r="X31" s="2382"/>
      <c r="Y31" s="2382"/>
      <c r="Z31" s="2382"/>
      <c r="AA31" s="2382"/>
      <c r="AB31" s="2382"/>
      <c r="AC31" s="1863"/>
      <c r="AD31" s="2382" t="str">
        <f>IF(TITLE_NUMBER_PR_CHANGE="",IF(TITLE_NUMBER_PR="","",TITLE_NUMBER_PR),TITLE_NUMBER_PR_CHANGE)</f>
        <v>71/32</v>
      </c>
      <c r="AE31" s="2382"/>
      <c r="AF31" s="2382"/>
      <c r="AG31" s="2382"/>
      <c r="AH31" s="2382"/>
      <c r="AI31" s="2382"/>
      <c r="AJ31" s="2382"/>
      <c r="AK31" s="1863"/>
      <c r="AL31" s="1863"/>
      <c r="AM31" s="503"/>
      <c r="AN31" s="591"/>
      <c r="AO31" s="591"/>
      <c r="AP31" s="591"/>
      <c r="AQ31" s="591"/>
      <c r="AR31" s="591"/>
    </row>
    <row s="12888"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1863"/>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2888" customFormat="1" customHeight="1" ht="18.75" hidden="1">
      <c r="A34" s="1475"/>
      <c r="B34" s="1475"/>
      <c r="C34" s="1475"/>
      <c r="D34" s="1475"/>
      <c r="E34" s="1475"/>
      <c r="F34" s="1475"/>
      <c r="G34" s="1475"/>
      <c r="H34" s="1475"/>
      <c r="I34" s="1475"/>
      <c r="J34" s="1475"/>
      <c r="K34" s="1475"/>
      <c r="L34" s="1608"/>
      <c r="M34" s="1475"/>
      <c r="N34" s="1475"/>
      <c r="O34" s="1475"/>
      <c r="S34" s="2380" t="s">
        <v>422</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2888" customFormat="1" customHeight="1" ht="18.75" hidden="1">
      <c r="A35" s="1475"/>
      <c r="B35" s="1475"/>
      <c r="C35" s="1475"/>
      <c r="D35" s="1475"/>
      <c r="E35" s="1475"/>
      <c r="F35" s="1475"/>
      <c r="G35" s="1475"/>
      <c r="H35" s="1475"/>
      <c r="I35" s="1475"/>
      <c r="J35" s="1475"/>
      <c r="K35" s="1475"/>
      <c r="L35" s="1608"/>
      <c r="M35" s="1475"/>
      <c r="N35" s="1475"/>
      <c r="O35" s="1475"/>
      <c r="S35" s="2380" t="s">
        <v>423</v>
      </c>
      <c r="T35" s="2380"/>
      <c r="U35" s="1600"/>
      <c r="V35" s="2382" t="str">
        <f>IF(TITLE_NUMBER_PR_CHANGE="",IF(TITLE_NUMBER_PR="","",TITLE_NUMBER_PR),TITLE_NUMBER_PR_CHANGE)</f>
        <v>71/32</v>
      </c>
      <c r="W35" s="2382"/>
      <c r="X35" s="2382"/>
      <c r="Y35" s="2382"/>
      <c r="Z35" s="2382"/>
      <c r="AA35" s="2382"/>
      <c r="AB35" s="2382"/>
      <c r="AC35" s="1863"/>
      <c r="AD35" s="2382" t="str">
        <f>IF(TITLE_NUMBER_PR_CHANGE="",IF(TITLE_NUMBER_PR="","",TITLE_NUMBER_PR),TITLE_NUMBER_PR_CHANGE)</f>
        <v>71/32</v>
      </c>
      <c r="AE35" s="2382"/>
      <c r="AF35" s="2382"/>
      <c r="AG35" s="2382"/>
      <c r="AH35" s="2382"/>
      <c r="AI35" s="2382"/>
      <c r="AJ35" s="2382"/>
      <c r="AK35" s="1863"/>
      <c r="AL35" s="1863"/>
      <c r="AM35" s="503"/>
      <c r="AN35" s="591"/>
      <c r="AO35" s="591"/>
      <c r="AP35" s="591"/>
      <c r="AQ35" s="591"/>
      <c r="AR35" s="591"/>
    </row>
    <row s="12888"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424</v>
      </c>
      <c r="AD36" s="1863"/>
      <c r="AE36" s="1863"/>
      <c r="AF36" s="1863"/>
      <c r="AG36" s="1863"/>
      <c r="AH36" s="1863"/>
      <c r="AI36" s="1863"/>
      <c r="AJ36" s="1863"/>
      <c r="AK36" s="1870" t="s">
        <v>424</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60"/>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t="s">
        <v>431</v>
      </c>
      <c r="X40" s="2400" t="s">
        <v>432</v>
      </c>
      <c r="Y40" s="2402"/>
      <c r="Z40" s="2400" t="s">
        <v>445</v>
      </c>
      <c r="AA40" s="2401"/>
      <c r="AB40" s="2402"/>
      <c r="AC40" s="2412"/>
      <c r="AD40" s="2417" t="s">
        <v>430</v>
      </c>
      <c r="AE40" s="2398" t="s">
        <v>431</v>
      </c>
      <c r="AF40" s="2400" t="s">
        <v>432</v>
      </c>
      <c r="AG40" s="2402"/>
      <c r="AH40" s="2400" t="s">
        <v>433</v>
      </c>
      <c r="AI40" s="2401"/>
      <c r="AJ40" s="2402"/>
      <c r="AK40" s="2412"/>
      <c r="AL40" s="2415"/>
      <c r="AM40" s="2254"/>
    </row>
    <row customHeight="1" ht="33.75">
      <c r="A41" s="1494"/>
      <c r="B41" s="1494" t="s">
        <v>132</v>
      </c>
      <c r="C41" s="1494" t="s">
        <v>133</v>
      </c>
      <c r="D41" s="1494" t="s">
        <v>134</v>
      </c>
      <c r="E41" s="1538" t="s">
        <v>434</v>
      </c>
      <c r="F41" s="1538" t="s">
        <v>435</v>
      </c>
      <c r="G41" s="1538" t="s">
        <v>436</v>
      </c>
      <c r="H41" s="1538" t="s">
        <v>437</v>
      </c>
      <c r="I41" s="1538" t="s">
        <v>438</v>
      </c>
      <c r="J41" s="1538" t="s">
        <v>439</v>
      </c>
      <c r="K41" s="1538" t="s">
        <v>440</v>
      </c>
      <c r="L41" s="1538" t="s">
        <v>415</v>
      </c>
      <c r="Q41" s="599"/>
      <c r="R41" s="599"/>
      <c r="S41" s="2407"/>
      <c r="T41" s="2344"/>
      <c r="U41" s="525"/>
      <c r="V41" s="2418"/>
      <c r="W41" s="2399"/>
      <c r="X41" s="2167" t="s">
        <v>441</v>
      </c>
      <c r="Y41" s="2167" t="s">
        <v>442</v>
      </c>
      <c r="Z41" s="2167" t="s">
        <v>443</v>
      </c>
      <c r="AA41" s="2403" t="s">
        <v>444</v>
      </c>
      <c r="AB41" s="2404"/>
      <c r="AC41" s="2413"/>
      <c r="AD41" s="2418"/>
      <c r="AE41" s="2399"/>
      <c r="AF41" s="2167" t="s">
        <v>441</v>
      </c>
      <c r="AG41" s="2167" t="s">
        <v>442</v>
      </c>
      <c r="AH41" s="2167" t="s">
        <v>443</v>
      </c>
      <c r="AI41" s="2403" t="s">
        <v>444</v>
      </c>
      <c r="AJ41" s="2404"/>
      <c r="AK41" s="2413"/>
      <c r="AL41" s="2416"/>
      <c r="AM41" s="2254"/>
    </row>
    <row s="12997"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106</v>
      </c>
      <c r="T42" s="1482" t="s">
        <v>107</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206</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206</v>
      </c>
      <c r="B44" s="1495" t="s">
        <v>207</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1852"/>
      <c r="AP44" s="1852" t="str">
        <f>IF(T44="","",T44)</f>
        <v>Территория действия тарифа</v>
      </c>
      <c r="AQ44" s="1852"/>
      <c r="AR44" s="1852"/>
    </row>
    <row customHeight="1" ht="23.25">
      <c r="A45" s="1495" t="s">
        <v>206</v>
      </c>
      <c r="B45" s="1495" t="s">
        <v>207</v>
      </c>
      <c r="C45" s="1495" t="s">
        <v>208</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1852"/>
      <c r="AP45" s="1852" t="str">
        <f>IF(T45="","",T45)</f>
        <v>Наименование системы теплоснабжения </v>
      </c>
      <c r="AQ45" s="1852"/>
      <c r="AR45" s="1852"/>
    </row>
    <row customHeight="1" ht="21">
      <c r="A46" s="1495" t="s">
        <v>206</v>
      </c>
      <c r="B46" s="1495" t="s">
        <v>207</v>
      </c>
      <c r="C46" s="1495" t="s">
        <v>208</v>
      </c>
      <c r="D46" s="1495" t="s">
        <v>209</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1852"/>
      <c r="AP46" s="1852" t="str">
        <f>IF(T46="","",T46)</f>
        <v>Источник тепловой энергии  </v>
      </c>
      <c r="AQ46" s="1852"/>
      <c r="AR46" s="1852"/>
    </row>
    <row customHeight="1" ht="47.25">
      <c r="A47" s="1495" t="s">
        <v>206</v>
      </c>
      <c r="B47" s="1495" t="s">
        <v>207</v>
      </c>
      <c r="C47" s="1495" t="s">
        <v>208</v>
      </c>
      <c r="D47" s="1495" t="s">
        <v>209</v>
      </c>
      <c r="E47" s="2425"/>
      <c r="F47" s="2425"/>
      <c r="G47" s="2425"/>
      <c r="H47" s="2425"/>
      <c r="I47" s="2254" t="str">
        <f>S46&amp;".1"</f>
        <v>....1</v>
      </c>
      <c r="J47" s="1495"/>
      <c r="K47" s="1495"/>
      <c r="L47" s="1538" t="s">
        <v>402</v>
      </c>
      <c r="P47" s="2393">
        <v>1</v>
      </c>
      <c r="Q47" s="2183"/>
      <c r="R47" s="579"/>
      <c r="S47" s="2187"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206</v>
      </c>
      <c r="B48" s="1495" t="s">
        <v>207</v>
      </c>
      <c r="C48" s="1495" t="s">
        <v>208</v>
      </c>
      <c r="D48" s="1495" t="s">
        <v>209</v>
      </c>
      <c r="E48" s="2425"/>
      <c r="F48" s="2425"/>
      <c r="G48" s="2425"/>
      <c r="H48" s="2425"/>
      <c r="I48" s="2238"/>
      <c r="J48" s="2254" t="str">
        <f>I47&amp;".1"</f>
        <v>....1.1</v>
      </c>
      <c r="K48" s="1495"/>
      <c r="L48" s="1538" t="s">
        <v>405</v>
      </c>
      <c r="P48" s="2393"/>
      <c r="Q48" s="2393">
        <v>1</v>
      </c>
      <c r="R48" s="580"/>
      <c r="S48" s="2187"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1852"/>
      <c r="AP48" s="1852" t="str">
        <f>IF(T48="","",T48)</f>
        <v>Группа потребителей</v>
      </c>
      <c r="AQ48" s="1852"/>
      <c r="AR48" s="1852"/>
    </row>
    <row customHeight="1" ht="21">
      <c r="A49" s="1495" t="s">
        <v>206</v>
      </c>
      <c r="B49" s="1495" t="s">
        <v>207</v>
      </c>
      <c r="C49" s="1495" t="s">
        <v>208</v>
      </c>
      <c r="D49" s="1495" t="s">
        <v>209</v>
      </c>
      <c r="E49" s="2425"/>
      <c r="F49" s="2425"/>
      <c r="G49" s="2425"/>
      <c r="H49" s="2425"/>
      <c r="I49" s="2238"/>
      <c r="J49" s="2238"/>
      <c r="K49" s="2254" t="str">
        <f>J48&amp;".1"</f>
        <v>....1.1.1</v>
      </c>
      <c r="L49" s="1538" t="s">
        <v>408</v>
      </c>
      <c r="P49" s="2393"/>
      <c r="Q49" s="2393"/>
      <c r="R49" s="580">
        <v>1</v>
      </c>
      <c r="S49" s="2187" t="str">
        <f>$K49</f>
        <v>....1.1.1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409</v>
      </c>
      <c r="AN49" s="1864">
        <f>STRCHECKDATE(V50:AL50)</f>
      </c>
      <c r="AO49" s="1852"/>
      <c r="AP49" s="1852" t="str">
        <f>IF(T49="","",T49)</f>
        <v/>
      </c>
      <c r="AQ49" s="1852"/>
      <c r="AR49" s="1852"/>
    </row>
    <row customHeight="1" ht="0.75">
      <c r="A50" s="1495" t="s">
        <v>206</v>
      </c>
      <c r="B50" s="1495" t="s">
        <v>207</v>
      </c>
      <c r="C50" s="1495" t="s">
        <v>208</v>
      </c>
      <c r="D50" s="1495" t="s">
        <v>209</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206</v>
      </c>
      <c r="B51" s="1495" t="s">
        <v>207</v>
      </c>
      <c r="C51" s="1495" t="s">
        <v>208</v>
      </c>
      <c r="D51" s="1495" t="s">
        <v>209</v>
      </c>
      <c r="E51" s="2425"/>
      <c r="F51" s="2425"/>
      <c r="G51" s="2425"/>
      <c r="H51" s="2425"/>
      <c r="I51" s="2238"/>
      <c r="J51" s="2254"/>
      <c r="K51" s="1495"/>
      <c r="L51" s="1538"/>
      <c r="P51" s="2393"/>
      <c r="Q51" s="2393"/>
      <c r="R51" s="579"/>
      <c r="S51" s="1506"/>
      <c r="T51" s="511" t="s">
        <v>410</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206</v>
      </c>
      <c r="B52" s="1495" t="s">
        <v>207</v>
      </c>
      <c r="C52" s="1495" t="s">
        <v>208</v>
      </c>
      <c r="D52" s="1495" t="s">
        <v>209</v>
      </c>
      <c r="E52" s="2425"/>
      <c r="F52" s="2425"/>
      <c r="G52" s="2425"/>
      <c r="H52" s="2425"/>
      <c r="I52" s="2254"/>
      <c r="J52" s="1495"/>
      <c r="K52" s="1495"/>
      <c r="L52" s="1538"/>
      <c r="P52" s="2393"/>
      <c r="Q52" s="2183"/>
      <c r="R52" s="579"/>
      <c r="S52" s="1506"/>
      <c r="T52" s="510" t="s">
        <v>411</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206</v>
      </c>
      <c r="B53" s="1495" t="s">
        <v>207</v>
      </c>
      <c r="C53" s="1495" t="s">
        <v>208</v>
      </c>
      <c r="D53" s="1495" t="s">
        <v>209</v>
      </c>
      <c r="E53" s="2425"/>
      <c r="F53" s="2425"/>
      <c r="G53" s="2425"/>
      <c r="H53" s="2424"/>
      <c r="I53" s="1495"/>
      <c r="J53" s="1495"/>
      <c r="K53" s="1495"/>
      <c r="L53" s="1538"/>
      <c r="M53" s="1838"/>
      <c r="N53" s="1838"/>
      <c r="O53" s="1863"/>
      <c r="P53" s="583"/>
      <c r="Q53" s="598"/>
      <c r="R53" s="578"/>
      <c r="S53" s="1506"/>
      <c r="T53" s="588" t="s">
        <v>412</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2980" customFormat="1" customHeight="1" ht="0.75">
      <c r="A54" s="1495" t="s">
        <v>206</v>
      </c>
      <c r="B54" s="1495" t="s">
        <v>207</v>
      </c>
      <c r="C54" s="1495" t="s">
        <v>208</v>
      </c>
      <c r="D54" s="2204"/>
      <c r="E54" s="2425"/>
      <c r="F54" s="2425"/>
      <c r="G54" s="2424"/>
      <c r="H54" s="2204"/>
      <c r="I54" s="2204"/>
      <c r="J54" s="2204"/>
      <c r="K54" s="2204"/>
      <c r="L54" s="1608"/>
      <c r="M54" s="1838"/>
      <c r="N54" s="1838"/>
      <c r="O54" s="186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2980" customFormat="1" customHeight="1" ht="0.75">
      <c r="A55" s="1495" t="s">
        <v>206</v>
      </c>
      <c r="B55" s="1495" t="s">
        <v>207</v>
      </c>
      <c r="C55" s="2204"/>
      <c r="D55" s="2204"/>
      <c r="E55" s="2425"/>
      <c r="F55" s="2424"/>
      <c r="G55" s="2204"/>
      <c r="H55" s="2204"/>
      <c r="I55" s="2204"/>
      <c r="J55" s="2204"/>
      <c r="K55" s="2204"/>
      <c r="L55" s="1608"/>
      <c r="M55" s="2205"/>
      <c r="N55" s="2205"/>
      <c r="O55" s="1863"/>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3000" customFormat="1" customHeight="1" ht="0.75">
      <c r="A56" s="1495" t="s">
        <v>206</v>
      </c>
      <c r="B56" s="1495"/>
      <c r="C56" s="1495"/>
      <c r="D56" s="1495"/>
      <c r="E56" s="2424"/>
      <c r="F56" s="1495"/>
      <c r="G56" s="1495"/>
      <c r="H56" s="1495"/>
      <c r="I56" s="1495"/>
      <c r="J56" s="1495"/>
      <c r="K56" s="1495"/>
      <c r="L56" s="1538"/>
      <c r="M56" s="2205"/>
      <c r="N56" s="2205"/>
      <c r="O56" s="1863"/>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2980"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96FDC-E064-B561-F8A2-66B688D4C4F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68" width="3.7109375" customWidth="1"/>
    <col min="17" max="18" style="12958" width="3.7109375" customWidth="1"/>
    <col min="19" max="19" style="12959" width="12.7109375" customWidth="1"/>
    <col min="20" max="20" style="12960" width="32.00390625" customWidth="1"/>
    <col min="21" max="21" style="12960" width="0.7109375" hidden="1" customWidth="1"/>
    <col min="22" max="22" style="12960" width="1.7109375" hidden="1" customWidth="1"/>
    <col min="23" max="23" style="12960" width="24.7109375" hidden="1" customWidth="1"/>
    <col min="24" max="25" style="12960" width="0.14062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0.140625" customWidth="1"/>
    <col min="31" max="31" style="12960" width="24.7109375" customWidth="1"/>
    <col min="32" max="33" style="12960" width="0.14062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402</v>
      </c>
      <c r="M6" s="760"/>
      <c r="P6" s="2393">
        <v>1</v>
      </c>
      <c r="Q6" s="1559"/>
      <c r="R6" s="579"/>
      <c r="S6" s="1564">
        <f>$I6</f>
      </c>
      <c r="T6" s="508" t="s">
        <v>403</v>
      </c>
      <c r="U6" s="523"/>
      <c r="V6" s="2377"/>
      <c r="W6" s="2378"/>
      <c r="X6" s="2378"/>
      <c r="Y6" s="2378"/>
      <c r="Z6" s="2378"/>
      <c r="AA6" s="2378"/>
      <c r="AB6" s="2378"/>
      <c r="AC6" s="2379"/>
      <c r="AD6" s="2377"/>
      <c r="AE6" s="2378"/>
      <c r="AF6" s="2378"/>
      <c r="AG6" s="2378"/>
      <c r="AH6" s="2378"/>
      <c r="AI6" s="2378"/>
      <c r="AJ6" s="2378"/>
      <c r="AK6" s="2378"/>
      <c r="AL6" s="2379"/>
      <c r="AM6" s="1485" t="s">
        <v>404</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548"/>
      <c r="W8" s="974"/>
      <c r="X8" s="548"/>
      <c r="Y8" s="607"/>
      <c r="Z8" s="2394"/>
      <c r="AA8" s="2264" t="s">
        <v>59</v>
      </c>
      <c r="AB8" s="2394"/>
      <c r="AC8" s="2264" t="s">
        <v>59</v>
      </c>
      <c r="AD8" s="548"/>
      <c r="AE8" s="974"/>
      <c r="AF8" s="548"/>
      <c r="AG8" s="607"/>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412</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2855"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33.7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30"/>
      <c r="Y39" s="2430"/>
      <c r="Z39" s="2409"/>
      <c r="AA39" s="2409"/>
      <c r="AB39" s="2410"/>
      <c r="AC39" s="2411" t="s">
        <v>427</v>
      </c>
      <c r="AD39" s="2408" t="s">
        <v>426</v>
      </c>
      <c r="AE39" s="2409"/>
      <c r="AF39" s="2430"/>
      <c r="AG39" s="2430"/>
      <c r="AH39" s="2409"/>
      <c r="AI39" s="2409"/>
      <c r="AJ39" s="2410"/>
      <c r="AK39" s="2411" t="s">
        <v>428</v>
      </c>
      <c r="AL39" s="2414" t="s">
        <v>429</v>
      </c>
      <c r="AM39" s="2254"/>
    </row>
    <row customHeight="1" ht="23.25">
      <c r="Q40" s="599"/>
      <c r="R40" s="599"/>
      <c r="S40" s="2407"/>
      <c r="T40" s="2344"/>
      <c r="U40" s="1255"/>
      <c r="V40" s="2426" t="s">
        <v>430</v>
      </c>
      <c r="W40" s="2428" t="s">
        <v>431</v>
      </c>
      <c r="X40" s="1604" t="s">
        <v>432</v>
      </c>
      <c r="Y40" s="1604"/>
      <c r="Z40" s="2401" t="s">
        <v>433</v>
      </c>
      <c r="AA40" s="2401"/>
      <c r="AB40" s="2402"/>
      <c r="AC40" s="2412"/>
      <c r="AD40" s="2426" t="s">
        <v>430</v>
      </c>
      <c r="AE40" s="2428" t="s">
        <v>431</v>
      </c>
      <c r="AF40" s="1604" t="s">
        <v>432</v>
      </c>
      <c r="AG40" s="1604"/>
      <c r="AH40" s="2401" t="s">
        <v>433</v>
      </c>
      <c r="AI40" s="2401"/>
      <c r="AJ40" s="2402"/>
      <c r="AK40" s="2412"/>
      <c r="AL40" s="2415"/>
      <c r="AM40" s="2254"/>
    </row>
    <row s="13012" customFormat="1" customHeight="1" ht="23.2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M41" s="1590"/>
      <c r="N41" s="1590"/>
      <c r="O41" s="1590"/>
      <c r="P41" s="1556"/>
      <c r="Q41" s="599"/>
      <c r="R41" s="599"/>
      <c r="S41" s="2407"/>
      <c r="T41" s="2344"/>
      <c r="U41" s="525"/>
      <c r="V41" s="2427"/>
      <c r="W41" s="2429"/>
      <c r="X41" s="1601" t="s">
        <v>441</v>
      </c>
      <c r="Y41" s="1601" t="s">
        <v>442</v>
      </c>
      <c r="Z41" s="1562" t="s">
        <v>443</v>
      </c>
      <c r="AA41" s="2403" t="s">
        <v>444</v>
      </c>
      <c r="AB41" s="2404"/>
      <c r="AC41" s="2413"/>
      <c r="AD41" s="2427"/>
      <c r="AE41" s="2429"/>
      <c r="AF41" s="1601" t="s">
        <v>441</v>
      </c>
      <c r="AG41" s="1601" t="s">
        <v>442</v>
      </c>
      <c r="AH41" s="1562" t="s">
        <v>443</v>
      </c>
      <c r="AI41" s="2403" t="s">
        <v>444</v>
      </c>
      <c r="AJ41" s="2404"/>
      <c r="AK41" s="2413"/>
      <c r="AL41" s="2416"/>
      <c r="AM41" s="2254"/>
      <c r="AN41" s="734"/>
      <c r="AO41" s="723"/>
      <c r="AP41" s="723"/>
      <c r="AQ41" s="723"/>
      <c r="AR41" s="723"/>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188</v>
      </c>
      <c r="B44" s="1591" t="s">
        <v>189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188</v>
      </c>
      <c r="B45" s="1591" t="s">
        <v>189</v>
      </c>
      <c r="C45" s="1591" t="s">
        <v>190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188</v>
      </c>
      <c r="B46" s="1591" t="s">
        <v>189</v>
      </c>
      <c r="C46" s="1591" t="s">
        <v>190</v>
      </c>
      <c r="D46" s="1591" t="s">
        <v>191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customHeight="1" ht="47.25">
      <c r="A47" s="1591" t="s">
        <v>188</v>
      </c>
      <c r="B47" s="1591" t="s">
        <v>189</v>
      </c>
      <c r="C47" s="1591" t="s">
        <v>190</v>
      </c>
      <c r="D47" s="1591" t="s">
        <v>191</v>
      </c>
      <c r="E47" s="2390"/>
      <c r="F47" s="2390"/>
      <c r="G47" s="2390"/>
      <c r="H47" s="2390"/>
      <c r="I47" s="2391" t="str">
        <f>S46&amp;".1"</f>
        <v>....1</v>
      </c>
      <c r="J47" s="1591"/>
      <c r="K47" s="1591"/>
      <c r="L47" s="1592" t="s">
        <v>402</v>
      </c>
      <c r="P47" s="2393">
        <v>1</v>
      </c>
      <c r="Q47" s="1559"/>
      <c r="R47" s="579"/>
      <c r="S47" s="1564" t="str">
        <f>$I47</f>
        <v>....1</v>
      </c>
      <c r="T47" s="508" t="s">
        <v>403</v>
      </c>
      <c r="U47" s="523"/>
      <c r="V47" s="2377"/>
      <c r="W47" s="2378"/>
      <c r="X47" s="2378"/>
      <c r="Y47" s="2378"/>
      <c r="Z47" s="2378"/>
      <c r="AA47" s="2378"/>
      <c r="AB47" s="2378"/>
      <c r="AC47" s="2379"/>
      <c r="AD47" s="2377"/>
      <c r="AE47" s="2378"/>
      <c r="AF47" s="2378"/>
      <c r="AG47" s="2378"/>
      <c r="AH47" s="2378"/>
      <c r="AI47" s="2378"/>
      <c r="AJ47" s="2378"/>
      <c r="AK47" s="2378"/>
      <c r="AL47" s="2379"/>
      <c r="AM47" s="1485" t="s">
        <v>404</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188</v>
      </c>
      <c r="B48" s="1591" t="s">
        <v>189</v>
      </c>
      <c r="C48" s="1591" t="s">
        <v>190</v>
      </c>
      <c r="D48" s="1591" t="s">
        <v>191</v>
      </c>
      <c r="E48" s="2390"/>
      <c r="F48" s="2390"/>
      <c r="G48" s="2390"/>
      <c r="H48" s="2390"/>
      <c r="I48" s="2392"/>
      <c r="J48" s="2391" t="str">
        <f>I47&amp;".1"</f>
        <v>....1.1</v>
      </c>
      <c r="K48" s="1591"/>
      <c r="L48" s="1592" t="s">
        <v>405</v>
      </c>
      <c r="P48" s="2393"/>
      <c r="Q48" s="2393">
        <v>1</v>
      </c>
      <c r="R48" s="580"/>
      <c r="S48" s="1564" t="str">
        <f>$J48</f>
        <v>....1.1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188</v>
      </c>
      <c r="B49" s="1591" t="s">
        <v>189</v>
      </c>
      <c r="C49" s="1591" t="s">
        <v>190</v>
      </c>
      <c r="D49" s="1591" t="s">
        <v>191</v>
      </c>
      <c r="E49" s="2390"/>
      <c r="F49" s="2390"/>
      <c r="G49" s="2390"/>
      <c r="H49" s="2390"/>
      <c r="I49" s="2392"/>
      <c r="J49" s="2392"/>
      <c r="K49" s="2391" t="str">
        <f>J48&amp;".1"</f>
        <v>....1.1.1</v>
      </c>
      <c r="L49" s="1592" t="s">
        <v>408</v>
      </c>
      <c r="P49" s="2393"/>
      <c r="Q49" s="2393"/>
      <c r="R49" s="580">
        <v>1</v>
      </c>
      <c r="S49" s="1564" t="str">
        <f>$K49</f>
        <v>....1.1.1</v>
      </c>
      <c r="T49" s="1575"/>
      <c r="U49" s="523"/>
      <c r="V49" s="548"/>
      <c r="W49" s="974"/>
      <c r="X49" s="548"/>
      <c r="Y49" s="607"/>
      <c r="Z49" s="2394"/>
      <c r="AA49" s="2264" t="s">
        <v>59</v>
      </c>
      <c r="AB49" s="2394"/>
      <c r="AC49" s="2264" t="s">
        <v>59</v>
      </c>
      <c r="AD49" s="548"/>
      <c r="AE49" s="974"/>
      <c r="AF49" s="548"/>
      <c r="AG49" s="607"/>
      <c r="AH49" s="2394"/>
      <c r="AI49" s="2264" t="s">
        <v>59</v>
      </c>
      <c r="AJ49" s="2396"/>
      <c r="AK49" s="2264" t="s">
        <v>59</v>
      </c>
      <c r="AL49" s="1576"/>
      <c r="AM49" s="2419" t="s">
        <v>409</v>
      </c>
      <c r="AN49" s="734">
        <f>STRCHECKDATE(V50:AL50)</f>
      </c>
      <c r="AO49" s="723"/>
      <c r="AP49" s="723" t="str">
        <f>IF(T49="","",T49)</f>
        <v/>
      </c>
      <c r="AQ49" s="723"/>
      <c r="AR49" s="723"/>
    </row>
    <row customHeight="1" ht="0.75">
      <c r="A50" s="1591" t="s">
        <v>188</v>
      </c>
      <c r="B50" s="1591" t="s">
        <v>189</v>
      </c>
      <c r="C50" s="1591" t="s">
        <v>190</v>
      </c>
      <c r="D50" s="1591" t="s">
        <v>191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188</v>
      </c>
      <c r="B51" s="1591" t="s">
        <v>189</v>
      </c>
      <c r="C51" s="1591" t="s">
        <v>190</v>
      </c>
      <c r="D51" s="1591" t="s">
        <v>191</v>
      </c>
      <c r="E51" s="2390"/>
      <c r="F51" s="2390"/>
      <c r="G51" s="2390"/>
      <c r="H51" s="2390"/>
      <c r="I51" s="2392"/>
      <c r="J51" s="2391"/>
      <c r="K51" s="1591"/>
      <c r="L51" s="1592"/>
      <c r="P51" s="2393"/>
      <c r="Q51" s="2393"/>
      <c r="R51" s="579"/>
      <c r="S51" s="1506"/>
      <c r="T51" s="511"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188</v>
      </c>
      <c r="B52" s="1591" t="s">
        <v>189</v>
      </c>
      <c r="C52" s="1591" t="s">
        <v>190</v>
      </c>
      <c r="D52" s="1591" t="s">
        <v>191</v>
      </c>
      <c r="E52" s="2390"/>
      <c r="F52" s="2390"/>
      <c r="G52" s="2390"/>
      <c r="H52" s="2390"/>
      <c r="I52" s="2391"/>
      <c r="J52" s="1591"/>
      <c r="K52" s="1591"/>
      <c r="L52" s="1592"/>
      <c r="P52" s="2393"/>
      <c r="Q52" s="1559"/>
      <c r="R52" s="579"/>
      <c r="S52" s="1506"/>
      <c r="T52" s="510"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188</v>
      </c>
      <c r="B53" s="1591" t="s">
        <v>189</v>
      </c>
      <c r="C53" s="1591" t="s">
        <v>190</v>
      </c>
      <c r="D53" s="1591" t="s">
        <v>191</v>
      </c>
      <c r="E53" s="2390"/>
      <c r="F53" s="2390"/>
      <c r="G53" s="2390"/>
      <c r="H53" s="2389"/>
      <c r="I53" s="1591"/>
      <c r="J53" s="1591"/>
      <c r="K53" s="1591"/>
      <c r="L53" s="1592"/>
      <c r="M53" s="1593"/>
      <c r="N53" s="1593"/>
      <c r="O53" s="760"/>
      <c r="P53" s="583"/>
      <c r="Q53" s="598"/>
      <c r="R53" s="578"/>
      <c r="S53" s="1506"/>
      <c r="T53" s="588" t="s">
        <v>412</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2855" customFormat="1" customHeight="1" ht="0.75">
      <c r="A54" s="1571" t="s">
        <v>188</v>
      </c>
      <c r="B54" s="1571" t="s">
        <v>189</v>
      </c>
      <c r="C54" s="1571" t="s">
        <v>190</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75">
      <c r="A55" s="1571" t="s">
        <v>188</v>
      </c>
      <c r="B55" s="1571" t="s">
        <v>189</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75">
      <c r="A56" s="1571" t="s">
        <v>188</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7E8A-64DD-29B9-B0D1-0142899B521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68" width="3.7109375" hidden="1" customWidth="1"/>
    <col min="17" max="18" style="12958" width="3.7109375" customWidth="1"/>
    <col min="19" max="19" style="12959" width="12.7109375" customWidth="1"/>
    <col min="20" max="20" style="12960" width="32.00390625" customWidth="1"/>
    <col min="21" max="21" style="12960" width="0.140625" customWidth="1"/>
    <col min="22" max="22" style="12960" width="24.7109375" hidden="1" customWidth="1"/>
    <col min="23" max="23" style="12960" width="0.140625" hidden="1" customWidth="1"/>
    <col min="24" max="25" style="12960" width="24.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24.7109375" customWidth="1"/>
    <col min="31" max="31" style="12960" width="0.140625" customWidth="1"/>
    <col min="32" max="33" style="12960" width="24.710937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855"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164</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164</v>
      </c>
      <c r="B44" s="1591" t="s">
        <v>165</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164</v>
      </c>
      <c r="B45" s="1591" t="s">
        <v>165</v>
      </c>
      <c r="C45" s="1591" t="s">
        <v>166</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164</v>
      </c>
      <c r="B46" s="1591" t="s">
        <v>165</v>
      </c>
      <c r="C46" s="1591" t="s">
        <v>166</v>
      </c>
      <c r="D46" s="1591" t="s">
        <v>167</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947" customFormat="1" customHeight="1" ht="0">
      <c r="A47" s="1571" t="s">
        <v>164</v>
      </c>
      <c r="B47" s="1571" t="s">
        <v>165</v>
      </c>
      <c r="C47" s="1571" t="s">
        <v>166</v>
      </c>
      <c r="D47" s="1571" t="s">
        <v>167</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164</v>
      </c>
      <c r="B48" s="1591" t="s">
        <v>165</v>
      </c>
      <c r="C48" s="1591" t="s">
        <v>166</v>
      </c>
      <c r="D48" s="1591" t="s">
        <v>167</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164</v>
      </c>
      <c r="B49" s="1591" t="s">
        <v>165</v>
      </c>
      <c r="C49" s="1591" t="s">
        <v>166</v>
      </c>
      <c r="D49" s="1591" t="s">
        <v>167</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75">
      <c r="A50" s="1591" t="s">
        <v>164</v>
      </c>
      <c r="B50" s="1591" t="s">
        <v>165</v>
      </c>
      <c r="C50" s="1591" t="s">
        <v>166</v>
      </c>
      <c r="D50" s="1591" t="s">
        <v>167</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164</v>
      </c>
      <c r="B51" s="1591" t="s">
        <v>165</v>
      </c>
      <c r="C51" s="1591" t="s">
        <v>166</v>
      </c>
      <c r="D51" s="1591" t="s">
        <v>167</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164</v>
      </c>
      <c r="B52" s="1591" t="s">
        <v>165</v>
      </c>
      <c r="C52" s="1591" t="s">
        <v>166</v>
      </c>
      <c r="D52" s="1591" t="s">
        <v>167</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164</v>
      </c>
      <c r="B53" s="1591" t="s">
        <v>165</v>
      </c>
      <c r="C53" s="1591" t="s">
        <v>166</v>
      </c>
      <c r="D53" s="1591" t="s">
        <v>167</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855" customFormat="1" customHeight="1" ht="0.75">
      <c r="A54" s="1571" t="s">
        <v>164</v>
      </c>
      <c r="B54" s="1571" t="s">
        <v>165</v>
      </c>
      <c r="C54" s="1571" t="s">
        <v>166</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75">
      <c r="A55" s="1571" t="s">
        <v>164</v>
      </c>
      <c r="B55" s="1571" t="s">
        <v>165</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75">
      <c r="A56" s="1571" t="s">
        <v>164</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62A5-4B15-9153-E7FE-689B19DF245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68" width="3.7109375" hidden="1" customWidth="1"/>
    <col min="17" max="18" style="12958" width="3.7109375" customWidth="1"/>
    <col min="19" max="19" style="12959" width="12.7109375" customWidth="1"/>
    <col min="20" max="20" style="12960" width="32.00390625" customWidth="1"/>
    <col min="21" max="21" style="12960" width="0.140625" customWidth="1"/>
    <col min="22" max="22" style="12960" width="24.7109375" hidden="1" customWidth="1"/>
    <col min="23" max="23" style="12960" width="0.140625" hidden="1" customWidth="1"/>
    <col min="24" max="25" style="12960" width="24.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24.7109375" customWidth="1"/>
    <col min="31" max="31" style="12960" width="0.140625" customWidth="1"/>
    <col min="32" max="33" style="12960" width="24.710937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855"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18.7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176</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176</v>
      </c>
      <c r="B44" s="1591" t="s">
        <v>177</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176</v>
      </c>
      <c r="B45" s="1591" t="s">
        <v>177</v>
      </c>
      <c r="C45" s="1591" t="s">
        <v>178</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176</v>
      </c>
      <c r="B46" s="1591" t="s">
        <v>177</v>
      </c>
      <c r="C46" s="1591" t="s">
        <v>178</v>
      </c>
      <c r="D46" s="1591" t="s">
        <v>179</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947" customFormat="1" customHeight="1" ht="0">
      <c r="A47" s="1571" t="s">
        <v>176</v>
      </c>
      <c r="B47" s="1571" t="s">
        <v>177</v>
      </c>
      <c r="C47" s="1571" t="s">
        <v>178</v>
      </c>
      <c r="D47" s="1571" t="s">
        <v>179</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176</v>
      </c>
      <c r="B48" s="1591" t="s">
        <v>177</v>
      </c>
      <c r="C48" s="1591" t="s">
        <v>178</v>
      </c>
      <c r="D48" s="1591" t="s">
        <v>179</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176</v>
      </c>
      <c r="B49" s="1591" t="s">
        <v>177</v>
      </c>
      <c r="C49" s="1591" t="s">
        <v>178</v>
      </c>
      <c r="D49" s="1591" t="s">
        <v>179</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75">
      <c r="A50" s="1591" t="s">
        <v>176</v>
      </c>
      <c r="B50" s="1591" t="s">
        <v>177</v>
      </c>
      <c r="C50" s="1591" t="s">
        <v>178</v>
      </c>
      <c r="D50" s="1591" t="s">
        <v>179</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176</v>
      </c>
      <c r="B51" s="1591" t="s">
        <v>177</v>
      </c>
      <c r="C51" s="1591" t="s">
        <v>178</v>
      </c>
      <c r="D51" s="1591" t="s">
        <v>179</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176</v>
      </c>
      <c r="B52" s="1591" t="s">
        <v>177</v>
      </c>
      <c r="C52" s="1591" t="s">
        <v>178</v>
      </c>
      <c r="D52" s="1591" t="s">
        <v>179</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176</v>
      </c>
      <c r="B53" s="1591" t="s">
        <v>177</v>
      </c>
      <c r="C53" s="1591" t="s">
        <v>178</v>
      </c>
      <c r="D53" s="1591" t="s">
        <v>179</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855" customFormat="1" customHeight="1" ht="0.75">
      <c r="A54" s="1571" t="s">
        <v>176</v>
      </c>
      <c r="B54" s="1571" t="s">
        <v>177</v>
      </c>
      <c r="C54" s="1571" t="s">
        <v>178</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75">
      <c r="A55" s="1571" t="s">
        <v>176</v>
      </c>
      <c r="B55" s="1571" t="s">
        <v>177</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75">
      <c r="A56" s="1571" t="s">
        <v>176</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B914-8E7C-5384-9994-B9C3D362673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2955" width="19.140625" hidden="1" customWidth="1"/>
    <col min="13" max="14" style="12956" width="12.28125" hidden="1" customWidth="1"/>
    <col min="15" max="15" style="12956" width="23.421875" hidden="1" customWidth="1"/>
    <col min="16" max="16" style="12968" width="3.7109375" hidden="1" customWidth="1"/>
    <col min="17" max="18" style="12958" width="3.7109375" customWidth="1"/>
    <col min="19" max="19" style="12959" width="12.7109375" customWidth="1"/>
    <col min="20" max="20" style="12960" width="32.00390625" customWidth="1"/>
    <col min="21" max="21" style="12960" width="0.140625" customWidth="1"/>
    <col min="22" max="22" style="12960" width="24.7109375" hidden="1" customWidth="1"/>
    <col min="23" max="23" style="12960" width="0.140625" hidden="1" customWidth="1"/>
    <col min="24" max="25" style="12960" width="24.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0" style="12960" width="24.7109375" customWidth="1"/>
    <col min="31" max="31" style="12960" width="0.140625" customWidth="1"/>
    <col min="32" max="33" style="12960" width="24.7109375" customWidth="1"/>
    <col min="34" max="34" style="12960" width="11.7109375" customWidth="1"/>
    <col min="35" max="35" style="12960" width="3.7109375" customWidth="1"/>
    <col min="36" max="36" style="12960" width="11.7109375" customWidth="1"/>
    <col min="37" max="37" style="12960" width="8.57421875" hidden="1" customWidth="1"/>
    <col min="38" max="38" style="12960" width="4.7109375" customWidth="1"/>
    <col min="39" max="39" style="12960" width="115.7109375" customWidth="1"/>
    <col min="40" max="41" style="12947" width="10.57421875"/>
    <col min="42" max="42" style="12947" width="11.140625" customWidth="1"/>
    <col min="43" max="44" style="12947"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120</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395</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396</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397</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398</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399</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400</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401</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402</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405</v>
      </c>
      <c r="M7" s="760"/>
      <c r="N7" s="1594"/>
      <c r="P7" s="2393"/>
      <c r="Q7" s="2393">
        <v>1</v>
      </c>
      <c r="R7" s="580"/>
      <c r="S7" s="1564">
        <f>$J7</f>
      </c>
      <c r="T7" s="509" t="s">
        <v>406</v>
      </c>
      <c r="U7" s="523"/>
      <c r="V7" s="2377"/>
      <c r="W7" s="2378"/>
      <c r="X7" s="2378"/>
      <c r="Y7" s="2378"/>
      <c r="Z7" s="2378"/>
      <c r="AA7" s="2378"/>
      <c r="AB7" s="2378"/>
      <c r="AC7" s="2379"/>
      <c r="AD7" s="2377"/>
      <c r="AE7" s="2378"/>
      <c r="AF7" s="2378"/>
      <c r="AG7" s="2378"/>
      <c r="AH7" s="2378"/>
      <c r="AI7" s="2378"/>
      <c r="AJ7" s="2378"/>
      <c r="AK7" s="2378"/>
      <c r="AL7" s="2379"/>
      <c r="AM7" s="1485" t="s">
        <v>407</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408</v>
      </c>
      <c r="M8" s="760"/>
      <c r="N8" s="1594"/>
      <c r="O8" s="1594"/>
      <c r="P8" s="2393"/>
      <c r="Q8" s="2393"/>
      <c r="R8" s="580">
        <v>1</v>
      </c>
      <c r="S8" s="1564">
        <f>$K8</f>
      </c>
      <c r="T8" s="1575"/>
      <c r="U8" s="523"/>
      <c r="V8" s="974"/>
      <c r="W8" s="548"/>
      <c r="X8" s="974"/>
      <c r="Y8" s="1484"/>
      <c r="Z8" s="2394"/>
      <c r="AA8" s="2264" t="s">
        <v>59</v>
      </c>
      <c r="AB8" s="2394"/>
      <c r="AC8" s="2264" t="s">
        <v>59</v>
      </c>
      <c r="AD8" s="974"/>
      <c r="AE8" s="548"/>
      <c r="AF8" s="974"/>
      <c r="AG8" s="1484"/>
      <c r="AH8" s="2394"/>
      <c r="AI8" s="2264" t="s">
        <v>59</v>
      </c>
      <c r="AJ8" s="2394"/>
      <c r="AK8" s="2264" t="s">
        <v>59</v>
      </c>
      <c r="AL8" s="548"/>
      <c r="AM8" s="2419" t="s">
        <v>409</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410</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411</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2855"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413</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2855"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2855"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251</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59</v>
      </c>
      <c r="AJ17" s="2387"/>
      <c r="AK17" s="2386" t="s">
        <v>59</v>
      </c>
    </row>
    <row customHeight="1" ht="14.25" hidden="1">
      <c r="AD18" s="1588"/>
      <c r="AE18" s="1588"/>
      <c r="AF18" s="1588"/>
      <c r="AG18" s="551" t="str">
        <f>AH17&amp;"-"&amp;AJ17</f>
        <v>-</v>
      </c>
      <c r="AH18" s="2386"/>
      <c r="AI18" s="2386"/>
      <c r="AJ18" s="2386"/>
      <c r="AK18" s="2386"/>
    </row>
    <row customHeight="1" ht="14.25" hidden="1">
      <c r="AK19" s="550"/>
    </row>
    <row s="12874" customFormat="1" customHeight="1" ht="22.5" hidden="1">
      <c r="L20" s="1557"/>
      <c r="M20" s="1590"/>
      <c r="N20" s="1590"/>
      <c r="O20" s="1595" t="s">
        <v>414</v>
      </c>
      <c r="P20" s="1590"/>
      <c r="Q20" s="1599"/>
      <c r="R20" s="1599"/>
      <c r="S20" s="952"/>
      <c r="Z20" s="1595"/>
      <c r="AB20" s="1595"/>
      <c r="AC20" s="1594"/>
      <c r="AH20" s="1595"/>
      <c r="AJ20" s="1595"/>
      <c r="AK20" s="1594"/>
      <c r="AN20" s="734"/>
      <c r="AO20" s="734"/>
      <c r="AP20" s="734"/>
      <c r="AQ20" s="734"/>
      <c r="AR20" s="734"/>
    </row>
    <row s="12874" customFormat="1" customHeight="1" ht="14.25" hidden="1">
      <c r="L21" s="1557"/>
      <c r="M21" s="1590"/>
      <c r="N21" s="1590"/>
      <c r="O21" s="1590"/>
      <c r="P21" s="1590"/>
      <c r="Q21" s="1599"/>
      <c r="R21" s="1599"/>
      <c r="S21" s="952"/>
      <c r="AC21" s="1594"/>
      <c r="AK21" s="1594"/>
      <c r="AN21" s="734"/>
      <c r="AO21" s="734"/>
      <c r="AP21" s="734"/>
      <c r="AQ21" s="734"/>
      <c r="AR21" s="734"/>
    </row>
    <row s="12874" customFormat="1" customHeight="1" ht="14.25" hidden="1">
      <c r="L22" s="1557"/>
      <c r="M22" s="1590"/>
      <c r="N22" s="1590"/>
      <c r="O22" s="1592" t="s">
        <v>415</v>
      </c>
      <c r="P22" s="1590"/>
      <c r="Q22" s="1599"/>
      <c r="R22" s="1599"/>
      <c r="S22" s="952"/>
      <c r="T22" s="1385" t="s">
        <v>416</v>
      </c>
      <c r="AA22" s="409" t="s">
        <v>417</v>
      </c>
      <c r="AC22" s="409" t="s">
        <v>418</v>
      </c>
      <c r="AD22" s="1385" t="s">
        <v>416</v>
      </c>
      <c r="AI22" s="409" t="s">
        <v>419</v>
      </c>
      <c r="AK22" s="409" t="s">
        <v>418</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"ДГК"</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2888"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Агентство по тарифам Приморского края</v>
      </c>
      <c r="W29" s="2382"/>
      <c r="X29" s="2382"/>
      <c r="Y29" s="2382"/>
      <c r="Z29" s="2382"/>
      <c r="AA29" s="2382"/>
      <c r="AB29" s="2382"/>
      <c r="AC29" s="549"/>
      <c r="AD29" s="2382" t="str">
        <f>IF(TITLE_NAME_OR_PR_CHANGE="",IF(TITLE_NAME_OR_PR="","",TITLE_NAME_OR_PR),TITLE_NAME_OR_PR_CHANGE)</f>
        <v>Агентство по тарифам Приморского края</v>
      </c>
      <c r="AE29" s="2382"/>
      <c r="AF29" s="2382"/>
      <c r="AG29" s="2382"/>
      <c r="AH29" s="2382"/>
      <c r="AI29" s="2382"/>
      <c r="AJ29" s="2382"/>
      <c r="AK29" s="549"/>
      <c r="AL29" s="549"/>
      <c r="AM29" s="503"/>
      <c r="AN29" s="591"/>
      <c r="AO29" s="591"/>
      <c r="AP29" s="591"/>
      <c r="AQ29" s="591"/>
      <c r="AR29" s="591"/>
    </row>
    <row s="12888" customFormat="1" customHeight="1" ht="18.75">
      <c r="A30" s="1596"/>
      <c r="B30" s="1596"/>
      <c r="C30" s="1596"/>
      <c r="D30" s="1596"/>
      <c r="E30" s="1596"/>
      <c r="F30" s="1596"/>
      <c r="G30" s="1596"/>
      <c r="H30" s="1596"/>
      <c r="I30" s="1596"/>
      <c r="J30" s="1596"/>
      <c r="K30" s="1596"/>
      <c r="L30" s="1597"/>
      <c r="M30" s="1596"/>
      <c r="N30" s="1596"/>
      <c r="O30" s="1596"/>
      <c r="S30" s="2380" t="s">
        <v>420</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2888" customFormat="1" customHeight="1" ht="18.75">
      <c r="A31" s="1596"/>
      <c r="B31" s="1596"/>
      <c r="C31" s="1596"/>
      <c r="D31" s="1596"/>
      <c r="E31" s="1596"/>
      <c r="F31" s="1596"/>
      <c r="G31" s="1596"/>
      <c r="H31" s="1596"/>
      <c r="I31" s="1596"/>
      <c r="J31" s="1596"/>
      <c r="K31" s="1596"/>
      <c r="L31" s="1597"/>
      <c r="M31" s="1596"/>
      <c r="N31" s="1596"/>
      <c r="O31" s="1596"/>
      <c r="S31" s="2380" t="s">
        <v>421</v>
      </c>
      <c r="T31" s="2380"/>
      <c r="U31" s="1600"/>
      <c r="V31" s="2382" t="str">
        <f>IF(TITLE_NUMBER_PR_CHANGE="",IF(TITLE_NUMBER_PR="","",TITLE_NUMBER_PR),TITLE_NUMBER_PR_CHANGE)</f>
        <v>71/32</v>
      </c>
      <c r="W31" s="2382"/>
      <c r="X31" s="2382"/>
      <c r="Y31" s="2382"/>
      <c r="Z31" s="2382"/>
      <c r="AA31" s="2382"/>
      <c r="AB31" s="2382"/>
      <c r="AC31" s="549"/>
      <c r="AD31" s="2382" t="str">
        <f>IF(TITLE_NUMBER_PR_CHANGE="",IF(TITLE_NUMBER_PR="","",TITLE_NUMBER_PR),TITLE_NUMBER_PR_CHANGE)</f>
        <v>71/32</v>
      </c>
      <c r="AE31" s="2382"/>
      <c r="AF31" s="2382"/>
      <c r="AG31" s="2382"/>
      <c r="AH31" s="2382"/>
      <c r="AI31" s="2382"/>
      <c r="AJ31" s="2382"/>
      <c r="AK31" s="549"/>
      <c r="AL31" s="549"/>
      <c r="AM31" s="503"/>
      <c r="AN31" s="591"/>
      <c r="AO31" s="591"/>
      <c r="AP31" s="591"/>
      <c r="AQ31" s="591"/>
      <c r="AR31" s="591"/>
    </row>
    <row s="12888"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2" s="2382"/>
      <c r="X32" s="2382"/>
      <c r="Y32" s="2382"/>
      <c r="Z32" s="2382"/>
      <c r="AA32" s="2382"/>
      <c r="AB32" s="2382"/>
      <c r="AC32" s="549"/>
      <c r="AD32"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2888" customFormat="1" customHeight="1" ht="18.75" hidden="1">
      <c r="A34" s="1596"/>
      <c r="B34" s="1596"/>
      <c r="C34" s="1596"/>
      <c r="D34" s="1596"/>
      <c r="E34" s="1596"/>
      <c r="F34" s="1596"/>
      <c r="G34" s="1596"/>
      <c r="H34" s="1596"/>
      <c r="I34" s="1596"/>
      <c r="J34" s="1596"/>
      <c r="K34" s="1596"/>
      <c r="L34" s="1597"/>
      <c r="M34" s="1596"/>
      <c r="N34" s="1596"/>
      <c r="O34" s="1596"/>
      <c r="S34" s="2380" t="s">
        <v>422</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2888" customFormat="1" customHeight="1" ht="25.5" hidden="1">
      <c r="A35" s="1596"/>
      <c r="B35" s="1596"/>
      <c r="C35" s="1596"/>
      <c r="D35" s="1596"/>
      <c r="E35" s="1596"/>
      <c r="F35" s="1596"/>
      <c r="G35" s="1596"/>
      <c r="H35" s="1596"/>
      <c r="I35" s="1596"/>
      <c r="J35" s="1596"/>
      <c r="K35" s="1596"/>
      <c r="L35" s="1597"/>
      <c r="M35" s="1596"/>
      <c r="N35" s="1596"/>
      <c r="O35" s="1596"/>
      <c r="S35" s="2380" t="s">
        <v>423</v>
      </c>
      <c r="T35" s="2380"/>
      <c r="U35" s="1600"/>
      <c r="V35" s="2382" t="str">
        <f>IF(TITLE_NUMBER_PR_CHANGE="",IF(TITLE_NUMBER_PR="","",TITLE_NUMBER_PR),TITLE_NUMBER_PR_CHANGE)</f>
        <v>71/32</v>
      </c>
      <c r="W35" s="2382"/>
      <c r="X35" s="2382"/>
      <c r="Y35" s="2382"/>
      <c r="Z35" s="2382"/>
      <c r="AA35" s="2382"/>
      <c r="AB35" s="2382"/>
      <c r="AC35" s="549"/>
      <c r="AD35" s="2382" t="str">
        <f>IF(TITLE_NUMBER_PR_CHANGE="",IF(TITLE_NUMBER_PR="","",TITLE_NUMBER_PR),TITLE_NUMBER_PR_CHANGE)</f>
        <v>71/32</v>
      </c>
      <c r="AE35" s="2382"/>
      <c r="AF35" s="2382"/>
      <c r="AG35" s="2382"/>
      <c r="AH35" s="2382"/>
      <c r="AI35" s="2382"/>
      <c r="AJ35" s="2382"/>
      <c r="AK35" s="549"/>
      <c r="AL35" s="549"/>
      <c r="AM35" s="503"/>
      <c r="AN35" s="591"/>
      <c r="AO35" s="591"/>
      <c r="AP35" s="591"/>
      <c r="AQ35" s="591"/>
      <c r="AR35" s="591"/>
    </row>
    <row s="12888"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424</v>
      </c>
      <c r="AD36" s="549"/>
      <c r="AE36" s="549"/>
      <c r="AF36" s="549"/>
      <c r="AG36" s="549"/>
      <c r="AH36" s="549"/>
      <c r="AI36" s="549"/>
      <c r="AJ36" s="549"/>
      <c r="AK36" s="501" t="s">
        <v>424</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299</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300</v>
      </c>
    </row>
    <row customHeight="1" ht="14.25">
      <c r="Q39" s="599"/>
      <c r="R39" s="599"/>
      <c r="S39" s="2407" t="s">
        <v>85</v>
      </c>
      <c r="T39" s="2344" t="s">
        <v>425</v>
      </c>
      <c r="U39" s="524"/>
      <c r="V39" s="2408" t="s">
        <v>426</v>
      </c>
      <c r="W39" s="2409"/>
      <c r="X39" s="2409"/>
      <c r="Y39" s="2409"/>
      <c r="Z39" s="2409"/>
      <c r="AA39" s="2409"/>
      <c r="AB39" s="2410"/>
      <c r="AC39" s="2411" t="s">
        <v>427</v>
      </c>
      <c r="AD39" s="2408" t="s">
        <v>426</v>
      </c>
      <c r="AE39" s="2409"/>
      <c r="AF39" s="2409"/>
      <c r="AG39" s="2409"/>
      <c r="AH39" s="2409"/>
      <c r="AI39" s="2409"/>
      <c r="AJ39" s="2410"/>
      <c r="AK39" s="2411" t="s">
        <v>428</v>
      </c>
      <c r="AL39" s="2414" t="s">
        <v>429</v>
      </c>
      <c r="AM39" s="2254"/>
    </row>
    <row customHeight="1" ht="33.75">
      <c r="Q40" s="599"/>
      <c r="R40" s="599"/>
      <c r="S40" s="2407"/>
      <c r="T40" s="2344"/>
      <c r="U40" s="1255"/>
      <c r="V40" s="2417" t="s">
        <v>430</v>
      </c>
      <c r="W40" s="2398"/>
      <c r="X40" s="2400" t="s">
        <v>432</v>
      </c>
      <c r="Y40" s="2402"/>
      <c r="Z40" s="2400" t="s">
        <v>433</v>
      </c>
      <c r="AA40" s="2401"/>
      <c r="AB40" s="2402"/>
      <c r="AC40" s="2412"/>
      <c r="AD40" s="2417" t="s">
        <v>446</v>
      </c>
      <c r="AE40" s="2398"/>
      <c r="AF40" s="2400" t="s">
        <v>432</v>
      </c>
      <c r="AG40" s="2402"/>
      <c r="AH40" s="2400" t="s">
        <v>433</v>
      </c>
      <c r="AI40" s="2401"/>
      <c r="AJ40" s="2402"/>
      <c r="AK40" s="2412"/>
      <c r="AL40" s="2415"/>
      <c r="AM40" s="2254"/>
    </row>
    <row customHeight="1" ht="33.75">
      <c r="A41" s="1598"/>
      <c r="B41" s="1598" t="s">
        <v>132</v>
      </c>
      <c r="C41" s="1598" t="s">
        <v>133</v>
      </c>
      <c r="D41" s="1598" t="s">
        <v>134</v>
      </c>
      <c r="E41" s="1592" t="s">
        <v>434</v>
      </c>
      <c r="F41" s="1592" t="s">
        <v>435</v>
      </c>
      <c r="G41" s="1592" t="s">
        <v>436</v>
      </c>
      <c r="H41" s="1592" t="s">
        <v>437</v>
      </c>
      <c r="I41" s="1592" t="s">
        <v>438</v>
      </c>
      <c r="J41" s="1592" t="s">
        <v>439</v>
      </c>
      <c r="K41" s="1592" t="s">
        <v>440</v>
      </c>
      <c r="L41" s="1592" t="s">
        <v>415</v>
      </c>
      <c r="Q41" s="599"/>
      <c r="R41" s="599"/>
      <c r="S41" s="2407"/>
      <c r="T41" s="2344"/>
      <c r="U41" s="525"/>
      <c r="V41" s="2418"/>
      <c r="W41" s="2399"/>
      <c r="X41" s="1449" t="s">
        <v>441</v>
      </c>
      <c r="Y41" s="1449" t="s">
        <v>442</v>
      </c>
      <c r="Z41" s="1566" t="s">
        <v>443</v>
      </c>
      <c r="AA41" s="2403" t="s">
        <v>444</v>
      </c>
      <c r="AB41" s="2404"/>
      <c r="AC41" s="2413"/>
      <c r="AD41" s="2418"/>
      <c r="AE41" s="2399"/>
      <c r="AF41" s="1449" t="s">
        <v>441</v>
      </c>
      <c r="AG41" s="1449" t="s">
        <v>442</v>
      </c>
      <c r="AH41" s="1566" t="s">
        <v>443</v>
      </c>
      <c r="AI41" s="2403" t="s">
        <v>444</v>
      </c>
      <c r="AJ41" s="2404"/>
      <c r="AK41" s="2413"/>
      <c r="AL41" s="2416"/>
      <c r="AM41" s="2254"/>
    </row>
    <row s="12705"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106</v>
      </c>
      <c r="T42" s="1482" t="s">
        <v>107</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182</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120</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182</v>
      </c>
      <c r="B44" s="1591" t="s">
        <v>183</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396</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397</v>
      </c>
      <c r="AO44" s="723"/>
      <c r="AP44" s="723" t="str">
        <f>IF(T44="","",T44)</f>
        <v>Территория действия тарифа</v>
      </c>
      <c r="AQ44" s="723"/>
      <c r="AR44" s="723"/>
    </row>
    <row customHeight="1" ht="23.25">
      <c r="A45" s="1591" t="s">
        <v>182</v>
      </c>
      <c r="B45" s="1591" t="s">
        <v>183</v>
      </c>
      <c r="C45" s="1591" t="s">
        <v>184</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398</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399</v>
      </c>
      <c r="AO45" s="723"/>
      <c r="AP45" s="723" t="str">
        <f>IF(T45="","",T45)</f>
        <v>Наименование системы теплоснабжения </v>
      </c>
      <c r="AQ45" s="723"/>
      <c r="AR45" s="723"/>
    </row>
    <row customHeight="1" ht="21">
      <c r="A46" s="1591" t="s">
        <v>182</v>
      </c>
      <c r="B46" s="1591" t="s">
        <v>183</v>
      </c>
      <c r="C46" s="1591" t="s">
        <v>184</v>
      </c>
      <c r="D46" s="1591" t="s">
        <v>185</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400</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401</v>
      </c>
      <c r="AO46" s="723"/>
      <c r="AP46" s="723" t="str">
        <f>IF(T46="","",T46)</f>
        <v>Источник тепловой энергии  </v>
      </c>
      <c r="AQ46" s="723"/>
      <c r="AR46" s="723"/>
    </row>
    <row s="12947" customFormat="1" customHeight="1" ht="0">
      <c r="A47" s="1571" t="s">
        <v>182</v>
      </c>
      <c r="B47" s="1571" t="s">
        <v>183</v>
      </c>
      <c r="C47" s="1571" t="s">
        <v>184</v>
      </c>
      <c r="D47" s="1571" t="s">
        <v>185</v>
      </c>
      <c r="E47" s="2390"/>
      <c r="F47" s="2390"/>
      <c r="G47" s="2390"/>
      <c r="H47" s="2390"/>
      <c r="I47" s="2391" t="str">
        <f>S46&amp;".1"</f>
        <v>....1</v>
      </c>
      <c r="J47" s="1571"/>
      <c r="K47" s="1571"/>
      <c r="L47" s="1574" t="s">
        <v>402</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182</v>
      </c>
      <c r="B48" s="1591" t="s">
        <v>183</v>
      </c>
      <c r="C48" s="1591" t="s">
        <v>184</v>
      </c>
      <c r="D48" s="1591" t="s">
        <v>185</v>
      </c>
      <c r="E48" s="2390"/>
      <c r="F48" s="2390"/>
      <c r="G48" s="2390"/>
      <c r="H48" s="2390"/>
      <c r="I48" s="2392"/>
      <c r="J48" s="2391" t="str">
        <f>S46&amp;".1"</f>
        <v>....1</v>
      </c>
      <c r="K48" s="1591"/>
      <c r="L48" s="1592" t="s">
        <v>405</v>
      </c>
      <c r="P48" s="2393"/>
      <c r="Q48" s="2393">
        <v>1</v>
      </c>
      <c r="R48" s="580"/>
      <c r="S48" s="1564" t="str">
        <f>$J48</f>
        <v>....1</v>
      </c>
      <c r="T48" s="509" t="s">
        <v>406</v>
      </c>
      <c r="U48" s="523"/>
      <c r="V48" s="2377"/>
      <c r="W48" s="2378"/>
      <c r="X48" s="2378"/>
      <c r="Y48" s="2378"/>
      <c r="Z48" s="2378"/>
      <c r="AA48" s="2378"/>
      <c r="AB48" s="2378"/>
      <c r="AC48" s="2379"/>
      <c r="AD48" s="2377"/>
      <c r="AE48" s="2378"/>
      <c r="AF48" s="2378"/>
      <c r="AG48" s="2378"/>
      <c r="AH48" s="2378"/>
      <c r="AI48" s="2378"/>
      <c r="AJ48" s="2378"/>
      <c r="AK48" s="2378"/>
      <c r="AL48" s="2379"/>
      <c r="AM48" s="1485" t="s">
        <v>407</v>
      </c>
      <c r="AO48" s="723"/>
      <c r="AP48" s="723" t="str">
        <f>IF(T48="","",T48)</f>
        <v>Группа потребителей</v>
      </c>
      <c r="AQ48" s="723"/>
      <c r="AR48" s="723"/>
    </row>
    <row customHeight="1" ht="21">
      <c r="A49" s="1591" t="s">
        <v>182</v>
      </c>
      <c r="B49" s="1591" t="s">
        <v>183</v>
      </c>
      <c r="C49" s="1591" t="s">
        <v>184</v>
      </c>
      <c r="D49" s="1591" t="s">
        <v>185</v>
      </c>
      <c r="E49" s="2390"/>
      <c r="F49" s="2390"/>
      <c r="G49" s="2390"/>
      <c r="H49" s="2390"/>
      <c r="I49" s="2392"/>
      <c r="J49" s="2392"/>
      <c r="K49" s="2391" t="str">
        <f>J48&amp;".1"</f>
        <v>....1.1</v>
      </c>
      <c r="L49" s="1592" t="s">
        <v>408</v>
      </c>
      <c r="P49" s="2393"/>
      <c r="Q49" s="2393"/>
      <c r="R49" s="580">
        <v>1</v>
      </c>
      <c r="S49" s="1564" t="str">
        <f>$K49</f>
        <v>....1.1</v>
      </c>
      <c r="T49" s="1575"/>
      <c r="U49" s="523"/>
      <c r="V49" s="974"/>
      <c r="W49" s="548"/>
      <c r="X49" s="974"/>
      <c r="Y49" s="1484"/>
      <c r="Z49" s="2394"/>
      <c r="AA49" s="2264" t="s">
        <v>59</v>
      </c>
      <c r="AB49" s="2394"/>
      <c r="AC49" s="2264" t="s">
        <v>59</v>
      </c>
      <c r="AD49" s="974"/>
      <c r="AE49" s="548"/>
      <c r="AF49" s="974"/>
      <c r="AG49" s="1484"/>
      <c r="AH49" s="2394"/>
      <c r="AI49" s="2264" t="s">
        <v>59</v>
      </c>
      <c r="AJ49" s="2396"/>
      <c r="AK49" s="2264" t="s">
        <v>59</v>
      </c>
      <c r="AL49" s="1576"/>
      <c r="AM49" s="2419" t="s">
        <v>447</v>
      </c>
      <c r="AN49" s="734">
        <f>STRCHECKDATE(V50:AL50)</f>
      </c>
      <c r="AO49" s="723"/>
      <c r="AP49" s="723" t="str">
        <f>IF(T49="","",T49)</f>
        <v/>
      </c>
      <c r="AQ49" s="723"/>
      <c r="AR49" s="723"/>
    </row>
    <row customHeight="1" ht="0">
      <c r="A50" s="1591" t="s">
        <v>182</v>
      </c>
      <c r="B50" s="1591" t="s">
        <v>183</v>
      </c>
      <c r="C50" s="1591" t="s">
        <v>184</v>
      </c>
      <c r="D50" s="1591" t="s">
        <v>185</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182</v>
      </c>
      <c r="B51" s="1591" t="s">
        <v>183</v>
      </c>
      <c r="C51" s="1591" t="s">
        <v>184</v>
      </c>
      <c r="D51" s="1591" t="s">
        <v>185</v>
      </c>
      <c r="E51" s="2390"/>
      <c r="F51" s="2390"/>
      <c r="G51" s="2390"/>
      <c r="H51" s="2390"/>
      <c r="I51" s="2392"/>
      <c r="J51" s="2391"/>
      <c r="K51" s="1591"/>
      <c r="L51" s="1592"/>
      <c r="P51" s="2393"/>
      <c r="Q51" s="2393"/>
      <c r="R51" s="579"/>
      <c r="S51" s="1506"/>
      <c r="T51" s="510" t="s">
        <v>410</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182</v>
      </c>
      <c r="B52" s="1591" t="s">
        <v>183</v>
      </c>
      <c r="C52" s="1591" t="s">
        <v>184</v>
      </c>
      <c r="D52" s="1591" t="s">
        <v>185</v>
      </c>
      <c r="E52" s="2390"/>
      <c r="F52" s="2390"/>
      <c r="G52" s="2390"/>
      <c r="H52" s="2390"/>
      <c r="I52" s="2391"/>
      <c r="J52" s="1591"/>
      <c r="K52" s="1591"/>
      <c r="L52" s="1592"/>
      <c r="P52" s="2393"/>
      <c r="Q52" s="1559"/>
      <c r="R52" s="579"/>
      <c r="S52" s="1506"/>
      <c r="T52" s="588" t="s">
        <v>411</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182</v>
      </c>
      <c r="B53" s="1591" t="s">
        <v>183</v>
      </c>
      <c r="C53" s="1591" t="s">
        <v>184</v>
      </c>
      <c r="D53" s="1591" t="s">
        <v>185</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2855" customFormat="1" customHeight="1" ht="0">
      <c r="A54" s="1571" t="s">
        <v>182</v>
      </c>
      <c r="B54" s="1571" t="s">
        <v>183</v>
      </c>
      <c r="C54" s="1571" t="s">
        <v>184</v>
      </c>
      <c r="D54" s="1542"/>
      <c r="E54" s="2390"/>
      <c r="F54" s="2390"/>
      <c r="G54" s="2389"/>
      <c r="H54" s="1542"/>
      <c r="I54" s="1542"/>
      <c r="J54" s="1542"/>
      <c r="K54" s="1542"/>
      <c r="L54" s="1567"/>
      <c r="M54" s="1543"/>
      <c r="N54" s="1543"/>
      <c r="P54" s="1544"/>
      <c r="Q54" s="1545"/>
      <c r="R54" s="1544"/>
      <c r="S54" s="1550"/>
      <c r="T54" s="1553" t="s">
        <v>413</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2855" customFormat="1" customHeight="1" ht="0">
      <c r="A55" s="1571" t="s">
        <v>182</v>
      </c>
      <c r="B55" s="1571" t="s">
        <v>183</v>
      </c>
      <c r="C55" s="1542"/>
      <c r="D55" s="1542"/>
      <c r="E55" s="2390"/>
      <c r="F55" s="2389"/>
      <c r="G55" s="1542"/>
      <c r="H55" s="1542"/>
      <c r="I55" s="1542"/>
      <c r="J55" s="1542"/>
      <c r="K55" s="1542"/>
      <c r="L55" s="1567"/>
      <c r="M55" s="1549"/>
      <c r="N55" s="1549"/>
      <c r="P55" s="1544"/>
      <c r="Q55" s="1545"/>
      <c r="R55" s="1544"/>
      <c r="S55" s="1550"/>
      <c r="T55" s="1553" t="s">
        <v>250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2947" customFormat="1" customHeight="1" ht="0">
      <c r="A56" s="1571" t="s">
        <v>182</v>
      </c>
      <c r="B56" s="1571"/>
      <c r="C56" s="1571"/>
      <c r="D56" s="1571"/>
      <c r="E56" s="2389"/>
      <c r="F56" s="1571"/>
      <c r="G56" s="1571"/>
      <c r="H56" s="1571"/>
      <c r="I56" s="1571"/>
      <c r="J56" s="1571"/>
      <c r="K56" s="1571"/>
      <c r="L56" s="1574"/>
      <c r="M56" s="1549"/>
      <c r="N56" s="1549"/>
      <c r="O56" s="741"/>
      <c r="P56" s="603"/>
      <c r="Q56" s="1572"/>
      <c r="R56" s="603"/>
      <c r="S56" s="1550"/>
      <c r="T56" s="1553" t="s">
        <v>251</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2855"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252</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ADBE3-BF5D-DE22-537C-556EC4C4ECC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2960" width="10.57421875" hidden="1"/>
    <col min="2" max="2" style="12960" width="11.00390625" hidden="1" customWidth="1"/>
    <col min="3" max="3" style="12960" width="10.57421875" hidden="1"/>
    <col min="4" max="4" style="12960" width="11.8515625" hidden="1" customWidth="1"/>
    <col min="5" max="5" style="12960" width="10.00390625" hidden="1" customWidth="1"/>
    <col min="6" max="6" style="12960" width="8.7109375" hidden="1" customWidth="1"/>
    <col min="7" max="7" style="12960" width="7.57421875" hidden="1" customWidth="1"/>
    <col min="8" max="8" style="12960" width="11.421875" hidden="1" customWidth="1"/>
    <col min="9" max="9" style="12960" width="12.00390625" hidden="1" customWidth="1"/>
    <col min="10" max="10" style="12960" width="9.8515625" hidden="1" customWidth="1"/>
    <col min="11" max="12" style="12960" width="11.421875" hidden="1" customWidth="1"/>
    <col min="13" max="13" style="13065" width="19.140625" hidden="1" customWidth="1"/>
    <col min="14" max="15" style="12968" width="12.28125" hidden="1" customWidth="1"/>
    <col min="16" max="16" style="12968" width="23.421875" hidden="1" customWidth="1"/>
    <col min="17" max="17" style="12968" width="3.7109375" hidden="1" customWidth="1"/>
    <col min="18" max="20" style="12958" width="3.7109375" customWidth="1"/>
    <col min="21" max="21" style="12959" width="12.7109375" customWidth="1"/>
    <col min="22" max="22" style="12960" width="32.00390625" customWidth="1"/>
    <col min="23" max="23" style="12960" width="0.140625" customWidth="1"/>
    <col min="24" max="28" style="12960" width="21.7109375" hidden="1" customWidth="1"/>
    <col min="29" max="29" style="12960" width="11.7109375" hidden="1" customWidth="1"/>
    <col min="30" max="30" style="12960" width="3.7109375" hidden="1" customWidth="1"/>
    <col min="31" max="31" style="12960" width="11.7109375" hidden="1" customWidth="1"/>
    <col min="32" max="32" style="12960" width="8.57421875" hidden="1" customWidth="1"/>
    <col min="33" max="37" style="12960" width="21.7109375" customWidth="1"/>
    <col min="38" max="38" style="12960" width="11.7109375" customWidth="1"/>
    <col min="39" max="39" style="12960" width="3.7109375" customWidth="1"/>
    <col min="40" max="40" style="12960" width="11.7109375" customWidth="1"/>
    <col min="41" max="41" style="12960" width="8.57421875" customWidth="1"/>
    <col min="42" max="42" style="12960" width="4.7109375" customWidth="1"/>
    <col min="43" max="43" style="12960" width="115.7109375" customWidth="1"/>
    <col min="44" max="45" style="12947" width="10.57421875"/>
    <col min="46" max="46" style="12947" width="11.140625" customWidth="1"/>
    <col min="47" max="48" style="12947"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120</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395</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396</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397</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398</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399</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400</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401</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402</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405</v>
      </c>
      <c r="N7" s="732"/>
      <c r="O7" s="550"/>
      <c r="Q7" s="2393"/>
      <c r="R7" s="2393">
        <v>1</v>
      </c>
      <c r="S7" s="741"/>
      <c r="T7" s="580"/>
      <c r="U7" s="1564">
        <f>$J7</f>
      </c>
      <c r="V7" s="509" t="s">
        <v>406</v>
      </c>
      <c r="W7" s="523"/>
      <c r="X7" s="2377"/>
      <c r="Y7" s="2378"/>
      <c r="Z7" s="2378"/>
      <c r="AA7" s="2378"/>
      <c r="AB7" s="2378"/>
      <c r="AC7" s="2370"/>
      <c r="AD7" s="2370"/>
      <c r="AE7" s="2370"/>
      <c r="AF7" s="2453"/>
      <c r="AG7" s="2377"/>
      <c r="AH7" s="2378"/>
      <c r="AI7" s="2378"/>
      <c r="AJ7" s="2378"/>
      <c r="AK7" s="2378"/>
      <c r="AL7" s="2378"/>
      <c r="AM7" s="2378"/>
      <c r="AN7" s="2378"/>
      <c r="AO7" s="2378"/>
      <c r="AP7" s="2379"/>
      <c r="AQ7" s="1485" t="s">
        <v>407</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408</v>
      </c>
      <c r="N8" s="732"/>
      <c r="O8" s="550"/>
      <c r="P8" s="550"/>
      <c r="Q8" s="2393"/>
      <c r="R8" s="2393"/>
      <c r="S8" s="2393">
        <v>1</v>
      </c>
      <c r="T8" s="580"/>
      <c r="U8" s="1564">
        <f>$K8</f>
      </c>
      <c r="V8" s="1575"/>
      <c r="W8" s="523"/>
      <c r="X8" s="974"/>
      <c r="Y8" s="974"/>
      <c r="Z8" s="974"/>
      <c r="AA8" s="974"/>
      <c r="AB8" s="1633"/>
      <c r="AC8" s="2394"/>
      <c r="AD8" s="2264" t="s">
        <v>59</v>
      </c>
      <c r="AE8" s="2394"/>
      <c r="AF8" s="2264" t="s">
        <v>59</v>
      </c>
      <c r="AG8" s="1635"/>
      <c r="AH8" s="974"/>
      <c r="AI8" s="974"/>
      <c r="AJ8" s="974"/>
      <c r="AK8" s="1484"/>
      <c r="AL8" s="2394"/>
      <c r="AM8" s="2264" t="s">
        <v>59</v>
      </c>
      <c r="AN8" s="2394"/>
      <c r="AO8" s="2264" t="s">
        <v>59</v>
      </c>
      <c r="AP8" s="548"/>
      <c r="AQ8" s="1535" t="s">
        <v>448</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449</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450</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410</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411</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12855"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413</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12855"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250</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12855"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251</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59</v>
      </c>
      <c r="AN19" s="2387"/>
      <c r="AO19" s="2386" t="s">
        <v>59</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12874" customFormat="1" customHeight="1" ht="22.5" hidden="1">
      <c r="A24" s="1380"/>
      <c r="B24" s="1380"/>
      <c r="C24" s="1380"/>
      <c r="D24" s="1380"/>
      <c r="E24" s="1380"/>
      <c r="F24" s="1380"/>
      <c r="G24" s="1380"/>
      <c r="H24" s="1380"/>
      <c r="I24" s="1380"/>
      <c r="J24" s="1380"/>
      <c r="K24" s="1380"/>
      <c r="L24" s="1380"/>
      <c r="M24" s="1555"/>
      <c r="N24" s="1556"/>
      <c r="O24" s="1556"/>
      <c r="P24" s="1573" t="s">
        <v>414</v>
      </c>
      <c r="Q24" s="1590"/>
      <c r="R24" s="1599"/>
      <c r="S24" s="1599"/>
      <c r="T24" s="1599"/>
      <c r="U24" s="952"/>
      <c r="AC24" s="1595"/>
      <c r="AE24" s="1595"/>
      <c r="AF24" s="1594"/>
      <c r="AL24" s="1595"/>
      <c r="AN24" s="1595"/>
      <c r="AO24" s="1594"/>
      <c r="AR24" s="734"/>
      <c r="AS24" s="734"/>
      <c r="AT24" s="734"/>
      <c r="AU24" s="734"/>
      <c r="AV24" s="734"/>
    </row>
    <row s="12874"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12874" customFormat="1" customHeight="1" ht="14.25" hidden="1">
      <c r="A26" s="1380"/>
      <c r="B26" s="1380"/>
      <c r="C26" s="1380"/>
      <c r="D26" s="1380"/>
      <c r="E26" s="1380"/>
      <c r="F26" s="1380"/>
      <c r="G26" s="1380"/>
      <c r="H26" s="1380"/>
      <c r="I26" s="1380"/>
      <c r="J26" s="1380"/>
      <c r="K26" s="1380"/>
      <c r="L26" s="1380"/>
      <c r="M26" s="1555"/>
      <c r="N26" s="1556"/>
      <c r="O26" s="1556"/>
      <c r="P26" s="1538" t="s">
        <v>415</v>
      </c>
      <c r="Q26" s="1590"/>
      <c r="R26" s="1599"/>
      <c r="S26" s="1599"/>
      <c r="T26" s="1599"/>
      <c r="U26" s="952"/>
      <c r="V26" s="1385" t="s">
        <v>416</v>
      </c>
      <c r="AD26" s="409" t="s">
        <v>417</v>
      </c>
      <c r="AF26" s="409" t="s">
        <v>418</v>
      </c>
      <c r="AG26" s="1385" t="s">
        <v>416</v>
      </c>
      <c r="AM26" s="409" t="s">
        <v>419</v>
      </c>
      <c r="AO26" s="409" t="s">
        <v>418</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АО "ДГК"</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12888"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Агентство по тарифам Приморского края</v>
      </c>
      <c r="Y33" s="2382"/>
      <c r="Z33" s="2382"/>
      <c r="AA33" s="2382"/>
      <c r="AB33" s="2382"/>
      <c r="AC33" s="2382"/>
      <c r="AD33" s="2382"/>
      <c r="AE33" s="2382"/>
      <c r="AF33" s="549"/>
      <c r="AG33" s="2382" t="str">
        <f>IF(TITLE_NAME_OR_PR_CHANGE="",IF(TITLE_NAME_OR_PR="","",TITLE_NAME_OR_PR),TITLE_NAME_OR_PR_CHANGE)</f>
        <v>Агентство по тарифам Приморского края</v>
      </c>
      <c r="AH33" s="2382"/>
      <c r="AI33" s="2382"/>
      <c r="AJ33" s="2382"/>
      <c r="AK33" s="2382"/>
      <c r="AL33" s="2382"/>
      <c r="AM33" s="2382"/>
      <c r="AN33" s="2382"/>
      <c r="AO33" s="549"/>
      <c r="AP33" s="549"/>
      <c r="AQ33" s="503"/>
      <c r="AR33" s="591"/>
      <c r="AS33" s="591"/>
      <c r="AT33" s="591"/>
      <c r="AU33" s="591"/>
      <c r="AV33" s="591"/>
    </row>
    <row s="12888" customFormat="1" customHeight="1" ht="18.75">
      <c r="A34" s="1475"/>
      <c r="B34" s="1475"/>
      <c r="C34" s="1475"/>
      <c r="D34" s="1475"/>
      <c r="E34" s="1475"/>
      <c r="F34" s="1475"/>
      <c r="G34" s="1475"/>
      <c r="H34" s="1475"/>
      <c r="I34" s="1475"/>
      <c r="J34" s="1475"/>
      <c r="K34" s="1475"/>
      <c r="L34" s="1475"/>
      <c r="M34" s="1608"/>
      <c r="N34" s="1475"/>
      <c r="O34" s="1475"/>
      <c r="P34" s="1475"/>
      <c r="U34" s="2380" t="s">
        <v>420</v>
      </c>
      <c r="V34" s="2380"/>
      <c r="W34" s="1600"/>
      <c r="X34" s="2381" t="str">
        <f>IF(TITLE_DATE_PR_CHANGE="",IF(TITLE_DATE_PR="","",TITLE_DATE_PR),TITLE_DATE_PR_CHANGE)</f>
        <v>45280</v>
      </c>
      <c r="Y34" s="2381"/>
      <c r="Z34" s="2381"/>
      <c r="AA34" s="2381"/>
      <c r="AB34" s="2381"/>
      <c r="AC34" s="2381"/>
      <c r="AD34" s="2381"/>
      <c r="AE34" s="2381"/>
      <c r="AF34" s="549"/>
      <c r="AG34" s="2381" t="str">
        <f>IF(TITLE_DATE_PR_CHANGE="",IF(TITLE_DATE_PR="","",TITLE_DATE_PR),TITLE_DATE_PR_CHANGE)</f>
        <v>45280</v>
      </c>
      <c r="AH34" s="2381"/>
      <c r="AI34" s="2381"/>
      <c r="AJ34" s="2381"/>
      <c r="AK34" s="2381"/>
      <c r="AL34" s="2381"/>
      <c r="AM34" s="2381"/>
      <c r="AN34" s="2381"/>
      <c r="AO34" s="549"/>
      <c r="AP34" s="549"/>
      <c r="AQ34" s="503"/>
      <c r="AR34" s="591"/>
      <c r="AS34" s="591"/>
      <c r="AT34" s="591"/>
      <c r="AU34" s="591"/>
      <c r="AV34" s="591"/>
    </row>
    <row s="12888" customFormat="1" customHeight="1" ht="18.75">
      <c r="A35" s="1475"/>
      <c r="B35" s="1475"/>
      <c r="C35" s="1475"/>
      <c r="D35" s="1475"/>
      <c r="E35" s="1475"/>
      <c r="F35" s="1475"/>
      <c r="G35" s="1475"/>
      <c r="H35" s="1475"/>
      <c r="I35" s="1475"/>
      <c r="J35" s="1475"/>
      <c r="K35" s="1475"/>
      <c r="L35" s="1475"/>
      <c r="M35" s="1608"/>
      <c r="N35" s="1475"/>
      <c r="O35" s="1475"/>
      <c r="P35" s="1475"/>
      <c r="U35" s="2380" t="s">
        <v>421</v>
      </c>
      <c r="V35" s="2380"/>
      <c r="W35" s="1600"/>
      <c r="X35" s="2382" t="str">
        <f>IF(TITLE_NUMBER_PR_CHANGE="",IF(TITLE_NUMBER_PR="","",TITLE_NUMBER_PR),TITLE_NUMBER_PR_CHANGE)</f>
        <v>71/32</v>
      </c>
      <c r="Y35" s="2382"/>
      <c r="Z35" s="2382"/>
      <c r="AA35" s="2382"/>
      <c r="AB35" s="2382"/>
      <c r="AC35" s="2382"/>
      <c r="AD35" s="2382"/>
      <c r="AE35" s="2382"/>
      <c r="AF35" s="549"/>
      <c r="AG35" s="2382" t="str">
        <f>IF(TITLE_NUMBER_PR_CHANGE="",IF(TITLE_NUMBER_PR="","",TITLE_NUMBER_PR),TITLE_NUMBER_PR_CHANGE)</f>
        <v>71/32</v>
      </c>
      <c r="AH35" s="2382"/>
      <c r="AI35" s="2382"/>
      <c r="AJ35" s="2382"/>
      <c r="AK35" s="2382"/>
      <c r="AL35" s="2382"/>
      <c r="AM35" s="2382"/>
      <c r="AN35" s="2382"/>
      <c r="AO35" s="549"/>
      <c r="AP35" s="549"/>
      <c r="AQ35" s="503"/>
      <c r="AR35" s="591"/>
      <c r="AS35" s="591"/>
      <c r="AT35" s="591"/>
      <c r="AU35" s="591"/>
      <c r="AV35" s="591"/>
    </row>
    <row s="12888"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Y36" s="2382"/>
      <c r="Z36" s="2382"/>
      <c r="AA36" s="2382"/>
      <c r="AB36" s="2382"/>
      <c r="AC36" s="2382"/>
      <c r="AD36" s="2382"/>
      <c r="AE36" s="2382"/>
      <c r="AF36" s="549"/>
      <c r="AG36"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12888" customFormat="1" customHeight="1" ht="18.75" hidden="1">
      <c r="A38" s="1475"/>
      <c r="B38" s="1475"/>
      <c r="C38" s="1475"/>
      <c r="D38" s="1475"/>
      <c r="E38" s="1475"/>
      <c r="F38" s="1475"/>
      <c r="G38" s="1475"/>
      <c r="H38" s="1475"/>
      <c r="I38" s="1475"/>
      <c r="J38" s="1475"/>
      <c r="K38" s="1475"/>
      <c r="L38" s="1475"/>
      <c r="M38" s="1608"/>
      <c r="N38" s="1475"/>
      <c r="O38" s="1475"/>
      <c r="P38" s="1475"/>
      <c r="U38" s="2380" t="s">
        <v>422</v>
      </c>
      <c r="V38" s="2380"/>
      <c r="W38" s="1600"/>
      <c r="X38" s="2381" t="str">
        <f>IF(TITLE_DATE_PR_CHANGE="",IF(TITLE_DATE_PR="","",TITLE_DATE_PR),TITLE_DATE_PR_CHANGE)</f>
        <v>45280</v>
      </c>
      <c r="Y38" s="2381"/>
      <c r="Z38" s="2381"/>
      <c r="AA38" s="2381"/>
      <c r="AB38" s="2381"/>
      <c r="AC38" s="2381"/>
      <c r="AD38" s="2381"/>
      <c r="AE38" s="2381"/>
      <c r="AF38" s="549"/>
      <c r="AG38" s="2381" t="str">
        <f>IF(TITLE_DATE_PR_CHANGE="",IF(TITLE_DATE_PR="","",TITLE_DATE_PR),TITLE_DATE_PR_CHANGE)</f>
        <v>45280</v>
      </c>
      <c r="AH38" s="2381"/>
      <c r="AI38" s="2381"/>
      <c r="AJ38" s="2381"/>
      <c r="AK38" s="2381"/>
      <c r="AL38" s="2381"/>
      <c r="AM38" s="2381"/>
      <c r="AN38" s="2381"/>
      <c r="AO38" s="549"/>
      <c r="AP38" s="549"/>
      <c r="AQ38" s="503"/>
      <c r="AR38" s="591"/>
      <c r="AS38" s="591"/>
      <c r="AT38" s="591"/>
      <c r="AU38" s="591"/>
      <c r="AV38" s="591"/>
    </row>
    <row s="12888" customFormat="1" customHeight="1" ht="18.75" hidden="1">
      <c r="A39" s="1475"/>
      <c r="B39" s="1475"/>
      <c r="C39" s="1475"/>
      <c r="D39" s="1475"/>
      <c r="E39" s="1475"/>
      <c r="F39" s="1475"/>
      <c r="G39" s="1475"/>
      <c r="H39" s="1475"/>
      <c r="I39" s="1475"/>
      <c r="J39" s="1475"/>
      <c r="K39" s="1475"/>
      <c r="L39" s="1475"/>
      <c r="M39" s="1608"/>
      <c r="N39" s="1475"/>
      <c r="O39" s="1475"/>
      <c r="P39" s="1475"/>
      <c r="U39" s="2380" t="s">
        <v>423</v>
      </c>
      <c r="V39" s="2380"/>
      <c r="W39" s="1600"/>
      <c r="X39" s="2382" t="str">
        <f>IF(TITLE_NUMBER_PR_CHANGE="",IF(TITLE_NUMBER_PR="","",TITLE_NUMBER_PR),TITLE_NUMBER_PR_CHANGE)</f>
        <v>71/32</v>
      </c>
      <c r="Y39" s="2382"/>
      <c r="Z39" s="2382"/>
      <c r="AA39" s="2382"/>
      <c r="AB39" s="2382"/>
      <c r="AC39" s="2382"/>
      <c r="AD39" s="2382"/>
      <c r="AE39" s="2382"/>
      <c r="AF39" s="549"/>
      <c r="AG39" s="2382" t="str">
        <f>IF(TITLE_NUMBER_PR_CHANGE="",IF(TITLE_NUMBER_PR="","",TITLE_NUMBER_PR),TITLE_NUMBER_PR_CHANGE)</f>
        <v>71/32</v>
      </c>
      <c r="AH39" s="2382"/>
      <c r="AI39" s="2382"/>
      <c r="AJ39" s="2382"/>
      <c r="AK39" s="2382"/>
      <c r="AL39" s="2382"/>
      <c r="AM39" s="2382"/>
      <c r="AN39" s="2382"/>
      <c r="AO39" s="549"/>
      <c r="AP39" s="549"/>
      <c r="AQ39" s="503"/>
      <c r="AR39" s="591"/>
      <c r="AS39" s="591"/>
      <c r="AT39" s="591"/>
      <c r="AU39" s="591"/>
      <c r="AV39" s="591"/>
    </row>
    <row s="12888"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424</v>
      </c>
      <c r="AG40" s="549"/>
      <c r="AH40" s="549"/>
      <c r="AI40" s="549"/>
      <c r="AJ40" s="549"/>
      <c r="AK40" s="549"/>
      <c r="AL40" s="549"/>
      <c r="AM40" s="549"/>
      <c r="AN40" s="549"/>
      <c r="AO40" s="501" t="s">
        <v>424</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299</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300</v>
      </c>
    </row>
    <row customHeight="1" ht="14.25">
      <c r="R43" s="599"/>
      <c r="S43" s="599"/>
      <c r="T43" s="599"/>
      <c r="U43" s="2407" t="s">
        <v>85</v>
      </c>
      <c r="V43" s="2344" t="s">
        <v>425</v>
      </c>
      <c r="W43" s="524"/>
      <c r="X43" s="2408" t="s">
        <v>426</v>
      </c>
      <c r="Y43" s="2430"/>
      <c r="Z43" s="2430"/>
      <c r="AA43" s="2430"/>
      <c r="AB43" s="2430"/>
      <c r="AC43" s="2409"/>
      <c r="AD43" s="2409"/>
      <c r="AE43" s="2410"/>
      <c r="AF43" s="2411" t="s">
        <v>427</v>
      </c>
      <c r="AG43" s="2408" t="s">
        <v>426</v>
      </c>
      <c r="AH43" s="2430"/>
      <c r="AI43" s="2430"/>
      <c r="AJ43" s="2430"/>
      <c r="AK43" s="2430"/>
      <c r="AL43" s="2409"/>
      <c r="AM43" s="2409"/>
      <c r="AN43" s="2410"/>
      <c r="AO43" s="2411" t="s">
        <v>428</v>
      </c>
      <c r="AP43" s="2414" t="s">
        <v>429</v>
      </c>
      <c r="AQ43" s="2254"/>
    </row>
    <row customHeight="1" ht="33.75">
      <c r="R44" s="599"/>
      <c r="S44" s="599"/>
      <c r="T44" s="599"/>
      <c r="U44" s="2407"/>
      <c r="V44" s="2344"/>
      <c r="W44" s="1255"/>
      <c r="X44" s="2428" t="s">
        <v>451</v>
      </c>
      <c r="Y44" s="2437" t="s">
        <v>452</v>
      </c>
      <c r="Z44" s="2437"/>
      <c r="AA44" s="2437"/>
      <c r="AB44" s="2437"/>
      <c r="AC44" s="2428" t="s">
        <v>433</v>
      </c>
      <c r="AD44" s="2446"/>
      <c r="AE44" s="2447"/>
      <c r="AF44" s="2412"/>
      <c r="AG44" s="2428" t="s">
        <v>451</v>
      </c>
      <c r="AH44" s="2437" t="s">
        <v>452</v>
      </c>
      <c r="AI44" s="2437"/>
      <c r="AJ44" s="2437"/>
      <c r="AK44" s="2437"/>
      <c r="AL44" s="2428" t="s">
        <v>433</v>
      </c>
      <c r="AM44" s="2446"/>
      <c r="AN44" s="2447"/>
      <c r="AO44" s="2412"/>
      <c r="AP44" s="2415"/>
      <c r="AQ44" s="2254"/>
    </row>
    <row customHeight="1" ht="14.25">
      <c r="R45" s="599"/>
      <c r="S45" s="599"/>
      <c r="T45" s="599"/>
      <c r="U45" s="2407"/>
      <c r="V45" s="2344"/>
      <c r="W45" s="1255"/>
      <c r="X45" s="2450"/>
      <c r="Y45" s="2438" t="s">
        <v>453</v>
      </c>
      <c r="Z45" s="2403" t="s">
        <v>454</v>
      </c>
      <c r="AA45" s="2441"/>
      <c r="AB45" s="2404"/>
      <c r="AC45" s="2429"/>
      <c r="AD45" s="2448"/>
      <c r="AE45" s="2449"/>
      <c r="AF45" s="2412"/>
      <c r="AG45" s="2450"/>
      <c r="AH45" s="2438" t="s">
        <v>453</v>
      </c>
      <c r="AI45" s="2403" t="s">
        <v>454</v>
      </c>
      <c r="AJ45" s="2441"/>
      <c r="AK45" s="2404"/>
      <c r="AL45" s="2429"/>
      <c r="AM45" s="2448"/>
      <c r="AN45" s="2449"/>
      <c r="AO45" s="2412"/>
      <c r="AP45" s="2415"/>
      <c r="AQ45" s="2254"/>
    </row>
    <row customHeight="1" ht="25.5">
      <c r="R46" s="599"/>
      <c r="S46" s="599"/>
      <c r="T46" s="599"/>
      <c r="U46" s="2407"/>
      <c r="V46" s="2344"/>
      <c r="W46" s="1255"/>
      <c r="X46" s="2450"/>
      <c r="Y46" s="2439"/>
      <c r="Z46" s="2438" t="s">
        <v>455</v>
      </c>
      <c r="AA46" s="2403" t="s">
        <v>456</v>
      </c>
      <c r="AB46" s="2404"/>
      <c r="AC46" s="2438" t="s">
        <v>443</v>
      </c>
      <c r="AD46" s="2442" t="s">
        <v>444</v>
      </c>
      <c r="AE46" s="2443"/>
      <c r="AF46" s="2412"/>
      <c r="AG46" s="2450"/>
      <c r="AH46" s="2439"/>
      <c r="AI46" s="2438" t="s">
        <v>455</v>
      </c>
      <c r="AJ46" s="2403" t="s">
        <v>456</v>
      </c>
      <c r="AK46" s="2404"/>
      <c r="AL46" s="2438" t="s">
        <v>443</v>
      </c>
      <c r="AM46" s="2442" t="s">
        <v>444</v>
      </c>
      <c r="AN46" s="2443"/>
      <c r="AO46" s="2412"/>
      <c r="AP46" s="2415"/>
      <c r="AQ46" s="2254"/>
    </row>
    <row customHeight="1" ht="62.25">
      <c r="A47" s="1487"/>
      <c r="B47" s="1487" t="s">
        <v>132</v>
      </c>
      <c r="C47" s="1487" t="s">
        <v>133</v>
      </c>
      <c r="D47" s="1487" t="s">
        <v>134</v>
      </c>
      <c r="E47" s="1538" t="s">
        <v>434</v>
      </c>
      <c r="F47" s="1538" t="s">
        <v>435</v>
      </c>
      <c r="G47" s="1538" t="s">
        <v>436</v>
      </c>
      <c r="H47" s="1538" t="s">
        <v>437</v>
      </c>
      <c r="I47" s="1538" t="s">
        <v>438</v>
      </c>
      <c r="J47" s="1538" t="s">
        <v>439</v>
      </c>
      <c r="K47" s="1538" t="s">
        <v>440</v>
      </c>
      <c r="L47" s="1538" t="s">
        <v>457</v>
      </c>
      <c r="M47" s="1538" t="s">
        <v>415</v>
      </c>
      <c r="R47" s="599"/>
      <c r="S47" s="599"/>
      <c r="T47" s="599"/>
      <c r="U47" s="2407"/>
      <c r="V47" s="2344"/>
      <c r="W47" s="525"/>
      <c r="X47" s="2429"/>
      <c r="Y47" s="2440"/>
      <c r="Z47" s="2440"/>
      <c r="AA47" s="1449" t="s">
        <v>458</v>
      </c>
      <c r="AB47" s="1449" t="s">
        <v>459</v>
      </c>
      <c r="AC47" s="2440"/>
      <c r="AD47" s="2444"/>
      <c r="AE47" s="2445"/>
      <c r="AF47" s="2413"/>
      <c r="AG47" s="2429"/>
      <c r="AH47" s="2440"/>
      <c r="AI47" s="2440"/>
      <c r="AJ47" s="1449" t="s">
        <v>458</v>
      </c>
      <c r="AK47" s="1449" t="s">
        <v>459</v>
      </c>
      <c r="AL47" s="2440"/>
      <c r="AM47" s="2444"/>
      <c r="AN47" s="2445"/>
      <c r="AO47" s="2413"/>
      <c r="AP47" s="2416"/>
      <c r="AQ47" s="2254"/>
    </row>
    <row s="12705"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106</v>
      </c>
      <c r="V48" s="1482" t="s">
        <v>107</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170</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120</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170</v>
      </c>
      <c r="B50" s="1495" t="s">
        <v>171</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396</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397</v>
      </c>
      <c r="AS50" s="723"/>
      <c r="AT50" s="723" t="str">
        <f>IF(V50="","",V50)</f>
        <v>Территория действия тарифа</v>
      </c>
      <c r="AU50" s="723"/>
      <c r="AV50" s="723"/>
    </row>
    <row customHeight="1" ht="22.5">
      <c r="A51" s="1495" t="s">
        <v>170</v>
      </c>
      <c r="B51" s="1495" t="s">
        <v>171</v>
      </c>
      <c r="C51" s="1495" t="s">
        <v>172</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398</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399</v>
      </c>
      <c r="AS51" s="723"/>
      <c r="AT51" s="723" t="str">
        <f>IF(V51="","",V51)</f>
        <v>Наименование системы теплоснабжения </v>
      </c>
      <c r="AU51" s="723"/>
      <c r="AV51" s="723"/>
    </row>
    <row customHeight="1" ht="21">
      <c r="A52" s="1495" t="s">
        <v>170</v>
      </c>
      <c r="B52" s="1495" t="s">
        <v>171</v>
      </c>
      <c r="C52" s="1495" t="s">
        <v>172</v>
      </c>
      <c r="D52" s="1495" t="s">
        <v>173</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400</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401</v>
      </c>
      <c r="AS52" s="723"/>
      <c r="AT52" s="723" t="str">
        <f>IF(V52="","",V52)</f>
        <v>Источник тепловой энергии  </v>
      </c>
      <c r="AU52" s="723"/>
      <c r="AV52" s="723"/>
    </row>
    <row s="12947" customFormat="1" customHeight="1" ht="0">
      <c r="A53" s="1603" t="s">
        <v>170</v>
      </c>
      <c r="B53" s="1603" t="s">
        <v>171</v>
      </c>
      <c r="C53" s="1603" t="s">
        <v>172</v>
      </c>
      <c r="D53" s="1603" t="s">
        <v>173</v>
      </c>
      <c r="E53" s="2425"/>
      <c r="F53" s="2425"/>
      <c r="G53" s="2425"/>
      <c r="H53" s="2452"/>
      <c r="I53" s="2254" t="str">
        <f>U52&amp;".1"</f>
        <v>....1</v>
      </c>
      <c r="J53" s="1603"/>
      <c r="K53" s="1603"/>
      <c r="L53" s="1603"/>
      <c r="M53" s="1609" t="s">
        <v>402</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170</v>
      </c>
      <c r="B54" s="1495" t="s">
        <v>171</v>
      </c>
      <c r="C54" s="1495" t="s">
        <v>172</v>
      </c>
      <c r="D54" s="1495" t="s">
        <v>173</v>
      </c>
      <c r="E54" s="2425"/>
      <c r="F54" s="2425"/>
      <c r="G54" s="2425"/>
      <c r="H54" s="2452"/>
      <c r="I54" s="2238"/>
      <c r="J54" s="2254" t="str">
        <f>I53&amp;".1"</f>
        <v>....1.1</v>
      </c>
      <c r="K54" s="1495"/>
      <c r="L54" s="1495"/>
      <c r="M54" s="1538" t="s">
        <v>405</v>
      </c>
      <c r="Q54" s="2393"/>
      <c r="R54" s="2393">
        <v>1</v>
      </c>
      <c r="S54" s="741"/>
      <c r="T54" s="580"/>
      <c r="U54" s="1564" t="str">
        <f>$J54</f>
        <v>....1.1</v>
      </c>
      <c r="V54" s="509" t="s">
        <v>406</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407</v>
      </c>
      <c r="AS54" s="723"/>
      <c r="AT54" s="723" t="str">
        <f>IF(V54="","",V54)</f>
        <v>Группа потребителей</v>
      </c>
      <c r="AU54" s="723"/>
      <c r="AV54" s="723"/>
    </row>
    <row customHeight="1" ht="21">
      <c r="A55" s="1495" t="s">
        <v>170</v>
      </c>
      <c r="B55" s="1495" t="s">
        <v>171</v>
      </c>
      <c r="C55" s="1495" t="s">
        <v>172</v>
      </c>
      <c r="D55" s="1495" t="s">
        <v>173</v>
      </c>
      <c r="E55" s="2425"/>
      <c r="F55" s="2425"/>
      <c r="G55" s="2425"/>
      <c r="H55" s="2452"/>
      <c r="I55" s="2238"/>
      <c r="J55" s="2238"/>
      <c r="K55" s="2254" t="str">
        <f>J54&amp;".1"</f>
        <v>....1.1.1</v>
      </c>
      <c r="L55" s="363"/>
      <c r="M55" s="1538" t="s">
        <v>408</v>
      </c>
      <c r="Q55" s="2393"/>
      <c r="R55" s="2393"/>
      <c r="S55" s="741">
        <v>1</v>
      </c>
      <c r="T55" s="580"/>
      <c r="U55" s="1564" t="str">
        <f>$K55</f>
        <v>....1.1.1</v>
      </c>
      <c r="V55" s="1575"/>
      <c r="W55" s="523"/>
      <c r="X55" s="974"/>
      <c r="Y55" s="974"/>
      <c r="Z55" s="974"/>
      <c r="AA55" s="974"/>
      <c r="AB55" s="1633"/>
      <c r="AC55" s="2394"/>
      <c r="AD55" s="2264" t="s">
        <v>59</v>
      </c>
      <c r="AE55" s="2394"/>
      <c r="AF55" s="2264" t="s">
        <v>59</v>
      </c>
      <c r="AG55" s="1635"/>
      <c r="AH55" s="974"/>
      <c r="AI55" s="974"/>
      <c r="AJ55" s="974"/>
      <c r="AK55" s="1484"/>
      <c r="AL55" s="2394"/>
      <c r="AM55" s="2264" t="s">
        <v>59</v>
      </c>
      <c r="AN55" s="2394"/>
      <c r="AO55" s="2264" t="s">
        <v>59</v>
      </c>
      <c r="AP55" s="1576"/>
      <c r="AQ55" s="1535" t="s">
        <v>448</v>
      </c>
      <c r="AR55" s="734">
        <f>STRCHECKDATE(X57:AP57)</f>
      </c>
      <c r="AS55" s="723"/>
      <c r="AT55" s="723" t="str">
        <f>IF(V55="","",V55)</f>
        <v/>
      </c>
      <c r="AU55" s="723"/>
      <c r="AV55" s="723"/>
    </row>
    <row customHeight="1" ht="11.25">
      <c r="A56" s="1495" t="s">
        <v>170</v>
      </c>
      <c r="B56" s="1495" t="s">
        <v>171</v>
      </c>
      <c r="C56" s="1495" t="s">
        <v>172</v>
      </c>
      <c r="D56" s="1495" t="s">
        <v>173</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449</v>
      </c>
      <c r="AR56" s="734">
        <f>STRCHECKDATE(X58:AP58)</f>
      </c>
      <c r="AS56" s="723"/>
      <c r="AT56" s="723" t="str">
        <f>IF(V56="","",V56)</f>
        <v/>
      </c>
      <c r="AU56" s="723"/>
      <c r="AV56" s="723"/>
    </row>
    <row customHeight="1" ht="0">
      <c r="A57" s="1495" t="s">
        <v>170</v>
      </c>
      <c r="B57" s="1495" t="s">
        <v>171</v>
      </c>
      <c r="C57" s="1495" t="s">
        <v>172</v>
      </c>
      <c r="D57" s="1495" t="s">
        <v>173</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170</v>
      </c>
      <c r="B58" s="1495" t="s">
        <v>171</v>
      </c>
      <c r="C58" s="1495" t="s">
        <v>172</v>
      </c>
      <c r="D58" s="1495" t="s">
        <v>173</v>
      </c>
      <c r="E58" s="2425"/>
      <c r="F58" s="2425"/>
      <c r="G58" s="2425"/>
      <c r="H58" s="2452"/>
      <c r="I58" s="2238"/>
      <c r="J58" s="2238"/>
      <c r="K58" s="2254"/>
      <c r="L58" s="1495"/>
      <c r="M58" s="1538"/>
      <c r="Q58" s="2393"/>
      <c r="R58" s="2393"/>
      <c r="S58" s="1559"/>
      <c r="T58" s="579"/>
      <c r="U58" s="1506"/>
      <c r="V58" s="511" t="s">
        <v>450</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170</v>
      </c>
      <c r="B59" s="1495" t="s">
        <v>171</v>
      </c>
      <c r="C59" s="1495" t="s">
        <v>172</v>
      </c>
      <c r="D59" s="1495" t="s">
        <v>173</v>
      </c>
      <c r="E59" s="2425"/>
      <c r="F59" s="2425"/>
      <c r="G59" s="2425"/>
      <c r="H59" s="2452"/>
      <c r="I59" s="2238"/>
      <c r="J59" s="2254"/>
      <c r="K59" s="1495"/>
      <c r="L59" s="1495"/>
      <c r="M59" s="1538"/>
      <c r="Q59" s="2393"/>
      <c r="R59" s="2393"/>
      <c r="S59" s="1559"/>
      <c r="T59" s="579"/>
      <c r="U59" s="1506"/>
      <c r="V59" s="510" t="s">
        <v>410</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170</v>
      </c>
      <c r="B60" s="1495" t="s">
        <v>171</v>
      </c>
      <c r="C60" s="1495" t="s">
        <v>172</v>
      </c>
      <c r="D60" s="1495" t="s">
        <v>173</v>
      </c>
      <c r="E60" s="2425"/>
      <c r="F60" s="2425"/>
      <c r="G60" s="2425"/>
      <c r="H60" s="2452"/>
      <c r="I60" s="2254"/>
      <c r="J60" s="1495"/>
      <c r="K60" s="1495"/>
      <c r="L60" s="1495"/>
      <c r="M60" s="1538"/>
      <c r="Q60" s="2393"/>
      <c r="R60" s="1559"/>
      <c r="S60" s="1559"/>
      <c r="T60" s="579"/>
      <c r="U60" s="1506"/>
      <c r="V60" s="588" t="s">
        <v>411</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170</v>
      </c>
      <c r="B61" s="1495" t="s">
        <v>171</v>
      </c>
      <c r="C61" s="1495" t="s">
        <v>172</v>
      </c>
      <c r="D61" s="1495" t="s">
        <v>173</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12855" customFormat="1" customHeight="1" ht="0">
      <c r="A62" s="1603" t="s">
        <v>170</v>
      </c>
      <c r="B62" s="1603" t="s">
        <v>171</v>
      </c>
      <c r="C62" s="1603" t="s">
        <v>172</v>
      </c>
      <c r="D62" s="1602"/>
      <c r="E62" s="2425"/>
      <c r="F62" s="2425"/>
      <c r="G62" s="2424"/>
      <c r="H62" s="1602"/>
      <c r="I62" s="1602"/>
      <c r="J62" s="1602"/>
      <c r="K62" s="1602"/>
      <c r="L62" s="1602"/>
      <c r="M62" s="1605"/>
      <c r="N62" s="1606"/>
      <c r="O62" s="1606"/>
      <c r="P62" s="574"/>
      <c r="Q62" s="1544"/>
      <c r="R62" s="1545"/>
      <c r="S62" s="1544"/>
      <c r="T62" s="1544"/>
      <c r="U62" s="1550"/>
      <c r="V62" s="1553" t="s">
        <v>413</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12855" customFormat="1" customHeight="1" ht="0">
      <c r="A63" s="1603" t="s">
        <v>170</v>
      </c>
      <c r="B63" s="1603" t="s">
        <v>171</v>
      </c>
      <c r="C63" s="1602"/>
      <c r="D63" s="1602"/>
      <c r="E63" s="2425"/>
      <c r="F63" s="2424"/>
      <c r="G63" s="1602"/>
      <c r="H63" s="1602"/>
      <c r="I63" s="1602"/>
      <c r="J63" s="1602"/>
      <c r="K63" s="1602"/>
      <c r="L63" s="1602"/>
      <c r="M63" s="1605"/>
      <c r="N63" s="1607"/>
      <c r="O63" s="1607"/>
      <c r="P63" s="574"/>
      <c r="Q63" s="1544"/>
      <c r="R63" s="1545"/>
      <c r="S63" s="1544"/>
      <c r="T63" s="1544"/>
      <c r="U63" s="1550"/>
      <c r="V63" s="1553" t="s">
        <v>250</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12947" customFormat="1" customHeight="1" ht="0">
      <c r="A64" s="1603" t="s">
        <v>170</v>
      </c>
      <c r="B64" s="1603"/>
      <c r="C64" s="1603"/>
      <c r="D64" s="1603"/>
      <c r="E64" s="2424"/>
      <c r="F64" s="1603"/>
      <c r="G64" s="1603"/>
      <c r="H64" s="1603"/>
      <c r="I64" s="1603"/>
      <c r="J64" s="1603"/>
      <c r="K64" s="1603"/>
      <c r="L64" s="1603"/>
      <c r="M64" s="1609"/>
      <c r="N64" s="1607"/>
      <c r="O64" s="1607"/>
      <c r="P64" s="574"/>
      <c r="Q64" s="603"/>
      <c r="R64" s="1572"/>
      <c r="S64" s="603"/>
      <c r="T64" s="603"/>
      <c r="U64" s="1550"/>
      <c r="V64" s="1553" t="s">
        <v>251</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12855"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252</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4B768-A945-6427-5E5D-85321F7AF8F1}"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2874" width="10.57421875"/>
    <col min="2" max="2" style="12874" width="11.00390625" customWidth="1"/>
    <col min="3" max="3" style="12874" width="10.57421875"/>
    <col min="4" max="4" style="12874" width="11.8515625" customWidth="1"/>
    <col min="5" max="5" style="12874" width="10.00390625" customWidth="1"/>
    <col min="6" max="6" style="12874" width="8.7109375" customWidth="1"/>
    <col min="7" max="7" style="12874" width="7.57421875" customWidth="1"/>
    <col min="8" max="8" style="12874" width="11.421875" customWidth="1"/>
    <col min="9" max="9" style="12874" width="12.00390625" customWidth="1"/>
    <col min="10" max="10" style="12874" width="9.8515625" customWidth="1"/>
    <col min="11" max="11" style="12874" width="11.421875" customWidth="1"/>
    <col min="12" max="12" style="12955" width="19.140625" customWidth="1"/>
    <col min="13" max="14" style="12956" width="12.28125" customWidth="1"/>
    <col min="15" max="15" style="12956" width="23.421875" customWidth="1"/>
    <col min="16" max="16" style="12956" width="3.7109375" customWidth="1"/>
    <col min="17" max="17" style="13129" width="3.7109375" customWidth="1"/>
    <col min="18" max="18" style="12958" width="3.7109375" customWidth="1"/>
    <col min="19" max="19" style="12959" width="12.7109375" customWidth="1"/>
    <col min="20" max="20" style="12960" width="32.00390625" customWidth="1"/>
    <col min="21" max="21" style="12960" width="0.140625" customWidth="1"/>
    <col min="22" max="23" style="12960" width="21.7109375" customWidth="1"/>
    <col min="24" max="24" style="12960" width="11.7109375" customWidth="1"/>
    <col min="25" max="25" style="12960" width="3.7109375" customWidth="1"/>
    <col min="26" max="26" style="12960" width="11.7109375" customWidth="1"/>
    <col min="27" max="27" style="12960" width="8.57421875" customWidth="1"/>
    <col min="28" max="28" style="12960" width="5.421875" customWidth="1"/>
    <col min="29" max="30" style="12960" width="3.7109375" customWidth="1"/>
    <col min="31" max="31" style="12960" width="24.7109375" customWidth="1"/>
    <col min="32" max="34" style="12960" width="3.7109375" customWidth="1"/>
    <col min="35" max="35" style="12960" width="24.7109375" customWidth="1"/>
    <col min="36" max="38" style="12960" width="3.7109375" customWidth="1"/>
    <col min="39" max="39" style="12960" width="18.8515625" customWidth="1"/>
    <col min="40" max="41" style="12960" width="21.7109375" customWidth="1"/>
    <col min="42" max="42" style="12960" width="11.7109375" customWidth="1"/>
    <col min="43" max="43" style="12960" width="3.7109375" customWidth="1"/>
    <col min="44" max="44" style="12960" width="11.7109375" customWidth="1"/>
    <col min="45" max="45" style="12960" width="8.57421875" customWidth="1"/>
    <col min="46" max="46" style="12960" width="4.7109375" customWidth="1"/>
    <col min="47" max="47" style="12960" width="115.7109375" customWidth="1"/>
    <col min="48" max="49" style="12947" width="10.57421875"/>
    <col min="50" max="50" style="12947" width="11.140625" customWidth="1"/>
    <col min="51" max="52" style="12947"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120</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395</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396</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397</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398</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399</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400</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401</v>
      </c>
      <c r="AW5" s="723"/>
      <c r="AX5" s="723" t="str">
        <f>IF(T5="","",T5)</f>
        <v>Источник тепловой энергии  </v>
      </c>
      <c r="AY5" s="723"/>
      <c r="AZ5" s="723"/>
    </row>
    <row s="12947" customFormat="1" customHeight="1" ht="0">
      <c r="A6" s="1571"/>
      <c r="B6" s="1571"/>
      <c r="C6" s="1571"/>
      <c r="D6" s="1571"/>
      <c r="E6" s="2390"/>
      <c r="F6" s="2390"/>
      <c r="G6" s="2390"/>
      <c r="H6" s="2390"/>
      <c r="I6" s="2391">
        <f>S5&amp;".1"</f>
      </c>
      <c r="J6" s="1571"/>
      <c r="K6" s="1571"/>
      <c r="L6" s="1574" t="s">
        <v>402</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12947"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59</v>
      </c>
      <c r="Z8" s="2394"/>
      <c r="AA8" s="2264" t="s">
        <v>59</v>
      </c>
      <c r="AB8" s="2264" t="s">
        <v>54</v>
      </c>
      <c r="AC8" s="2462"/>
      <c r="AD8" s="2340">
        <v>1</v>
      </c>
      <c r="AE8" s="2475"/>
      <c r="AF8" s="2264" t="s">
        <v>54</v>
      </c>
      <c r="AG8" s="2462"/>
      <c r="AH8" s="2340">
        <v>1</v>
      </c>
      <c r="AI8" s="2475"/>
      <c r="AJ8" s="2264" t="s">
        <v>54</v>
      </c>
      <c r="AK8" s="534"/>
      <c r="AL8" s="1565">
        <v>1</v>
      </c>
      <c r="AM8" s="1626"/>
      <c r="AN8" s="974"/>
      <c r="AO8" s="1484"/>
      <c r="AP8" s="1962"/>
      <c r="AQ8" s="1687" t="s">
        <v>59</v>
      </c>
      <c r="AR8" s="1962"/>
      <c r="AS8" s="1687" t="s">
        <v>59</v>
      </c>
      <c r="AT8" s="1576"/>
      <c r="AU8" s="2419" t="s">
        <v>460</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461</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462</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463</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464</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12947"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12947"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12855"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413</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12855"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250</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12947"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251</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54</v>
      </c>
      <c r="AC19" s="1729"/>
      <c r="AD19" s="771">
        <v>1</v>
      </c>
      <c r="AE19" s="1730"/>
      <c r="AF19" s="1552" t="s">
        <v>54</v>
      </c>
      <c r="AG19" s="1729"/>
      <c r="AH19" s="771">
        <v>1</v>
      </c>
      <c r="AI19" s="1730"/>
      <c r="AJ19" s="1552" t="s">
        <v>54</v>
      </c>
      <c r="AK19" s="1731"/>
      <c r="AL19" s="771">
        <v>1</v>
      </c>
      <c r="AM19" s="1734"/>
      <c r="AN19" s="1631"/>
      <c r="AO19" s="1632"/>
      <c r="AP19" s="1964"/>
      <c r="AQ19" s="1688" t="s">
        <v>59</v>
      </c>
      <c r="AR19" s="1964"/>
      <c r="AS19" s="1688" t="s">
        <v>59</v>
      </c>
    </row>
    <row customHeight="1" ht="14.25">
      <c r="AV20" s="719"/>
      <c r="AW20" s="719"/>
      <c r="AX20" s="719"/>
      <c r="AY20" s="719"/>
      <c r="AZ20" s="719"/>
    </row>
    <row customHeight="1" ht="14.25">
      <c r="O21" s="1595" t="s">
        <v>414</v>
      </c>
      <c r="X21" s="1573"/>
      <c r="Z21" s="1573"/>
      <c r="AA21" s="550"/>
      <c r="AP21" s="1573"/>
      <c r="AR21" s="1573"/>
      <c r="AS21" s="550"/>
      <c r="AV21" s="719"/>
      <c r="AW21" s="719"/>
      <c r="AX21" s="719"/>
      <c r="AY21" s="719"/>
      <c r="AZ21" s="719"/>
    </row>
    <row customHeight="1" ht="14.25">
      <c r="AA22" s="550"/>
      <c r="AS22" s="550"/>
      <c r="AV22" s="719"/>
      <c r="AW22" s="719"/>
      <c r="AX22" s="719"/>
      <c r="AY22" s="719"/>
      <c r="AZ22" s="719"/>
    </row>
    <row s="13103" customFormat="1" customHeight="1" ht="14.25">
      <c r="M23" s="1736"/>
      <c r="N23" s="1736"/>
      <c r="O23" s="1737" t="s">
        <v>415</v>
      </c>
      <c r="P23" s="1736"/>
      <c r="Q23" s="1738"/>
      <c r="R23" s="1738"/>
      <c r="Y23" s="1735" t="s">
        <v>417</v>
      </c>
      <c r="AA23" s="1735" t="s">
        <v>418</v>
      </c>
      <c r="AB23" s="1735" t="s">
        <v>465</v>
      </c>
      <c r="AE23" s="1735" t="s">
        <v>466</v>
      </c>
      <c r="AF23" s="1735" t="s">
        <v>465</v>
      </c>
      <c r="AI23" s="1735" t="s">
        <v>467</v>
      </c>
      <c r="AJ23" s="1735" t="s">
        <v>465</v>
      </c>
      <c r="AM23" s="1735" t="s">
        <v>468</v>
      </c>
      <c r="AQ23" s="1735" t="s">
        <v>417</v>
      </c>
      <c r="AS23" s="1735" t="s">
        <v>418</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АО "ДГК"</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2888"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Агентство по тарифам Приморского края</v>
      </c>
      <c r="W30" s="2382"/>
      <c r="X30" s="2382"/>
      <c r="Y30" s="2382"/>
      <c r="Z30" s="2382"/>
      <c r="AA30" s="549"/>
      <c r="AB30" s="2382" t="str">
        <f>IF(TITLE_NAME_OR_PR_CHANGE="",IF(TITLE_NAME_OR_PR="","",TITLE_NAME_OR_PR),TITLE_NAME_OR_PR_CHANGE)</f>
        <v>Агентство по тарифам Приморского края</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12888" customFormat="1" customHeight="1" ht="18.75">
      <c r="A31" s="1596"/>
      <c r="B31" s="1596"/>
      <c r="C31" s="1596"/>
      <c r="D31" s="1596"/>
      <c r="E31" s="1596"/>
      <c r="F31" s="1596"/>
      <c r="G31" s="1596"/>
      <c r="H31" s="1596"/>
      <c r="I31" s="1596"/>
      <c r="J31" s="1596"/>
      <c r="K31" s="1596"/>
      <c r="L31" s="1597"/>
      <c r="M31" s="1596"/>
      <c r="N31" s="1596"/>
      <c r="O31" s="1596"/>
      <c r="P31" s="1596"/>
      <c r="Q31" s="1596"/>
      <c r="S31" s="2380" t="s">
        <v>420</v>
      </c>
      <c r="T31" s="2380"/>
      <c r="U31" s="1600"/>
      <c r="V31" s="2381" t="str">
        <f>IF(TITLE_DATE_PR_CHANGE="",IF(TITLE_DATE_PR="","",TITLE_DATE_PR),TITLE_DATE_PR_CHANGE)</f>
        <v>45280</v>
      </c>
      <c r="W31" s="2381"/>
      <c r="X31" s="2381"/>
      <c r="Y31" s="2381"/>
      <c r="Z31" s="2381"/>
      <c r="AA31" s="549"/>
      <c r="AB31" s="2381" t="str">
        <f>IF(TITLE_DATE_PR_CHANGE="",IF(TITLE_DATE_PR="","",TITLE_DATE_PR),TITLE_DATE_PR_CHANGE)</f>
        <v>45280</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12888" customFormat="1" customHeight="1" ht="18.75">
      <c r="A32" s="1596"/>
      <c r="B32" s="1596"/>
      <c r="C32" s="1596"/>
      <c r="D32" s="1596"/>
      <c r="E32" s="1596"/>
      <c r="F32" s="1596"/>
      <c r="G32" s="1596"/>
      <c r="H32" s="1596"/>
      <c r="I32" s="1596"/>
      <c r="J32" s="1596"/>
      <c r="K32" s="1596"/>
      <c r="L32" s="1597"/>
      <c r="M32" s="1596"/>
      <c r="N32" s="1596"/>
      <c r="O32" s="1596"/>
      <c r="P32" s="1596"/>
      <c r="Q32" s="1596"/>
      <c r="S32" s="2380" t="s">
        <v>421</v>
      </c>
      <c r="T32" s="2380"/>
      <c r="U32" s="1600"/>
      <c r="V32" s="2382" t="str">
        <f>IF(TITLE_NUMBER_PR_CHANGE="",IF(TITLE_NUMBER_PR="","",TITLE_NUMBER_PR),TITLE_NUMBER_PR_CHANGE)</f>
        <v>71/32</v>
      </c>
      <c r="W32" s="2382"/>
      <c r="X32" s="2382"/>
      <c r="Y32" s="2382"/>
      <c r="Z32" s="2382"/>
      <c r="AA32" s="549"/>
      <c r="AB32" s="2382" t="str">
        <f>IF(TITLE_NUMBER_PR_CHANGE="",IF(TITLE_NUMBER_PR="","",TITLE_NUMBER_PR),TITLE_NUMBER_PR_CHANGE)</f>
        <v>71/32</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12888"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3" s="2382"/>
      <c r="X33" s="2382"/>
      <c r="Y33" s="2382"/>
      <c r="Z33" s="2382"/>
      <c r="AA33" s="549"/>
      <c r="AB33"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2888"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420</v>
      </c>
      <c r="T35" s="2380"/>
      <c r="U35" s="1600"/>
      <c r="V35" s="2381" t="str">
        <f>IF(TITLE_DATE_PR_CHANGE="",IF(TITLE_DATE_PR="","",TITLE_DATE_PR),TITLE_DATE_PR_CHANGE)</f>
        <v>45280</v>
      </c>
      <c r="W35" s="2381"/>
      <c r="X35" s="2381"/>
      <c r="Y35" s="2381"/>
      <c r="Z35" s="2381"/>
      <c r="AA35" s="549"/>
      <c r="AB35" s="2381" t="str">
        <f>IF(TITLE_DATE_PR_CHANGE="",IF(TITLE_DATE_PR="","",TITLE_DATE_PR),TITLE_DATE_PR_CHANGE)</f>
        <v>45280</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12888"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421</v>
      </c>
      <c r="T36" s="2380"/>
      <c r="U36" s="1600"/>
      <c r="V36" s="2382" t="str">
        <f>IF(TITLE_NUMBER_PR_CHANGE="",IF(TITLE_NUMBER_PR="","",TITLE_NUMBER_PR),TITLE_NUMBER_PR_CHANGE)</f>
        <v>71/32</v>
      </c>
      <c r="W36" s="2382"/>
      <c r="X36" s="2382"/>
      <c r="Y36" s="2382"/>
      <c r="Z36" s="2382"/>
      <c r="AA36" s="549"/>
      <c r="AB36" s="2382" t="str">
        <f>IF(TITLE_NUMBER_PR_CHANGE="",IF(TITLE_NUMBER_PR="","",TITLE_NUMBER_PR),TITLE_NUMBER_PR_CHANGE)</f>
        <v>71/32</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12888"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424</v>
      </c>
      <c r="AB37" s="549"/>
      <c r="AC37" s="549"/>
      <c r="AD37" s="549"/>
      <c r="AE37" s="549"/>
      <c r="AF37" s="549"/>
      <c r="AG37" s="549"/>
      <c r="AH37" s="549"/>
      <c r="AI37" s="549"/>
      <c r="AJ37" s="549"/>
      <c r="AK37" s="549"/>
      <c r="AL37" s="549"/>
      <c r="AM37" s="549"/>
      <c r="AN37" s="549"/>
      <c r="AO37" s="549"/>
      <c r="AP37" s="549"/>
      <c r="AQ37" s="549"/>
      <c r="AR37" s="549"/>
      <c r="AS37" s="501" t="s">
        <v>424</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299</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300</v>
      </c>
    </row>
    <row customHeight="1" ht="14.25">
      <c r="Q40" s="514"/>
      <c r="R40" s="599"/>
      <c r="S40" s="2407" t="s">
        <v>85</v>
      </c>
      <c r="T40" s="2344" t="s">
        <v>469</v>
      </c>
      <c r="U40" s="524"/>
      <c r="V40" s="2409"/>
      <c r="W40" s="2409"/>
      <c r="X40" s="2409"/>
      <c r="Y40" s="2409"/>
      <c r="Z40" s="2410"/>
      <c r="AA40" s="2471" t="s">
        <v>427</v>
      </c>
      <c r="AB40" s="2455" t="s">
        <v>470</v>
      </c>
      <c r="AC40" s="2430"/>
      <c r="AD40" s="2430"/>
      <c r="AE40" s="2456"/>
      <c r="AF40" s="2430" t="s">
        <v>471</v>
      </c>
      <c r="AG40" s="2430"/>
      <c r="AH40" s="2430"/>
      <c r="AI40" s="2456"/>
      <c r="AJ40" s="2455" t="s">
        <v>472</v>
      </c>
      <c r="AK40" s="2430"/>
      <c r="AL40" s="2430"/>
      <c r="AM40" s="2456"/>
      <c r="AN40" s="2455" t="s">
        <v>426</v>
      </c>
      <c r="AO40" s="2430"/>
      <c r="AP40" s="2409"/>
      <c r="AQ40" s="2409"/>
      <c r="AR40" s="2410"/>
      <c r="AS40" s="2411" t="s">
        <v>427</v>
      </c>
      <c r="AT40" s="2414" t="s">
        <v>429</v>
      </c>
      <c r="AU40" s="2254"/>
    </row>
    <row customHeight="1" ht="33.75">
      <c r="Q41" s="514"/>
      <c r="R41" s="599"/>
      <c r="S41" s="2407"/>
      <c r="T41" s="2344"/>
      <c r="U41" s="1255"/>
      <c r="V41" s="2312" t="s">
        <v>473</v>
      </c>
      <c r="W41" s="2313"/>
      <c r="X41" s="2428" t="s">
        <v>433</v>
      </c>
      <c r="Y41" s="2446"/>
      <c r="Z41" s="2447"/>
      <c r="AA41" s="2472"/>
      <c r="AB41" s="2457"/>
      <c r="AC41" s="2458"/>
      <c r="AD41" s="2458"/>
      <c r="AE41" s="2470"/>
      <c r="AF41" s="2458"/>
      <c r="AG41" s="2458"/>
      <c r="AH41" s="2458"/>
      <c r="AI41" s="2470"/>
      <c r="AJ41" s="2457"/>
      <c r="AK41" s="2458"/>
      <c r="AL41" s="2458"/>
      <c r="AM41" s="2458"/>
      <c r="AN41" s="2254" t="s">
        <v>474</v>
      </c>
      <c r="AO41" s="2254"/>
      <c r="AP41" s="2446" t="s">
        <v>433</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132</v>
      </c>
      <c r="C43" s="1598" t="s">
        <v>133</v>
      </c>
      <c r="D43" s="1598" t="s">
        <v>134</v>
      </c>
      <c r="E43" s="1592" t="s">
        <v>434</v>
      </c>
      <c r="F43" s="1592" t="s">
        <v>435</v>
      </c>
      <c r="G43" s="1592" t="s">
        <v>436</v>
      </c>
      <c r="H43" s="1592" t="s">
        <v>437</v>
      </c>
      <c r="I43" s="1592" t="s">
        <v>438</v>
      </c>
      <c r="J43" s="1592" t="s">
        <v>439</v>
      </c>
      <c r="K43" s="1592" t="s">
        <v>440</v>
      </c>
      <c r="L43" s="1592" t="s">
        <v>415</v>
      </c>
      <c r="Q43" s="514"/>
      <c r="R43" s="599"/>
      <c r="S43" s="2407"/>
      <c r="T43" s="2344"/>
      <c r="U43" s="525"/>
      <c r="V43" s="1558" t="s">
        <v>475</v>
      </c>
      <c r="W43" s="1558" t="s">
        <v>476</v>
      </c>
      <c r="X43" s="1566" t="s">
        <v>443</v>
      </c>
      <c r="Y43" s="2403" t="s">
        <v>444</v>
      </c>
      <c r="Z43" s="2404"/>
      <c r="AA43" s="2473"/>
      <c r="AB43" s="2459"/>
      <c r="AC43" s="2460"/>
      <c r="AD43" s="2460"/>
      <c r="AE43" s="2461"/>
      <c r="AF43" s="2460"/>
      <c r="AG43" s="2460"/>
      <c r="AH43" s="2460"/>
      <c r="AI43" s="2461"/>
      <c r="AJ43" s="2459"/>
      <c r="AK43" s="2460"/>
      <c r="AL43" s="2460"/>
      <c r="AM43" s="2461"/>
      <c r="AN43" s="2089" t="s">
        <v>475</v>
      </c>
      <c r="AO43" s="2089" t="s">
        <v>476</v>
      </c>
      <c r="AP43" s="1566" t="s">
        <v>443</v>
      </c>
      <c r="AQ43" s="2403" t="s">
        <v>444</v>
      </c>
      <c r="AR43" s="2404"/>
      <c r="AS43" s="2413"/>
      <c r="AT43" s="2416"/>
      <c r="AU43" s="2254"/>
    </row>
    <row s="12705"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106</v>
      </c>
      <c r="T44" s="1482" t="s">
        <v>107</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194</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120</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194</v>
      </c>
      <c r="B46" s="1591" t="s">
        <v>195</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396</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397</v>
      </c>
      <c r="AW46" s="723"/>
      <c r="AX46" s="723" t="str">
        <f>IF(T46="","",T46)</f>
        <v>Территория действия тарифа</v>
      </c>
      <c r="AY46" s="723"/>
      <c r="AZ46" s="723"/>
    </row>
    <row customHeight="1" ht="23.25">
      <c r="A47" s="1591" t="s">
        <v>194</v>
      </c>
      <c r="B47" s="1591" t="s">
        <v>195</v>
      </c>
      <c r="C47" s="1591" t="s">
        <v>196</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398</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399</v>
      </c>
      <c r="AW47" s="723"/>
      <c r="AX47" s="723" t="str">
        <f>IF(T47="","",T47)</f>
        <v>Наименование системы теплоснабжения </v>
      </c>
      <c r="AY47" s="723"/>
      <c r="AZ47" s="723"/>
    </row>
    <row customHeight="1" ht="21">
      <c r="A48" s="1591" t="s">
        <v>194</v>
      </c>
      <c r="B48" s="1591" t="s">
        <v>195</v>
      </c>
      <c r="C48" s="1591" t="s">
        <v>196</v>
      </c>
      <c r="D48" s="1591" t="s">
        <v>197</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400</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401</v>
      </c>
      <c r="AW48" s="723"/>
      <c r="AX48" s="723" t="str">
        <f>IF(T48="","",T48)</f>
        <v>Источник тепловой энергии  </v>
      </c>
      <c r="AY48" s="723"/>
      <c r="AZ48" s="723"/>
    </row>
    <row s="12947" customFormat="1" customHeight="1" ht="0">
      <c r="A49" s="1571" t="s">
        <v>194</v>
      </c>
      <c r="B49" s="1571" t="s">
        <v>195</v>
      </c>
      <c r="C49" s="1571" t="s">
        <v>196</v>
      </c>
      <c r="D49" s="1571" t="s">
        <v>197</v>
      </c>
      <c r="E49" s="2390"/>
      <c r="F49" s="2390"/>
      <c r="G49" s="2390"/>
      <c r="H49" s="2390"/>
      <c r="I49" s="2391" t="str">
        <f>S48&amp;".1"</f>
        <v>....1</v>
      </c>
      <c r="J49" s="1571"/>
      <c r="K49" s="1571"/>
      <c r="L49" s="1574" t="s">
        <v>402</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12947" customFormat="1" customHeight="1" ht="0">
      <c r="A50" s="1571" t="s">
        <v>194</v>
      </c>
      <c r="B50" s="1571" t="s">
        <v>195</v>
      </c>
      <c r="C50" s="1571" t="s">
        <v>196</v>
      </c>
      <c r="D50" s="1571" t="s">
        <v>197</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194</v>
      </c>
      <c r="B51" s="1591" t="s">
        <v>195</v>
      </c>
      <c r="C51" s="1591" t="s">
        <v>196</v>
      </c>
      <c r="D51" s="1591" t="s">
        <v>197</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59</v>
      </c>
      <c r="Z51" s="1962"/>
      <c r="AA51" s="1687" t="s">
        <v>59</v>
      </c>
      <c r="AB51" s="2264" t="s">
        <v>54</v>
      </c>
      <c r="AC51" s="2462"/>
      <c r="AD51" s="2340">
        <v>1</v>
      </c>
      <c r="AE51" s="2454" t="s">
        <v>24</v>
      </c>
      <c r="AF51" s="2264" t="s">
        <v>54</v>
      </c>
      <c r="AG51" s="2462"/>
      <c r="AH51" s="2340">
        <v>1</v>
      </c>
      <c r="AI51" s="2454" t="s">
        <v>24</v>
      </c>
      <c r="AJ51" s="2264" t="s">
        <v>54</v>
      </c>
      <c r="AK51" s="534"/>
      <c r="AL51" s="1565">
        <v>1</v>
      </c>
      <c r="AM51" s="1630"/>
      <c r="AN51" s="974"/>
      <c r="AO51" s="1484"/>
      <c r="AP51" s="1962"/>
      <c r="AQ51" s="1687" t="s">
        <v>59</v>
      </c>
      <c r="AR51" s="1962"/>
      <c r="AS51" s="1687" t="s">
        <v>59</v>
      </c>
      <c r="AT51" s="1576"/>
      <c r="AU51" s="2419" t="s">
        <v>477</v>
      </c>
      <c r="AV51" s="734">
        <f>STRCHECKDATE(V54:AT54)</f>
      </c>
      <c r="AW51" s="723"/>
      <c r="AX51" s="723" t="str">
        <f>IF(T51="","",T51)</f>
        <v/>
      </c>
      <c r="AY51" s="723"/>
      <c r="AZ51" s="723"/>
    </row>
    <row customHeight="1" ht="11.25">
      <c r="A52" s="1591" t="s">
        <v>194</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461</v>
      </c>
      <c r="AN52" s="1621"/>
      <c r="AO52" s="1724"/>
      <c r="AP52" s="1621"/>
      <c r="AQ52" s="1621"/>
      <c r="AR52" s="1621"/>
      <c r="AS52" s="1621"/>
      <c r="AT52" s="1618"/>
      <c r="AU52" s="2420"/>
      <c r="AW52" s="723"/>
      <c r="AX52" s="723"/>
      <c r="AY52" s="723"/>
      <c r="AZ52" s="723"/>
    </row>
    <row customHeight="1" ht="11.25">
      <c r="A53" s="1591" t="s">
        <v>194</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462</v>
      </c>
      <c r="AJ53" s="1621"/>
      <c r="AK53" s="1621"/>
      <c r="AL53" s="1621"/>
      <c r="AM53" s="1621"/>
      <c r="AN53" s="1621"/>
      <c r="AO53" s="1724"/>
      <c r="AP53" s="1621"/>
      <c r="AQ53" s="1621"/>
      <c r="AR53" s="1621"/>
      <c r="AS53" s="1621"/>
      <c r="AT53" s="1618"/>
      <c r="AU53" s="2420"/>
      <c r="AW53" s="723"/>
      <c r="AX53" s="723"/>
      <c r="AY53" s="723"/>
      <c r="AZ53" s="723"/>
    </row>
    <row customHeight="1" ht="11.25">
      <c r="A54" s="1591" t="s">
        <v>194</v>
      </c>
      <c r="B54" s="1591" t="s">
        <v>195</v>
      </c>
      <c r="C54" s="1591" t="s">
        <v>196</v>
      </c>
      <c r="D54" s="1591" t="s">
        <v>197</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463</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194</v>
      </c>
      <c r="B55" s="1591" t="s">
        <v>195</v>
      </c>
      <c r="C55" s="1591" t="s">
        <v>196</v>
      </c>
      <c r="D55" s="1591" t="s">
        <v>197</v>
      </c>
      <c r="E55" s="2390"/>
      <c r="F55" s="2390"/>
      <c r="G55" s="2390"/>
      <c r="H55" s="2390"/>
      <c r="I55" s="2392"/>
      <c r="J55" s="2391"/>
      <c r="K55" s="1591"/>
      <c r="L55" s="1592"/>
      <c r="P55" s="2393"/>
      <c r="Q55" s="2393"/>
      <c r="R55" s="579"/>
      <c r="S55" s="1506"/>
      <c r="T55" s="510" t="s">
        <v>464</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12947" customFormat="1" customHeight="1" ht="5.25">
      <c r="A56" s="1571" t="s">
        <v>194</v>
      </c>
      <c r="B56" s="1571" t="s">
        <v>195</v>
      </c>
      <c r="C56" s="1571" t="s">
        <v>196</v>
      </c>
      <c r="D56" s="1571" t="s">
        <v>197</v>
      </c>
      <c r="E56" s="2390"/>
      <c r="F56" s="2390"/>
      <c r="G56" s="2390"/>
      <c r="H56" s="2390"/>
      <c r="I56" s="2391"/>
      <c r="J56" s="1571"/>
      <c r="K56" s="1571"/>
      <c r="L56" s="1574"/>
      <c r="M56" s="733"/>
      <c r="N56" s="733"/>
      <c r="O56" s="733"/>
      <c r="P56" s="2393"/>
      <c r="Q56" s="1559"/>
      <c r="R56" s="579"/>
      <c r="S56" s="1614"/>
      <c r="T56" s="1615" t="s">
        <v>411</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12705" customFormat="1" customHeight="1" ht="5.25">
      <c r="A57" s="1571" t="s">
        <v>194</v>
      </c>
      <c r="B57" s="1571" t="s">
        <v>195</v>
      </c>
      <c r="C57" s="1571" t="s">
        <v>196</v>
      </c>
      <c r="D57" s="1571" t="s">
        <v>197</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12855" customFormat="1" customHeight="1" ht="5.25">
      <c r="A58" s="1571" t="s">
        <v>194</v>
      </c>
      <c r="B58" s="1571" t="s">
        <v>195</v>
      </c>
      <c r="C58" s="1571" t="s">
        <v>196</v>
      </c>
      <c r="D58" s="1542"/>
      <c r="E58" s="2390"/>
      <c r="F58" s="2390"/>
      <c r="G58" s="2389"/>
      <c r="H58" s="1542"/>
      <c r="I58" s="1542"/>
      <c r="J58" s="1542"/>
      <c r="K58" s="1542"/>
      <c r="L58" s="1567"/>
      <c r="M58" s="1543"/>
      <c r="N58" s="1543"/>
      <c r="P58" s="1544"/>
      <c r="Q58" s="1545"/>
      <c r="R58" s="1544"/>
      <c r="S58" s="1550"/>
      <c r="T58" s="1553" t="s">
        <v>413</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12855" customFormat="1" customHeight="1" ht="5.25">
      <c r="A59" s="1571" t="s">
        <v>194</v>
      </c>
      <c r="B59" s="1571" t="s">
        <v>195</v>
      </c>
      <c r="C59" s="1542"/>
      <c r="D59" s="1542"/>
      <c r="E59" s="2390"/>
      <c r="F59" s="2389"/>
      <c r="G59" s="1542"/>
      <c r="H59" s="1542"/>
      <c r="I59" s="1542"/>
      <c r="J59" s="1542"/>
      <c r="K59" s="1542"/>
      <c r="L59" s="1567"/>
      <c r="M59" s="1549"/>
      <c r="N59" s="1549"/>
      <c r="P59" s="1544"/>
      <c r="Q59" s="1545"/>
      <c r="R59" s="1544"/>
      <c r="S59" s="1550"/>
      <c r="T59" s="1553" t="s">
        <v>250</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12947" customFormat="1" customHeight="1" ht="5.25">
      <c r="A60" s="1571" t="s">
        <v>194</v>
      </c>
      <c r="B60" s="1571"/>
      <c r="C60" s="1571"/>
      <c r="D60" s="1571"/>
      <c r="E60" s="2390"/>
      <c r="F60" s="1571"/>
      <c r="G60" s="1571"/>
      <c r="H60" s="1571"/>
      <c r="I60" s="1571"/>
      <c r="J60" s="1571"/>
      <c r="K60" s="1571"/>
      <c r="L60" s="1574"/>
      <c r="M60" s="1549"/>
      <c r="N60" s="1549"/>
      <c r="O60" s="741"/>
      <c r="P60" s="603"/>
      <c r="Q60" s="1572"/>
      <c r="R60" s="603"/>
      <c r="S60" s="1550"/>
      <c r="T60" s="1553" t="s">
        <v>251</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12947" customFormat="1" customHeight="1" ht="5.25">
      <c r="A61" s="1571" t="s">
        <v>194</v>
      </c>
      <c r="B61" s="1571"/>
      <c r="C61" s="1571"/>
      <c r="D61" s="1571"/>
      <c r="E61" s="2389"/>
      <c r="F61" s="1571"/>
      <c r="G61" s="1571"/>
      <c r="H61" s="1571"/>
      <c r="I61" s="1571"/>
      <c r="J61" s="1571"/>
      <c r="K61" s="1571"/>
      <c r="L61" s="1574"/>
      <c r="M61" s="1549"/>
      <c r="N61" s="1549"/>
      <c r="O61" s="741"/>
      <c r="P61" s="603"/>
      <c r="Q61" s="1572"/>
      <c r="R61" s="603"/>
      <c r="S61" s="1550"/>
      <c r="T61" s="1553" t="s">
        <v>251</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12855"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252</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0F694-105F-F9EA-1677-2FAC841223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157" width="19.140625" hidden="1" customWidth="1"/>
    <col min="13" max="14" style="12956" width="12.28125" hidden="1" customWidth="1"/>
    <col min="15" max="15" style="12956" width="23.421875" hidden="1" customWidth="1"/>
    <col min="16" max="16" style="13158"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53">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649"/>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649"/>
      <c r="M19" s="1590"/>
      <c r="N19" s="1590"/>
      <c r="O19" s="1590"/>
      <c r="P19" s="1590"/>
      <c r="Q19" s="1599"/>
      <c r="R19" s="1599"/>
      <c r="S19" s="952"/>
      <c r="AB19" s="1594"/>
      <c r="AI19" s="1594"/>
      <c r="AL19" s="734"/>
      <c r="AM19" s="734"/>
      <c r="AN19" s="734"/>
      <c r="AO19" s="734"/>
      <c r="AP19" s="734"/>
    </row>
    <row s="12874" customFormat="1" customHeight="1" ht="12" hidden="1">
      <c r="L20" s="1649"/>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580" t="s">
        <v>486</v>
      </c>
      <c r="W38" s="2400" t="s">
        <v>432</v>
      </c>
      <c r="X38" s="2402"/>
      <c r="Y38" s="2400" t="s">
        <v>433</v>
      </c>
      <c r="Z38" s="2401"/>
      <c r="AA38" s="2402"/>
      <c r="AB38" s="2412"/>
      <c r="AC38" s="1580" t="s">
        <v>486</v>
      </c>
      <c r="AD38" s="2400" t="s">
        <v>432</v>
      </c>
      <c r="AE38" s="2402"/>
      <c r="AF38" s="2400" t="s">
        <v>433</v>
      </c>
      <c r="AG38" s="2401"/>
      <c r="AH38" s="2402"/>
      <c r="AI38" s="2412"/>
      <c r="AJ38" s="2415"/>
      <c r="AK38" s="2254"/>
    </row>
    <row customHeight="1" ht="33.7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580" t="s">
        <v>489</v>
      </c>
      <c r="W39" s="1449" t="s">
        <v>490</v>
      </c>
      <c r="X39" s="1449" t="s">
        <v>491</v>
      </c>
      <c r="Y39" s="1585" t="s">
        <v>443</v>
      </c>
      <c r="Z39" s="2403" t="s">
        <v>444</v>
      </c>
      <c r="AA39" s="2404"/>
      <c r="AB39" s="2413"/>
      <c r="AC39" s="1580" t="s">
        <v>489</v>
      </c>
      <c r="AD39" s="1449" t="s">
        <v>490</v>
      </c>
      <c r="AE39" s="1449" t="s">
        <v>491</v>
      </c>
      <c r="AF39" s="1585" t="s">
        <v>443</v>
      </c>
      <c r="AG39" s="2403" t="s">
        <v>444</v>
      </c>
      <c r="AH39" s="2404"/>
      <c r="AI39" s="2413"/>
      <c r="AJ39" s="2416"/>
      <c r="AK39" s="2254"/>
    </row>
    <row s="12705"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220</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220</v>
      </c>
      <c r="B42" s="1591" t="s">
        <v>221</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220</v>
      </c>
      <c r="B43" s="1591" t="s">
        <v>221</v>
      </c>
      <c r="C43" s="1591" t="s">
        <v>222</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220</v>
      </c>
      <c r="B44" s="1591" t="s">
        <v>221</v>
      </c>
      <c r="C44" s="1591" t="s">
        <v>222</v>
      </c>
      <c r="D44" s="1591" t="s">
        <v>492</v>
      </c>
      <c r="E44" s="2390"/>
      <c r="F44" s="2390"/>
      <c r="G44" s="2390"/>
      <c r="H44" s="2390"/>
      <c r="I44" s="2391" t="str">
        <f>S43&amp;".1"</f>
        <v>...1</v>
      </c>
      <c r="J44" s="1591"/>
      <c r="K44" s="1591"/>
      <c r="L44" s="1592"/>
      <c r="P44" s="2393">
        <v>1</v>
      </c>
      <c r="Q44" s="1582"/>
      <c r="R44" s="579"/>
      <c r="S44" s="1586"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220</v>
      </c>
      <c r="B45" s="1591" t="s">
        <v>221</v>
      </c>
      <c r="C45" s="1591" t="s">
        <v>222</v>
      </c>
      <c r="D45" s="1591" t="s">
        <v>492</v>
      </c>
      <c r="E45" s="2390"/>
      <c r="F45" s="2390"/>
      <c r="G45" s="2390"/>
      <c r="H45" s="2390"/>
      <c r="I45" s="2392"/>
      <c r="J45" s="2391" t="str">
        <f>I44&amp;".1"</f>
        <v>...1.1</v>
      </c>
      <c r="K45" s="1591"/>
      <c r="L45" s="1592" t="s">
        <v>405</v>
      </c>
      <c r="P45" s="2393"/>
      <c r="Q45" s="2393">
        <v>1</v>
      </c>
      <c r="R45" s="580"/>
      <c r="S45" s="1586"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220</v>
      </c>
      <c r="B46" s="1591" t="s">
        <v>221</v>
      </c>
      <c r="C46" s="1591" t="s">
        <v>222</v>
      </c>
      <c r="D46" s="1591" t="s">
        <v>492</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220</v>
      </c>
      <c r="B47" s="1591" t="s">
        <v>221</v>
      </c>
      <c r="C47" s="1591" t="s">
        <v>222</v>
      </c>
      <c r="D47" s="1591" t="s">
        <v>492</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220</v>
      </c>
      <c r="B48" s="1591" t="s">
        <v>221</v>
      </c>
      <c r="C48" s="1591" t="s">
        <v>222</v>
      </c>
      <c r="D48" s="1591" t="s">
        <v>492</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220</v>
      </c>
      <c r="B49" s="1591" t="s">
        <v>221</v>
      </c>
      <c r="C49" s="1591" t="s">
        <v>222</v>
      </c>
      <c r="D49" s="1591" t="s">
        <v>492</v>
      </c>
      <c r="E49" s="2390"/>
      <c r="F49" s="2390"/>
      <c r="G49" s="2390"/>
      <c r="H49" s="2390"/>
      <c r="I49" s="2391"/>
      <c r="J49" s="1591"/>
      <c r="K49" s="1591"/>
      <c r="L49" s="1592"/>
      <c r="P49" s="2393"/>
      <c r="Q49" s="1582"/>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220</v>
      </c>
      <c r="B50" s="1591" t="s">
        <v>221</v>
      </c>
      <c r="C50" s="1591" t="s">
        <v>222</v>
      </c>
      <c r="D50" s="1591" t="s">
        <v>492</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220</v>
      </c>
      <c r="B51" s="1571" t="s">
        <v>221</v>
      </c>
      <c r="C51" s="1542"/>
      <c r="D51" s="1542"/>
      <c r="E51" s="2390"/>
      <c r="F51" s="2389"/>
      <c r="G51" s="1542"/>
      <c r="H51" s="1542"/>
      <c r="I51" s="1542"/>
      <c r="J51" s="1542"/>
      <c r="K51" s="1542"/>
      <c r="L51" s="1654"/>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220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DFB44-0CC3-CF92-FDC6-5E14DD02D9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169" width="19.140625" hidden="1" customWidth="1"/>
    <col min="13" max="14" style="12956" width="12.28125" hidden="1" customWidth="1"/>
    <col min="15" max="15" style="12956" width="23.421875" hidden="1" customWidth="1"/>
    <col min="16" max="16" style="13170"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675"/>
      <c r="M19" s="1590"/>
      <c r="N19" s="1590"/>
      <c r="O19" s="1590"/>
      <c r="P19" s="1590"/>
      <c r="Q19" s="1599"/>
      <c r="R19" s="1599"/>
      <c r="S19" s="952"/>
      <c r="AB19" s="1594"/>
      <c r="AI19" s="1594"/>
      <c r="AL19" s="734"/>
      <c r="AM19" s="734"/>
      <c r="AN19" s="734"/>
      <c r="AO19" s="734"/>
      <c r="AP19" s="734"/>
    </row>
    <row s="12874"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705"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225</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225</v>
      </c>
      <c r="B42" s="1591" t="s">
        <v>226</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225</v>
      </c>
      <c r="B43" s="1591" t="s">
        <v>226</v>
      </c>
      <c r="C43" s="1591" t="s">
        <v>227</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225</v>
      </c>
      <c r="B44" s="1591" t="s">
        <v>226</v>
      </c>
      <c r="C44" s="1591" t="s">
        <v>227</v>
      </c>
      <c r="D44" s="1591" t="s">
        <v>493</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225</v>
      </c>
      <c r="B45" s="1591" t="s">
        <v>226</v>
      </c>
      <c r="C45" s="1591" t="s">
        <v>227</v>
      </c>
      <c r="D45" s="1591" t="s">
        <v>493</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225</v>
      </c>
      <c r="B46" s="1591" t="s">
        <v>226</v>
      </c>
      <c r="C46" s="1591" t="s">
        <v>227</v>
      </c>
      <c r="D46" s="1591" t="s">
        <v>493</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225</v>
      </c>
      <c r="B47" s="1591" t="s">
        <v>226</v>
      </c>
      <c r="C47" s="1591" t="s">
        <v>227</v>
      </c>
      <c r="D47" s="1591" t="s">
        <v>493</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225</v>
      </c>
      <c r="B48" s="1591" t="s">
        <v>226</v>
      </c>
      <c r="C48" s="1591" t="s">
        <v>227</v>
      </c>
      <c r="D48" s="1591" t="s">
        <v>493</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225</v>
      </c>
      <c r="B49" s="1591" t="s">
        <v>226</v>
      </c>
      <c r="C49" s="1591" t="s">
        <v>227</v>
      </c>
      <c r="D49" s="1591" t="s">
        <v>493</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225</v>
      </c>
      <c r="B50" s="1591" t="s">
        <v>226</v>
      </c>
      <c r="C50" s="1591" t="s">
        <v>227</v>
      </c>
      <c r="D50" s="1591" t="s">
        <v>493</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225</v>
      </c>
      <c r="B51" s="1571" t="s">
        <v>226</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225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85448-A856-469D-7C98-973930E59D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169" width="19.140625" hidden="1" customWidth="1"/>
    <col min="13" max="14" style="12956" width="12.28125" hidden="1" customWidth="1"/>
    <col min="15" max="15" style="12956" width="23.421875" hidden="1" customWidth="1"/>
    <col min="16" max="16" style="13170"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675"/>
      <c r="M19" s="1590"/>
      <c r="N19" s="1590"/>
      <c r="O19" s="1590"/>
      <c r="P19" s="1590"/>
      <c r="Q19" s="1599"/>
      <c r="R19" s="1599"/>
      <c r="S19" s="952"/>
      <c r="AB19" s="1594"/>
      <c r="AI19" s="1594"/>
      <c r="AL19" s="734"/>
      <c r="AM19" s="734"/>
      <c r="AN19" s="734"/>
      <c r="AO19" s="734"/>
      <c r="AP19" s="734"/>
    </row>
    <row s="12874"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705"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230</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230</v>
      </c>
      <c r="B42" s="1591" t="s">
        <v>231</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230</v>
      </c>
      <c r="B43" s="1591" t="s">
        <v>231</v>
      </c>
      <c r="C43" s="1591" t="s">
        <v>232</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230</v>
      </c>
      <c r="B44" s="1591" t="s">
        <v>231</v>
      </c>
      <c r="C44" s="1591" t="s">
        <v>232</v>
      </c>
      <c r="D44" s="1591" t="s">
        <v>494</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230</v>
      </c>
      <c r="B45" s="1591" t="s">
        <v>231</v>
      </c>
      <c r="C45" s="1591" t="s">
        <v>232</v>
      </c>
      <c r="D45" s="1591" t="s">
        <v>494</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230</v>
      </c>
      <c r="B46" s="1591" t="s">
        <v>231</v>
      </c>
      <c r="C46" s="1591" t="s">
        <v>232</v>
      </c>
      <c r="D46" s="1591" t="s">
        <v>494</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230</v>
      </c>
      <c r="B47" s="1591" t="s">
        <v>231</v>
      </c>
      <c r="C47" s="1591" t="s">
        <v>232</v>
      </c>
      <c r="D47" s="1591" t="s">
        <v>494</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230</v>
      </c>
      <c r="B48" s="1591" t="s">
        <v>231</v>
      </c>
      <c r="C48" s="1591" t="s">
        <v>232</v>
      </c>
      <c r="D48" s="1591" t="s">
        <v>494</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230</v>
      </c>
      <c r="B49" s="1591" t="s">
        <v>231</v>
      </c>
      <c r="C49" s="1591" t="s">
        <v>232</v>
      </c>
      <c r="D49" s="1591" t="s">
        <v>494</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230</v>
      </c>
      <c r="B50" s="1591" t="s">
        <v>231</v>
      </c>
      <c r="C50" s="1591" t="s">
        <v>232</v>
      </c>
      <c r="D50" s="1591" t="s">
        <v>494</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230</v>
      </c>
      <c r="B51" s="1571" t="s">
        <v>231</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230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004A7-CC4D-507F-B9AD-D5D41217F1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169" width="19.140625" hidden="1" customWidth="1"/>
    <col min="13" max="14" style="12956" width="12.28125" hidden="1" customWidth="1"/>
    <col min="15" max="15" style="12956" width="23.421875" hidden="1" customWidth="1"/>
    <col min="16" max="16" style="13170"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478</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479</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685">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675"/>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675"/>
      <c r="M19" s="1590"/>
      <c r="N19" s="1590"/>
      <c r="O19" s="1590"/>
      <c r="P19" s="1590"/>
      <c r="Q19" s="1599"/>
      <c r="R19" s="1599"/>
      <c r="S19" s="952"/>
      <c r="AB19" s="1594"/>
      <c r="AI19" s="1594"/>
      <c r="AL19" s="734"/>
      <c r="AM19" s="734"/>
      <c r="AN19" s="734"/>
      <c r="AO19" s="734"/>
      <c r="AP19" s="734"/>
    </row>
    <row s="12874" customFormat="1" customHeight="1" ht="12" hidden="1">
      <c r="L20" s="1675"/>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680" t="s">
        <v>486</v>
      </c>
      <c r="W38" s="2400" t="s">
        <v>432</v>
      </c>
      <c r="X38" s="2402"/>
      <c r="Y38" s="2400" t="s">
        <v>433</v>
      </c>
      <c r="Z38" s="2401"/>
      <c r="AA38" s="2402"/>
      <c r="AB38" s="2412"/>
      <c r="AC38" s="1680" t="s">
        <v>486</v>
      </c>
      <c r="AD38" s="2400" t="s">
        <v>432</v>
      </c>
      <c r="AE38" s="2402"/>
      <c r="AF38" s="2400" t="s">
        <v>433</v>
      </c>
      <c r="AG38" s="2401"/>
      <c r="AH38" s="2402"/>
      <c r="AI38" s="2412"/>
      <c r="AJ38" s="2415"/>
      <c r="AK38" s="2254"/>
    </row>
    <row customHeight="1" ht="33.7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680" t="s">
        <v>489</v>
      </c>
      <c r="W39" s="1449" t="s">
        <v>490</v>
      </c>
      <c r="X39" s="1449" t="s">
        <v>491</v>
      </c>
      <c r="Y39" s="1683" t="s">
        <v>443</v>
      </c>
      <c r="Z39" s="2403" t="s">
        <v>444</v>
      </c>
      <c r="AA39" s="2404"/>
      <c r="AB39" s="2413"/>
      <c r="AC39" s="1680" t="s">
        <v>489</v>
      </c>
      <c r="AD39" s="1449" t="s">
        <v>490</v>
      </c>
      <c r="AE39" s="1449" t="s">
        <v>491</v>
      </c>
      <c r="AF39" s="1683" t="s">
        <v>443</v>
      </c>
      <c r="AG39" s="2403" t="s">
        <v>444</v>
      </c>
      <c r="AH39" s="2404"/>
      <c r="AI39" s="2413"/>
      <c r="AJ39" s="2416"/>
      <c r="AK39" s="2254"/>
    </row>
    <row s="12705"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235</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235</v>
      </c>
      <c r="B42" s="1591" t="s">
        <v>236</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235</v>
      </c>
      <c r="B43" s="1591" t="s">
        <v>236</v>
      </c>
      <c r="C43" s="1591" t="s">
        <v>237</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478</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479</v>
      </c>
      <c r="AM43" s="723"/>
      <c r="AN43" s="723" t="str">
        <f>IF(T43="","",T43)</f>
        <v>Наименование централизованной системы холодного водоснабжения</v>
      </c>
      <c r="AO43" s="723"/>
      <c r="AP43" s="723"/>
    </row>
    <row customHeight="1" ht="23.25">
      <c r="A44" s="1591" t="s">
        <v>235</v>
      </c>
      <c r="B44" s="1591" t="s">
        <v>236</v>
      </c>
      <c r="C44" s="1591" t="s">
        <v>237</v>
      </c>
      <c r="D44" s="1591" t="s">
        <v>495</v>
      </c>
      <c r="E44" s="2390"/>
      <c r="F44" s="2390"/>
      <c r="G44" s="2390"/>
      <c r="H44" s="2390"/>
      <c r="I44" s="2391" t="str">
        <f>S43&amp;".1"</f>
        <v>...1</v>
      </c>
      <c r="J44" s="1591"/>
      <c r="K44" s="1591"/>
      <c r="L44" s="1592"/>
      <c r="P44" s="2393">
        <v>1</v>
      </c>
      <c r="Q44" s="1678"/>
      <c r="R44" s="579"/>
      <c r="S44" s="1685"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235</v>
      </c>
      <c r="B45" s="1591" t="s">
        <v>236</v>
      </c>
      <c r="C45" s="1591" t="s">
        <v>237</v>
      </c>
      <c r="D45" s="1591" t="s">
        <v>495</v>
      </c>
      <c r="E45" s="2390"/>
      <c r="F45" s="2390"/>
      <c r="G45" s="2390"/>
      <c r="H45" s="2390"/>
      <c r="I45" s="2392"/>
      <c r="J45" s="2391" t="str">
        <f>I44&amp;".1"</f>
        <v>...1.1</v>
      </c>
      <c r="K45" s="1591"/>
      <c r="L45" s="1592" t="s">
        <v>405</v>
      </c>
      <c r="P45" s="2393"/>
      <c r="Q45" s="2393">
        <v>1</v>
      </c>
      <c r="R45" s="580"/>
      <c r="S45" s="1685"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235</v>
      </c>
      <c r="B46" s="1591" t="s">
        <v>236</v>
      </c>
      <c r="C46" s="1591" t="s">
        <v>237</v>
      </c>
      <c r="D46" s="1591" t="s">
        <v>495</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59</v>
      </c>
      <c r="AA46" s="2394"/>
      <c r="AB46" s="2264" t="s">
        <v>59</v>
      </c>
      <c r="AC46" s="974"/>
      <c r="AD46" s="974"/>
      <c r="AE46" s="1484"/>
      <c r="AF46" s="2394"/>
      <c r="AG46" s="2264" t="s">
        <v>59</v>
      </c>
      <c r="AH46" s="2396"/>
      <c r="AI46" s="2264" t="s">
        <v>59</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235</v>
      </c>
      <c r="B47" s="1591" t="s">
        <v>236</v>
      </c>
      <c r="C47" s="1591" t="s">
        <v>237</v>
      </c>
      <c r="D47" s="1591" t="s">
        <v>495</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235</v>
      </c>
      <c r="B48" s="1591" t="s">
        <v>236</v>
      </c>
      <c r="C48" s="1591" t="s">
        <v>237</v>
      </c>
      <c r="D48" s="1591" t="s">
        <v>495</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235</v>
      </c>
      <c r="B49" s="1591" t="s">
        <v>236</v>
      </c>
      <c r="C49" s="1591" t="s">
        <v>237</v>
      </c>
      <c r="D49" s="1591" t="s">
        <v>495</v>
      </c>
      <c r="E49" s="2390"/>
      <c r="F49" s="2390"/>
      <c r="G49" s="2390"/>
      <c r="H49" s="2390"/>
      <c r="I49" s="2391"/>
      <c r="J49" s="1591"/>
      <c r="K49" s="1591"/>
      <c r="L49" s="1592"/>
      <c r="P49" s="2393"/>
      <c r="Q49" s="1678"/>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235</v>
      </c>
      <c r="B50" s="1591" t="s">
        <v>236</v>
      </c>
      <c r="C50" s="1591" t="s">
        <v>237</v>
      </c>
      <c r="D50" s="1591" t="s">
        <v>495</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235</v>
      </c>
      <c r="B51" s="1571" t="s">
        <v>236</v>
      </c>
      <c r="C51" s="1542"/>
      <c r="D51" s="1542"/>
      <c r="E51" s="2390"/>
      <c r="F51" s="2389"/>
      <c r="G51" s="1542"/>
      <c r="H51" s="1542"/>
      <c r="I51" s="1542"/>
      <c r="J51" s="1542"/>
      <c r="K51" s="1542"/>
      <c r="L51" s="1686"/>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235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C936-1FEC-2B55-3942-1E7026C6B73E}"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3002" width="10.140625" customWidth="1"/>
    <col min="4" max="4" style="13002" width="11.8515625" customWidth="1"/>
    <col min="5" max="11" style="13002" width="10.140625" customWidth="1"/>
    <col min="12" max="12" style="13003" width="10.140625" customWidth="1"/>
    <col min="13" max="15" style="13004" width="10.140625" customWidth="1"/>
    <col min="16" max="16" style="12956" width="3.7109375" customWidth="1"/>
    <col min="17" max="17" style="13129" width="3.7109375" customWidth="1"/>
    <col min="18" max="18" style="12958" width="3.7109375" customWidth="1"/>
    <col min="19" max="19" style="12959" width="12.7109375" customWidth="1"/>
    <col min="20" max="20" style="13002" width="32.00390625" customWidth="1"/>
    <col min="21" max="21" style="13002" width="0.140625" customWidth="1"/>
    <col min="22" max="23" style="13002" width="21.7109375" customWidth="1"/>
    <col min="24" max="24" style="13002" width="11.7109375" customWidth="1"/>
    <col min="25" max="25" style="13002" width="3.7109375" customWidth="1"/>
    <col min="26" max="26" style="13002" width="11.7109375" customWidth="1"/>
    <col min="27" max="27" style="13002" width="8.57421875" customWidth="1"/>
    <col min="28" max="28" style="13002" width="28.00390625" customWidth="1"/>
    <col min="29" max="29" style="13002" width="24.57421875" customWidth="1"/>
    <col min="30" max="31" style="13002" width="21.7109375" customWidth="1"/>
    <col min="32" max="32" style="13002" width="11.7109375" customWidth="1"/>
    <col min="33" max="33" style="13002" width="3.7109375" customWidth="1"/>
    <col min="34" max="34" style="13002" width="11.7109375" customWidth="1"/>
    <col min="35" max="35" style="13002" width="8.57421875" customWidth="1"/>
    <col min="36" max="36" style="13002" width="4.7109375" customWidth="1"/>
    <col min="37" max="37" style="13002" width="115.7109375" customWidth="1"/>
    <col min="38" max="39" style="13000" width="10.57421875"/>
    <col min="40" max="40" style="13000" width="11.140625" customWidth="1"/>
    <col min="41" max="42" style="13000"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120</v>
      </c>
      <c r="U2" s="523"/>
      <c r="V2" s="2384"/>
      <c r="W2" s="2384"/>
      <c r="X2" s="2384"/>
      <c r="Y2" s="2384"/>
      <c r="Z2" s="2384"/>
      <c r="AA2" s="2385"/>
      <c r="AB2" s="2181"/>
      <c r="AC2" s="2384"/>
      <c r="AD2" s="2384"/>
      <c r="AE2" s="2384"/>
      <c r="AF2" s="2384"/>
      <c r="AG2" s="2384"/>
      <c r="AH2" s="2384"/>
      <c r="AI2" s="2384"/>
      <c r="AJ2" s="2385"/>
      <c r="AK2" s="1485" t="s">
        <v>395</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396</v>
      </c>
      <c r="U3" s="523"/>
      <c r="V3" s="2384"/>
      <c r="W3" s="2384"/>
      <c r="X3" s="2384"/>
      <c r="Y3" s="2384"/>
      <c r="Z3" s="2384"/>
      <c r="AA3" s="2385"/>
      <c r="AB3" s="2181"/>
      <c r="AC3" s="2384"/>
      <c r="AD3" s="2384"/>
      <c r="AE3" s="2384"/>
      <c r="AF3" s="2384"/>
      <c r="AG3" s="2384"/>
      <c r="AH3" s="2384"/>
      <c r="AI3" s="2384"/>
      <c r="AJ3" s="2385"/>
      <c r="AK3" s="1485" t="s">
        <v>397</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398</v>
      </c>
      <c r="U4" s="523"/>
      <c r="V4" s="2384"/>
      <c r="W4" s="2384"/>
      <c r="X4" s="2384"/>
      <c r="Y4" s="2384"/>
      <c r="Z4" s="2384"/>
      <c r="AA4" s="2385"/>
      <c r="AB4" s="2181"/>
      <c r="AC4" s="2384"/>
      <c r="AD4" s="2384"/>
      <c r="AE4" s="2384"/>
      <c r="AF4" s="2384"/>
      <c r="AG4" s="2384"/>
      <c r="AH4" s="2384"/>
      <c r="AI4" s="2384"/>
      <c r="AJ4" s="2385"/>
      <c r="AK4" s="1485" t="s">
        <v>399</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400</v>
      </c>
      <c r="U5" s="523"/>
      <c r="V5" s="2384"/>
      <c r="W5" s="2384"/>
      <c r="X5" s="2384"/>
      <c r="Y5" s="2384"/>
      <c r="Z5" s="2384"/>
      <c r="AA5" s="2385"/>
      <c r="AB5" s="2181"/>
      <c r="AC5" s="2384"/>
      <c r="AD5" s="2384"/>
      <c r="AE5" s="2384"/>
      <c r="AF5" s="2384"/>
      <c r="AG5" s="2384"/>
      <c r="AH5" s="2384"/>
      <c r="AI5" s="2384"/>
      <c r="AJ5" s="2385"/>
      <c r="AK5" s="1485" t="s">
        <v>401</v>
      </c>
      <c r="AM5" s="1852"/>
      <c r="AN5" s="1852" t="str">
        <f>IF(T5="","",T5)</f>
        <v>Источник тепловой энергии  </v>
      </c>
      <c r="AO5" s="1852"/>
      <c r="AP5" s="1852"/>
    </row>
    <row s="13000" customFormat="1" customHeight="1" ht="0">
      <c r="A6" s="1603"/>
      <c r="B6" s="1603"/>
      <c r="C6" s="1603"/>
      <c r="D6" s="1603"/>
      <c r="E6" s="2425"/>
      <c r="F6" s="2425"/>
      <c r="G6" s="2425"/>
      <c r="H6" s="2425"/>
      <c r="I6" s="2254">
        <f>S5&amp;".1"</f>
      </c>
      <c r="J6" s="1603"/>
      <c r="K6" s="1603"/>
      <c r="L6" s="1609" t="s">
        <v>402</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13000"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59</v>
      </c>
      <c r="Z8" s="2394"/>
      <c r="AA8" s="2264" t="s">
        <v>59</v>
      </c>
      <c r="AB8" s="2171"/>
      <c r="AC8" s="2475"/>
      <c r="AD8" s="974"/>
      <c r="AE8" s="1484"/>
      <c r="AF8" s="2184"/>
      <c r="AG8" s="2171" t="s">
        <v>59</v>
      </c>
      <c r="AH8" s="2184"/>
      <c r="AI8" s="2171" t="s">
        <v>59</v>
      </c>
      <c r="AJ8" s="1576"/>
      <c r="AK8" s="2419" t="s">
        <v>460</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463</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464</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13000"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13000"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12980"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413</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12980"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250</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13000"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251</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59</v>
      </c>
      <c r="AH19" s="1964"/>
      <c r="AI19" s="2195" t="s">
        <v>59</v>
      </c>
    </row>
    <row customHeight="1" ht="14.25">
      <c r="AL20" s="1869"/>
      <c r="AM20" s="1869"/>
      <c r="AN20" s="1869"/>
      <c r="AO20" s="1869"/>
      <c r="AP20" s="1869"/>
    </row>
    <row customHeight="1" ht="14.25">
      <c r="O21" s="1573" t="s">
        <v>414</v>
      </c>
      <c r="X21" s="1573"/>
      <c r="Z21" s="1573"/>
      <c r="AF21" s="1573"/>
      <c r="AH21" s="1573"/>
      <c r="AL21" s="1869"/>
      <c r="AM21" s="1869"/>
      <c r="AN21" s="1869"/>
      <c r="AO21" s="1869"/>
      <c r="AP21" s="1869"/>
    </row>
    <row customHeight="1" ht="14.25">
      <c r="AL22" s="1869"/>
      <c r="AM22" s="1869"/>
      <c r="AN22" s="1869"/>
      <c r="AO22" s="1869"/>
      <c r="AP22" s="1869"/>
    </row>
    <row s="13103" customFormat="1" customHeight="1" ht="14.25">
      <c r="A23" s="2201"/>
      <c r="B23" s="2201"/>
      <c r="C23" s="2201"/>
      <c r="D23" s="2201"/>
      <c r="E23" s="2201"/>
      <c r="F23" s="2201"/>
      <c r="G23" s="2201"/>
      <c r="H23" s="2201"/>
      <c r="I23" s="2201"/>
      <c r="J23" s="2201"/>
      <c r="K23" s="2201"/>
      <c r="L23" s="2201"/>
      <c r="M23" s="2202"/>
      <c r="N23" s="2202"/>
      <c r="O23" s="2203" t="s">
        <v>415</v>
      </c>
      <c r="P23" s="1736"/>
      <c r="Q23" s="1738"/>
      <c r="R23" s="1738"/>
      <c r="Y23" s="1735" t="s">
        <v>417</v>
      </c>
      <c r="AA23" s="1735" t="s">
        <v>418</v>
      </c>
      <c r="AC23" s="1735" t="s">
        <v>466</v>
      </c>
      <c r="AG23" s="1735" t="s">
        <v>417</v>
      </c>
      <c r="AI23" s="1735" t="s">
        <v>418</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АО "ДГК"</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12888"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Агентство по тарифам Приморского края</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12888"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420</v>
      </c>
      <c r="T31" s="2380"/>
      <c r="U31" s="1600"/>
      <c r="V31" s="2381" t="str">
        <f>IF(TITLE_DATE_PR_CHANGE="",IF(TITLE_DATE_PR="","",TITLE_DATE_PR),TITLE_DATE_PR_CHANGE)</f>
        <v>45280</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12888"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421</v>
      </c>
      <c r="T32" s="2380"/>
      <c r="U32" s="1600"/>
      <c r="V32" s="2382" t="str">
        <f>IF(TITLE_NUMBER_PR_CHANGE="",IF(TITLE_NUMBER_PR="","",TITLE_NUMBER_PR),TITLE_NUMBER_PR_CHANGE)</f>
        <v>71/32</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12888"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12888"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420</v>
      </c>
      <c r="T35" s="2380"/>
      <c r="U35" s="1600"/>
      <c r="V35" s="2381" t="str">
        <f>IF(TITLE_DATE_PR_CHANGE="",IF(TITLE_DATE_PR="","",TITLE_DATE_PR),TITLE_DATE_PR_CHANGE)</f>
        <v>45280</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12888"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421</v>
      </c>
      <c r="T36" s="2380"/>
      <c r="U36" s="1600"/>
      <c r="V36" s="2382" t="str">
        <f>IF(TITLE_NUMBER_PR_CHANGE="",IF(TITLE_NUMBER_PR="","",TITLE_NUMBER_PR),TITLE_NUMBER_PR_CHANGE)</f>
        <v>71/32</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12888"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424</v>
      </c>
      <c r="AB37" s="1870"/>
      <c r="AC37" s="1863"/>
      <c r="AD37" s="1863"/>
      <c r="AE37" s="1863"/>
      <c r="AF37" s="1863"/>
      <c r="AG37" s="1863"/>
      <c r="AH37" s="1863"/>
      <c r="AI37" s="1870" t="s">
        <v>424</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299</v>
      </c>
      <c r="T39" s="2254"/>
      <c r="U39" s="2254"/>
      <c r="V39" s="2254"/>
      <c r="W39" s="2254"/>
      <c r="X39" s="2254"/>
      <c r="Y39" s="2254"/>
      <c r="Z39" s="2254"/>
      <c r="AA39" s="2311"/>
      <c r="AB39" s="2311"/>
      <c r="AC39" s="2311"/>
      <c r="AD39" s="2254"/>
      <c r="AE39" s="2254"/>
      <c r="AF39" s="2254"/>
      <c r="AG39" s="2254"/>
      <c r="AH39" s="2254"/>
      <c r="AI39" s="2254"/>
      <c r="AJ39" s="2254"/>
      <c r="AK39" s="2254" t="s">
        <v>300</v>
      </c>
    </row>
    <row customHeight="1" ht="14.25">
      <c r="Q40" s="514"/>
      <c r="R40" s="599"/>
      <c r="S40" s="2407" t="s">
        <v>85</v>
      </c>
      <c r="T40" s="2344" t="s">
        <v>496</v>
      </c>
      <c r="U40" s="560"/>
      <c r="V40" s="2409"/>
      <c r="W40" s="2409"/>
      <c r="X40" s="2409"/>
      <c r="Y40" s="2409"/>
      <c r="Z40" s="2409"/>
      <c r="AA40" s="2344" t="s">
        <v>427</v>
      </c>
      <c r="AB40" s="2343" t="s">
        <v>497</v>
      </c>
      <c r="AC40" s="2343" t="s">
        <v>470</v>
      </c>
      <c r="AD40" s="2430" t="s">
        <v>426</v>
      </c>
      <c r="AE40" s="2430"/>
      <c r="AF40" s="2409"/>
      <c r="AG40" s="2409"/>
      <c r="AH40" s="2410"/>
      <c r="AI40" s="2411" t="s">
        <v>427</v>
      </c>
      <c r="AJ40" s="2414" t="s">
        <v>429</v>
      </c>
      <c r="AK40" s="2254"/>
    </row>
    <row customHeight="1" ht="33.75">
      <c r="Q41" s="514"/>
      <c r="R41" s="599"/>
      <c r="S41" s="2407"/>
      <c r="T41" s="2344"/>
      <c r="U41" s="1255"/>
      <c r="V41" s="2312" t="s">
        <v>473</v>
      </c>
      <c r="W41" s="2313"/>
      <c r="X41" s="2428" t="s">
        <v>433</v>
      </c>
      <c r="Y41" s="2446"/>
      <c r="Z41" s="2446"/>
      <c r="AA41" s="2344"/>
      <c r="AB41" s="2343"/>
      <c r="AC41" s="2343"/>
      <c r="AD41" s="2240" t="s">
        <v>474</v>
      </c>
      <c r="AE41" s="2254"/>
      <c r="AF41" s="2446" t="s">
        <v>433</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132</v>
      </c>
      <c r="C43" s="1494" t="s">
        <v>133</v>
      </c>
      <c r="D43" s="1494" t="s">
        <v>134</v>
      </c>
      <c r="E43" s="1538" t="s">
        <v>434</v>
      </c>
      <c r="F43" s="1538" t="s">
        <v>435</v>
      </c>
      <c r="G43" s="1538" t="s">
        <v>436</v>
      </c>
      <c r="H43" s="1538" t="s">
        <v>437</v>
      </c>
      <c r="I43" s="1538" t="s">
        <v>438</v>
      </c>
      <c r="J43" s="1538" t="s">
        <v>439</v>
      </c>
      <c r="K43" s="1538" t="s">
        <v>440</v>
      </c>
      <c r="L43" s="1538" t="s">
        <v>415</v>
      </c>
      <c r="Q43" s="514"/>
      <c r="R43" s="599"/>
      <c r="S43" s="2407"/>
      <c r="T43" s="2344"/>
      <c r="U43" s="525"/>
      <c r="V43" s="2179" t="s">
        <v>475</v>
      </c>
      <c r="W43" s="2179" t="s">
        <v>476</v>
      </c>
      <c r="X43" s="2167" t="s">
        <v>443</v>
      </c>
      <c r="Y43" s="2403" t="s">
        <v>444</v>
      </c>
      <c r="Z43" s="2441"/>
      <c r="AA43" s="2344"/>
      <c r="AB43" s="2343"/>
      <c r="AC43" s="2343"/>
      <c r="AD43" s="2197" t="s">
        <v>475</v>
      </c>
      <c r="AE43" s="2188" t="s">
        <v>476</v>
      </c>
      <c r="AF43" s="2167" t="s">
        <v>443</v>
      </c>
      <c r="AG43" s="2403" t="s">
        <v>444</v>
      </c>
      <c r="AH43" s="2404"/>
      <c r="AI43" s="2413"/>
      <c r="AJ43" s="2416"/>
      <c r="AK43" s="2254"/>
    </row>
    <row s="12997"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106</v>
      </c>
      <c r="T44" s="1482" t="s">
        <v>107</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200</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120</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200</v>
      </c>
      <c r="B46" s="1495" t="s">
        <v>201</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396</v>
      </c>
      <c r="U46" s="523"/>
      <c r="V46" s="2384"/>
      <c r="W46" s="2384"/>
      <c r="X46" s="2384"/>
      <c r="Y46" s="2384"/>
      <c r="Z46" s="2384"/>
      <c r="AA46" s="2385"/>
      <c r="AB46" s="2181"/>
      <c r="AC46" s="2384"/>
      <c r="AD46" s="2384"/>
      <c r="AE46" s="2384"/>
      <c r="AF46" s="2384"/>
      <c r="AG46" s="2384"/>
      <c r="AH46" s="2384"/>
      <c r="AI46" s="2384"/>
      <c r="AJ46" s="2385"/>
      <c r="AK46" s="1485" t="s">
        <v>397</v>
      </c>
      <c r="AM46" s="1852"/>
      <c r="AN46" s="1852" t="str">
        <f>IF(T46="","",T46)</f>
        <v>Территория действия тарифа</v>
      </c>
      <c r="AO46" s="1852"/>
      <c r="AP46" s="1852"/>
    </row>
    <row customHeight="1" ht="23.25">
      <c r="A47" s="1495" t="s">
        <v>200</v>
      </c>
      <c r="B47" s="1495" t="s">
        <v>201</v>
      </c>
      <c r="C47" s="1495" t="s">
        <v>202</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398</v>
      </c>
      <c r="U47" s="523"/>
      <c r="V47" s="2384"/>
      <c r="W47" s="2384"/>
      <c r="X47" s="2384"/>
      <c r="Y47" s="2384"/>
      <c r="Z47" s="2384"/>
      <c r="AA47" s="2385"/>
      <c r="AB47" s="2181"/>
      <c r="AC47" s="2384"/>
      <c r="AD47" s="2384"/>
      <c r="AE47" s="2384"/>
      <c r="AF47" s="2384"/>
      <c r="AG47" s="2384"/>
      <c r="AH47" s="2384"/>
      <c r="AI47" s="2384"/>
      <c r="AJ47" s="2385"/>
      <c r="AK47" s="1485" t="s">
        <v>399</v>
      </c>
      <c r="AM47" s="1852"/>
      <c r="AN47" s="1852" t="str">
        <f>IF(T47="","",T47)</f>
        <v>Наименование системы теплоснабжения </v>
      </c>
      <c r="AO47" s="1852"/>
      <c r="AP47" s="1852"/>
    </row>
    <row customHeight="1" ht="21">
      <c r="A48" s="1495" t="s">
        <v>200</v>
      </c>
      <c r="B48" s="1495" t="s">
        <v>201</v>
      </c>
      <c r="C48" s="1495" t="s">
        <v>202</v>
      </c>
      <c r="D48" s="1495" t="s">
        <v>203</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400</v>
      </c>
      <c r="U48" s="523"/>
      <c r="V48" s="2384"/>
      <c r="W48" s="2384"/>
      <c r="X48" s="2384"/>
      <c r="Y48" s="2384"/>
      <c r="Z48" s="2384"/>
      <c r="AA48" s="2385"/>
      <c r="AB48" s="2181"/>
      <c r="AC48" s="2384"/>
      <c r="AD48" s="2384"/>
      <c r="AE48" s="2384"/>
      <c r="AF48" s="2384"/>
      <c r="AG48" s="2384"/>
      <c r="AH48" s="2384"/>
      <c r="AI48" s="2384"/>
      <c r="AJ48" s="2385"/>
      <c r="AK48" s="1485" t="s">
        <v>401</v>
      </c>
      <c r="AM48" s="1852"/>
      <c r="AN48" s="1852" t="str">
        <f>IF(T48="","",T48)</f>
        <v>Источник тепловой энергии  </v>
      </c>
      <c r="AO48" s="1852"/>
      <c r="AP48" s="1852"/>
    </row>
    <row s="13000" customFormat="1" customHeight="1" ht="0">
      <c r="A49" s="1603" t="s">
        <v>200</v>
      </c>
      <c r="B49" s="1603" t="s">
        <v>201</v>
      </c>
      <c r="C49" s="1603" t="s">
        <v>202</v>
      </c>
      <c r="D49" s="1603" t="s">
        <v>203</v>
      </c>
      <c r="E49" s="2425"/>
      <c r="F49" s="2425"/>
      <c r="G49" s="2425"/>
      <c r="H49" s="2425"/>
      <c r="I49" s="2254" t="str">
        <f>S48&amp;".1"</f>
        <v>....1</v>
      </c>
      <c r="J49" s="1603"/>
      <c r="K49" s="1603"/>
      <c r="L49" s="1609" t="s">
        <v>402</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13000" customFormat="1" customHeight="1" ht="0">
      <c r="A50" s="1603" t="s">
        <v>200</v>
      </c>
      <c r="B50" s="1603" t="s">
        <v>201</v>
      </c>
      <c r="C50" s="1603" t="s">
        <v>202</v>
      </c>
      <c r="D50" s="1603" t="s">
        <v>203</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200</v>
      </c>
      <c r="B51" s="1495" t="s">
        <v>201</v>
      </c>
      <c r="C51" s="1495" t="s">
        <v>202</v>
      </c>
      <c r="D51" s="1495" t="s">
        <v>203</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59</v>
      </c>
      <c r="Z51" s="2184"/>
      <c r="AA51" s="2171" t="s">
        <v>59</v>
      </c>
      <c r="AB51" s="2193"/>
      <c r="AC51" s="2192" t="s">
        <v>24</v>
      </c>
      <c r="AD51" s="974"/>
      <c r="AE51" s="1484"/>
      <c r="AF51" s="2184"/>
      <c r="AG51" s="2171" t="s">
        <v>59</v>
      </c>
      <c r="AH51" s="2184"/>
      <c r="AI51" s="2171" t="s">
        <v>59</v>
      </c>
      <c r="AJ51" s="1576"/>
      <c r="AK51" s="2419" t="s">
        <v>477</v>
      </c>
      <c r="AL51" s="1864">
        <f>STRCHECKDATE(#REF!)</f>
      </c>
      <c r="AM51" s="1852"/>
      <c r="AN51" s="1852" t="str">
        <f>IF(T51="","",T51)</f>
        <v/>
      </c>
      <c r="AO51" s="1852"/>
      <c r="AP51" s="1852"/>
    </row>
    <row customHeight="1" ht="11.25">
      <c r="A52" s="1495" t="s">
        <v>200</v>
      </c>
      <c r="B52" s="1495" t="s">
        <v>201</v>
      </c>
      <c r="C52" s="1495" t="s">
        <v>202</v>
      </c>
      <c r="D52" s="1495" t="s">
        <v>203</v>
      </c>
      <c r="E52" s="2425"/>
      <c r="F52" s="2425"/>
      <c r="G52" s="2425"/>
      <c r="H52" s="2425"/>
      <c r="I52" s="2238"/>
      <c r="J52" s="2254"/>
      <c r="K52" s="1495"/>
      <c r="L52" s="1538"/>
      <c r="P52" s="2393"/>
      <c r="Q52" s="2393"/>
      <c r="R52" s="579"/>
      <c r="S52" s="1506"/>
      <c r="T52" s="510" t="s">
        <v>464</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13000" customFormat="1" customHeight="1" ht="5.25">
      <c r="A53" s="1603" t="s">
        <v>200</v>
      </c>
      <c r="B53" s="1603" t="s">
        <v>201</v>
      </c>
      <c r="C53" s="1603" t="s">
        <v>202</v>
      </c>
      <c r="D53" s="1603" t="s">
        <v>203</v>
      </c>
      <c r="E53" s="2425"/>
      <c r="F53" s="2425"/>
      <c r="G53" s="2425"/>
      <c r="H53" s="2425"/>
      <c r="I53" s="2254"/>
      <c r="J53" s="1603"/>
      <c r="K53" s="1603"/>
      <c r="L53" s="1609"/>
      <c r="M53" s="1473"/>
      <c r="N53" s="1473"/>
      <c r="O53" s="1473"/>
      <c r="P53" s="2393"/>
      <c r="Q53" s="2183"/>
      <c r="R53" s="579"/>
      <c r="S53" s="1614"/>
      <c r="T53" s="1615" t="s">
        <v>411</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12997" customFormat="1" customHeight="1" ht="5.25">
      <c r="A54" s="1603" t="s">
        <v>200</v>
      </c>
      <c r="B54" s="1603" t="s">
        <v>201</v>
      </c>
      <c r="C54" s="1603" t="s">
        <v>202</v>
      </c>
      <c r="D54" s="1603" t="s">
        <v>203</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12980" customFormat="1" customHeight="1" ht="5.25">
      <c r="A55" s="1603" t="s">
        <v>200</v>
      </c>
      <c r="B55" s="1603" t="s">
        <v>201</v>
      </c>
      <c r="C55" s="1603" t="s">
        <v>202</v>
      </c>
      <c r="D55" s="1602"/>
      <c r="E55" s="2425"/>
      <c r="F55" s="2425"/>
      <c r="G55" s="2424"/>
      <c r="H55" s="1602"/>
      <c r="I55" s="1602"/>
      <c r="J55" s="1602"/>
      <c r="K55" s="1602"/>
      <c r="L55" s="1605"/>
      <c r="M55" s="1606"/>
      <c r="N55" s="1606"/>
      <c r="O55" s="574"/>
      <c r="P55" s="1544"/>
      <c r="Q55" s="1545"/>
      <c r="R55" s="1544"/>
      <c r="S55" s="1550"/>
      <c r="T55" s="1553" t="s">
        <v>413</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12980" customFormat="1" customHeight="1" ht="5.25">
      <c r="A56" s="1603" t="s">
        <v>200</v>
      </c>
      <c r="B56" s="1603" t="s">
        <v>201</v>
      </c>
      <c r="C56" s="1602"/>
      <c r="D56" s="1602"/>
      <c r="E56" s="2425"/>
      <c r="F56" s="2424"/>
      <c r="G56" s="1602"/>
      <c r="H56" s="1602"/>
      <c r="I56" s="1602"/>
      <c r="J56" s="1602"/>
      <c r="K56" s="1602"/>
      <c r="L56" s="1605"/>
      <c r="M56" s="1607"/>
      <c r="N56" s="1607"/>
      <c r="O56" s="574"/>
      <c r="P56" s="1544"/>
      <c r="Q56" s="1545"/>
      <c r="R56" s="1544"/>
      <c r="S56" s="1550"/>
      <c r="T56" s="1553" t="s">
        <v>250</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13000" customFormat="1" customHeight="1" ht="5.25">
      <c r="A57" s="1603" t="s">
        <v>200</v>
      </c>
      <c r="B57" s="1603"/>
      <c r="C57" s="1603"/>
      <c r="D57" s="1603"/>
      <c r="E57" s="2425"/>
      <c r="F57" s="1603"/>
      <c r="G57" s="1603"/>
      <c r="H57" s="1603"/>
      <c r="I57" s="1603"/>
      <c r="J57" s="1603"/>
      <c r="K57" s="1603"/>
      <c r="L57" s="1609"/>
      <c r="M57" s="1607"/>
      <c r="N57" s="1607"/>
      <c r="O57" s="574"/>
      <c r="P57" s="603"/>
      <c r="Q57" s="1572"/>
      <c r="R57" s="603"/>
      <c r="S57" s="1550"/>
      <c r="T57" s="1553" t="s">
        <v>251</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13000" customFormat="1" customHeight="1" ht="5.25">
      <c r="A58" s="1603" t="s">
        <v>200</v>
      </c>
      <c r="B58" s="1603"/>
      <c r="C58" s="1603"/>
      <c r="D58" s="1603"/>
      <c r="E58" s="2424"/>
      <c r="F58" s="1603"/>
      <c r="G58" s="1603"/>
      <c r="H58" s="1603"/>
      <c r="I58" s="1603"/>
      <c r="J58" s="1603"/>
      <c r="K58" s="1603"/>
      <c r="L58" s="1609"/>
      <c r="M58" s="1607"/>
      <c r="N58" s="1607"/>
      <c r="O58" s="574"/>
      <c r="P58" s="603"/>
      <c r="Q58" s="1572"/>
      <c r="R58" s="603"/>
      <c r="S58" s="1550"/>
      <c r="T58" s="1553" t="s">
        <v>251</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12980"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252</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86431-3BDA-E448-AC63-8AAC5FB0EBD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2874" width="11.57421875" hidden="1" customWidth="1"/>
    <col min="2" max="2" style="12874" width="11.00390625" hidden="1" customWidth="1"/>
    <col min="3" max="3" style="12874" width="10.57421875" hidden="1"/>
    <col min="4" max="4" style="12874" width="12.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3214" width="19.140625" hidden="1" customWidth="1"/>
    <col min="13" max="14" style="12956" width="12.28125" hidden="1" customWidth="1"/>
    <col min="15" max="15" style="12956" width="23.421875" hidden="1" customWidth="1"/>
    <col min="16" max="16" style="12956" width="3.7109375" hidden="1" customWidth="1"/>
    <col min="17" max="17" style="13129" width="3.7109375" hidden="1" customWidth="1"/>
    <col min="18" max="18" style="12958" width="3.7109375" customWidth="1"/>
    <col min="19" max="19" style="12959" width="12.7109375" customWidth="1"/>
    <col min="20" max="20" style="12960" width="32.00390625" customWidth="1"/>
    <col min="21" max="21" style="12960" width="0.140625" customWidth="1"/>
    <col min="22" max="25" style="12960" width="21.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2" style="12960" width="3.7109375" customWidth="1"/>
    <col min="33" max="33" style="12960" width="24.7109375" customWidth="1"/>
    <col min="34" max="36" style="12960" width="3.7109375" customWidth="1"/>
    <col min="37" max="37" style="12960" width="24.7109375" customWidth="1"/>
    <col min="38" max="40" style="12960" width="3.7109375" customWidth="1"/>
    <col min="41" max="41" style="12960" width="18.8515625" customWidth="1"/>
    <col min="42" max="44" style="12960" width="3.7109375" customWidth="1"/>
    <col min="45" max="45" style="12960" width="18.8515625" customWidth="1"/>
    <col min="46" max="49" style="12960" width="21.7109375" customWidth="1"/>
    <col min="50" max="50" style="12960" width="11.7109375" customWidth="1"/>
    <col min="51" max="51" style="12960" width="3.7109375" customWidth="1"/>
    <col min="52" max="52" style="12960" width="11.7109375" customWidth="1"/>
    <col min="53" max="53" style="12960" width="8.57421875" hidden="1" customWidth="1"/>
    <col min="54" max="54" style="12960" width="4.7109375" customWidth="1"/>
    <col min="55" max="55" style="12960" width="115.7109375" customWidth="1"/>
    <col min="56" max="57" style="12947" width="10.57421875"/>
    <col min="58" max="58" style="12947" width="11.140625" customWidth="1"/>
    <col min="59" max="60" style="12947"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120</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478</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479</v>
      </c>
      <c r="BE4" s="723"/>
      <c r="BF4" s="723" t="str">
        <f>IF(T4="","",T4)</f>
        <v>Наименование централизованной системы холодного водоснабжения</v>
      </c>
      <c r="BG4" s="723"/>
      <c r="BH4" s="723"/>
    </row>
    <row s="12947"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947" customFormat="1" customHeight="1" ht="14.25" hidden="1">
      <c r="A6" s="1571"/>
      <c r="B6" s="1571"/>
      <c r="C6" s="1571"/>
      <c r="D6" s="1571"/>
      <c r="E6" s="2390"/>
      <c r="F6" s="2390"/>
      <c r="G6" s="2390"/>
      <c r="H6" s="2390"/>
      <c r="I6" s="2391" t="str">
        <f>S5&amp;".1"</f>
        <v>.1</v>
      </c>
      <c r="J6" s="1571"/>
      <c r="K6" s="1571"/>
      <c r="L6" s="1574" t="s">
        <v>402</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947"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59</v>
      </c>
      <c r="AB8" s="1962"/>
      <c r="AC8" s="1687" t="s">
        <v>59</v>
      </c>
      <c r="AD8" s="2327" t="s">
        <v>59</v>
      </c>
      <c r="AE8" s="2462"/>
      <c r="AF8" s="2340">
        <v>1</v>
      </c>
      <c r="AG8" s="2485"/>
      <c r="AH8" s="2264" t="s">
        <v>59</v>
      </c>
      <c r="AI8" s="2462"/>
      <c r="AJ8" s="2340">
        <v>1</v>
      </c>
      <c r="AK8" s="2484" t="s">
        <v>24</v>
      </c>
      <c r="AL8" s="2264" t="s">
        <v>59</v>
      </c>
      <c r="AM8" s="2312"/>
      <c r="AN8" s="2340">
        <v>1</v>
      </c>
      <c r="AO8" s="2489"/>
      <c r="AP8" s="2490" t="s">
        <v>59</v>
      </c>
      <c r="AQ8" s="534"/>
      <c r="AR8" s="1691">
        <v>1</v>
      </c>
      <c r="AS8" s="1694" t="s">
        <v>24</v>
      </c>
      <c r="AT8" s="974"/>
      <c r="AU8" s="1484"/>
      <c r="AV8" s="974"/>
      <c r="AW8" s="1484"/>
      <c r="AX8" s="1962"/>
      <c r="AY8" s="1687" t="s">
        <v>59</v>
      </c>
      <c r="AZ8" s="1962"/>
      <c r="BA8" s="168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500</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501</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947"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947"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855"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855"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947"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688" t="s">
        <v>59</v>
      </c>
      <c r="AZ20" s="1964"/>
      <c r="BA20" s="1688"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103"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888"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Агентство по тарифам Приморского края</v>
      </c>
      <c r="W31" s="2382"/>
      <c r="X31" s="2382"/>
      <c r="Y31" s="2382"/>
      <c r="Z31" s="2382"/>
      <c r="AA31" s="2382"/>
      <c r="AB31" s="2382"/>
      <c r="AC31" s="549"/>
      <c r="AD31" s="2382" t="str">
        <f>IF(TITLE_NAME_OR_PR_CHANGE="",IF(TITLE_NAME_OR_PR="","",TITLE_NAME_OR_PR),TITLE_NAME_OR_PR_CHANGE)</f>
        <v>Агентство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888"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888"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71/32</v>
      </c>
      <c r="W33" s="2382"/>
      <c r="X33" s="2382"/>
      <c r="Y33" s="2382"/>
      <c r="Z33" s="2382"/>
      <c r="AA33" s="2382"/>
      <c r="AB33" s="2382"/>
      <c r="AC33" s="549"/>
      <c r="AD33" s="2382" t="str">
        <f>IF(TITLE_NUMBER_PR_CHANGE="",IF(TITLE_NUMBER_PR="","",TITLE_NUMBER_PR),TITLE_NUMBER_PR_CHANGE)</f>
        <v>71/32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888"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4" s="2382"/>
      <c r="X34" s="2382"/>
      <c r="Y34" s="2382"/>
      <c r="Z34" s="2382"/>
      <c r="AA34" s="2382"/>
      <c r="AB34" s="2382"/>
      <c r="AC34" s="549"/>
      <c r="AD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888"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888"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71/32</v>
      </c>
      <c r="W37" s="2382"/>
      <c r="X37" s="2382"/>
      <c r="Y37" s="2382"/>
      <c r="Z37" s="2382"/>
      <c r="AA37" s="2382"/>
      <c r="AB37" s="2382"/>
      <c r="AC37" s="549"/>
      <c r="AD37" s="2382" t="str">
        <f>IF(TITLE_NUMBER_PR_CHANGE="",IF(TITLE_NUMBER_PR="","",TITLE_NUMBER_PR),TITLE_NUMBER_PR_CHANGE)</f>
        <v>71/32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888"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505</v>
      </c>
      <c r="AE41" s="2430"/>
      <c r="AF41" s="2430"/>
      <c r="AG41" s="2456"/>
      <c r="AH41" s="2455" t="s">
        <v>506</v>
      </c>
      <c r="AI41" s="2430"/>
      <c r="AJ41" s="2430"/>
      <c r="AK41" s="2456"/>
      <c r="AL41" s="2455" t="s">
        <v>507</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509</v>
      </c>
      <c r="AU42" s="2313"/>
      <c r="AV42" s="2312" t="s">
        <v>510</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132</v>
      </c>
      <c r="C44" s="1598" t="s">
        <v>133</v>
      </c>
      <c r="D44" s="1598" t="s">
        <v>134</v>
      </c>
      <c r="E44" s="1592" t="s">
        <v>434</v>
      </c>
      <c r="F44" s="1592" t="s">
        <v>435</v>
      </c>
      <c r="G44" s="1592" t="s">
        <v>436</v>
      </c>
      <c r="H44" s="1592" t="s">
        <v>437</v>
      </c>
      <c r="I44" s="1592" t="s">
        <v>438</v>
      </c>
      <c r="J44" s="1592" t="s">
        <v>439</v>
      </c>
      <c r="K44" s="1592" t="s">
        <v>440</v>
      </c>
      <c r="L44" s="1592" t="s">
        <v>415</v>
      </c>
      <c r="Q44" s="514"/>
      <c r="R44" s="599"/>
      <c r="S44" s="2407"/>
      <c r="T44" s="2344"/>
      <c r="U44" s="525"/>
      <c r="V44" s="1676" t="s">
        <v>475</v>
      </c>
      <c r="W44" s="1676" t="s">
        <v>476</v>
      </c>
      <c r="X44" s="1676" t="s">
        <v>475</v>
      </c>
      <c r="Y44" s="1676" t="s">
        <v>476</v>
      </c>
      <c r="Z44" s="1683"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676" t="s">
        <v>475</v>
      </c>
      <c r="AU44" s="1676" t="s">
        <v>476</v>
      </c>
      <c r="AV44" s="1676" t="s">
        <v>475</v>
      </c>
      <c r="AW44" s="1676" t="s">
        <v>476</v>
      </c>
      <c r="AX44" s="1683" t="s">
        <v>443</v>
      </c>
      <c r="AY44" s="2403" t="s">
        <v>444</v>
      </c>
      <c r="AZ44" s="2404"/>
      <c r="BA44" s="2413"/>
      <c r="BB44" s="2416"/>
      <c r="BC44" s="2254"/>
    </row>
    <row s="12705"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240</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120</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240</v>
      </c>
      <c r="B47" s="1591" t="s">
        <v>241</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42">
      <c r="A48" s="1591" t="s">
        <v>240</v>
      </c>
      <c r="B48" s="1591" t="s">
        <v>241</v>
      </c>
      <c r="C48" s="1591" t="s">
        <v>242</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478</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479</v>
      </c>
      <c r="BE48" s="723"/>
      <c r="BF48" s="723" t="str">
        <f>IF(T48="","",T48)</f>
        <v>Наименование централизованной системы холодного водоснабжения</v>
      </c>
      <c r="BG48" s="723"/>
      <c r="BH48" s="723"/>
    </row>
    <row s="12947" customFormat="1" customHeight="1" ht="0">
      <c r="A49" s="1571" t="s">
        <v>240</v>
      </c>
      <c r="B49" s="1571" t="s">
        <v>241</v>
      </c>
      <c r="C49" s="1571" t="s">
        <v>242</v>
      </c>
      <c r="D49" s="1571" t="s">
        <v>512</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947" customFormat="1" customHeight="1" ht="0">
      <c r="A50" s="1571" t="s">
        <v>240</v>
      </c>
      <c r="B50" s="1571" t="s">
        <v>241</v>
      </c>
      <c r="C50" s="1571" t="s">
        <v>242</v>
      </c>
      <c r="D50" s="1571" t="s">
        <v>512</v>
      </c>
      <c r="E50" s="2390"/>
      <c r="F50" s="2390"/>
      <c r="G50" s="2390"/>
      <c r="H50" s="2390"/>
      <c r="I50" s="2391" t="str">
        <f>S49&amp;".1"</f>
        <v>.1</v>
      </c>
      <c r="J50" s="1571"/>
      <c r="K50" s="1571"/>
      <c r="L50" s="1574" t="s">
        <v>402</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947" customFormat="1" customHeight="1" ht="0">
      <c r="A51" s="1571" t="s">
        <v>240</v>
      </c>
      <c r="B51" s="1571" t="s">
        <v>241</v>
      </c>
      <c r="C51" s="1571" t="s">
        <v>242</v>
      </c>
      <c r="D51" s="1571" t="s">
        <v>512</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240</v>
      </c>
      <c r="B52" s="1591" t="s">
        <v>241</v>
      </c>
      <c r="C52" s="1591" t="s">
        <v>242</v>
      </c>
      <c r="D52" s="1591" t="s">
        <v>512</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59</v>
      </c>
      <c r="AB52" s="1962"/>
      <c r="AC52" s="168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691">
        <v>1</v>
      </c>
      <c r="AS52" s="1694" t="s">
        <v>24</v>
      </c>
      <c r="AT52" s="974"/>
      <c r="AU52" s="1484"/>
      <c r="AV52" s="974"/>
      <c r="AW52" s="1484"/>
      <c r="AX52" s="1962"/>
      <c r="AY52" s="1687" t="s">
        <v>59</v>
      </c>
      <c r="AZ52" s="1962"/>
      <c r="BA52" s="168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240</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500</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240</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501</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240</v>
      </c>
      <c r="B56" s="1591" t="s">
        <v>241</v>
      </c>
      <c r="C56" s="1591" t="s">
        <v>242</v>
      </c>
      <c r="D56" s="1591" t="s">
        <v>512</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240</v>
      </c>
      <c r="B57" s="1591" t="s">
        <v>241</v>
      </c>
      <c r="C57" s="1591" t="s">
        <v>242</v>
      </c>
      <c r="D57" s="1591" t="s">
        <v>512</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947" customFormat="1" customHeight="1" ht="0">
      <c r="A58" s="1571" t="s">
        <v>240</v>
      </c>
      <c r="B58" s="1571" t="s">
        <v>241</v>
      </c>
      <c r="C58" s="1571" t="s">
        <v>242</v>
      </c>
      <c r="D58" s="1571" t="s">
        <v>512</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947" customFormat="1" customHeight="1" ht="0">
      <c r="A59" s="1571" t="s">
        <v>240</v>
      </c>
      <c r="B59" s="1571" t="s">
        <v>241</v>
      </c>
      <c r="C59" s="1571" t="s">
        <v>242</v>
      </c>
      <c r="D59" s="1571" t="s">
        <v>512</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855" customFormat="1" customHeight="1" ht="0">
      <c r="A60" s="1571" t="s">
        <v>240</v>
      </c>
      <c r="B60" s="1571" t="s">
        <v>241</v>
      </c>
      <c r="C60" s="1571" t="s">
        <v>242</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855" customFormat="1" customHeight="1" ht="0">
      <c r="A61" s="1571" t="s">
        <v>240</v>
      </c>
      <c r="B61" s="1571" t="s">
        <v>241</v>
      </c>
      <c r="C61" s="1542"/>
      <c r="D61" s="1542"/>
      <c r="E61" s="2390"/>
      <c r="F61" s="2389"/>
      <c r="G61" s="1542"/>
      <c r="H61" s="1542"/>
      <c r="I61" s="1542"/>
      <c r="J61" s="1542"/>
      <c r="K61" s="1542"/>
      <c r="L61" s="169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947" customFormat="1" customHeight="1" ht="0">
      <c r="A62" s="1571" t="s">
        <v>240</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855"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833E-4C8C-E8C8-864B-D94292B4CA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225" width="19.140625" hidden="1" customWidth="1"/>
    <col min="13" max="14" style="12956" width="12.28125" hidden="1" customWidth="1"/>
    <col min="15" max="15" style="12956" width="23.421875" hidden="1" customWidth="1"/>
    <col min="16" max="16" style="13226"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513</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514</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706"/>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706"/>
      <c r="M19" s="1590"/>
      <c r="N19" s="1590"/>
      <c r="O19" s="1590"/>
      <c r="P19" s="1590"/>
      <c r="Q19" s="1599"/>
      <c r="R19" s="1599"/>
      <c r="S19" s="952"/>
      <c r="AB19" s="1594"/>
      <c r="AI19" s="1594"/>
      <c r="AL19" s="734"/>
      <c r="AM19" s="734"/>
      <c r="AN19" s="734"/>
      <c r="AO19" s="734"/>
      <c r="AP19" s="734"/>
    </row>
    <row s="12874" customFormat="1" customHeight="1" ht="12" hidden="1">
      <c r="L20" s="1706"/>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711" t="s">
        <v>486</v>
      </c>
      <c r="W38" s="2400" t="s">
        <v>432</v>
      </c>
      <c r="X38" s="2402"/>
      <c r="Y38" s="2400" t="s">
        <v>433</v>
      </c>
      <c r="Z38" s="2401"/>
      <c r="AA38" s="2402"/>
      <c r="AB38" s="2412"/>
      <c r="AC38" s="1711" t="s">
        <v>486</v>
      </c>
      <c r="AD38" s="2400" t="s">
        <v>432</v>
      </c>
      <c r="AE38" s="2402"/>
      <c r="AF38" s="2400" t="s">
        <v>433</v>
      </c>
      <c r="AG38" s="2401"/>
      <c r="AH38" s="2402"/>
      <c r="AI38" s="2412"/>
      <c r="AJ38" s="2415"/>
      <c r="AK38" s="2254"/>
    </row>
    <row customHeight="1" ht="86.2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711" t="s">
        <v>515</v>
      </c>
      <c r="W39" s="1449" t="s">
        <v>516</v>
      </c>
      <c r="X39" s="1449" t="s">
        <v>491</v>
      </c>
      <c r="Y39" s="1717" t="s">
        <v>443</v>
      </c>
      <c r="Z39" s="2403" t="s">
        <v>444</v>
      </c>
      <c r="AA39" s="2404"/>
      <c r="AB39" s="2413"/>
      <c r="AC39" s="1711" t="s">
        <v>515</v>
      </c>
      <c r="AD39" s="1449" t="s">
        <v>516</v>
      </c>
      <c r="AE39" s="1449" t="s">
        <v>491</v>
      </c>
      <c r="AF39" s="1717" t="s">
        <v>443</v>
      </c>
      <c r="AG39" s="2403" t="s">
        <v>444</v>
      </c>
      <c r="AH39" s="2404"/>
      <c r="AI39" s="2413"/>
      <c r="AJ39" s="2416"/>
      <c r="AK39" s="2254"/>
    </row>
    <row s="12705"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265</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265</v>
      </c>
      <c r="B42" s="1591" t="s">
        <v>266</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265</v>
      </c>
      <c r="B43" s="1591" t="s">
        <v>266</v>
      </c>
      <c r="C43" s="1591" t="s">
        <v>267</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513</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514</v>
      </c>
      <c r="AM43" s="723"/>
      <c r="AN43" s="723" t="str">
        <f>IF(T43="","",T43)</f>
        <v>Наименование централизованной системы водоотведения</v>
      </c>
      <c r="AO43" s="723"/>
      <c r="AP43" s="723"/>
    </row>
    <row customHeight="1" ht="23.25">
      <c r="A44" s="1591" t="s">
        <v>265</v>
      </c>
      <c r="B44" s="1591" t="s">
        <v>266</v>
      </c>
      <c r="C44" s="1591" t="s">
        <v>267</v>
      </c>
      <c r="D44" s="1591" t="s">
        <v>517</v>
      </c>
      <c r="E44" s="2390"/>
      <c r="F44" s="2390"/>
      <c r="G44" s="2390"/>
      <c r="H44" s="2390"/>
      <c r="I44" s="2391" t="str">
        <f>S43&amp;".1"</f>
        <v>...1</v>
      </c>
      <c r="J44" s="1591"/>
      <c r="K44" s="1591"/>
      <c r="L44" s="1592"/>
      <c r="P44" s="2393">
        <v>1</v>
      </c>
      <c r="Q44" s="1709"/>
      <c r="R44" s="579"/>
      <c r="S44" s="1721"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265</v>
      </c>
      <c r="B45" s="1591" t="s">
        <v>266</v>
      </c>
      <c r="C45" s="1591" t="s">
        <v>267</v>
      </c>
      <c r="D45" s="1591" t="s">
        <v>517</v>
      </c>
      <c r="E45" s="2390"/>
      <c r="F45" s="2390"/>
      <c r="G45" s="2390"/>
      <c r="H45" s="2390"/>
      <c r="I45" s="2392"/>
      <c r="J45" s="2391" t="str">
        <f>I44&amp;".1"</f>
        <v>...1.1</v>
      </c>
      <c r="K45" s="1591"/>
      <c r="L45" s="1592" t="s">
        <v>405</v>
      </c>
      <c r="P45" s="2393"/>
      <c r="Q45" s="2393">
        <v>1</v>
      </c>
      <c r="R45" s="580"/>
      <c r="S45" s="1721"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265</v>
      </c>
      <c r="B46" s="1591" t="s">
        <v>266</v>
      </c>
      <c r="C46" s="1591" t="s">
        <v>267</v>
      </c>
      <c r="D46" s="1591" t="s">
        <v>517</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265</v>
      </c>
      <c r="B47" s="1591" t="s">
        <v>266</v>
      </c>
      <c r="C47" s="1591" t="s">
        <v>267</v>
      </c>
      <c r="D47" s="1591" t="s">
        <v>517</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265</v>
      </c>
      <c r="B48" s="1591" t="s">
        <v>266</v>
      </c>
      <c r="C48" s="1591" t="s">
        <v>267</v>
      </c>
      <c r="D48" s="1591" t="s">
        <v>517</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265</v>
      </c>
      <c r="B49" s="1591" t="s">
        <v>266</v>
      </c>
      <c r="C49" s="1591" t="s">
        <v>267</v>
      </c>
      <c r="D49" s="1591" t="s">
        <v>517</v>
      </c>
      <c r="E49" s="2390"/>
      <c r="F49" s="2390"/>
      <c r="G49" s="2390"/>
      <c r="H49" s="2390"/>
      <c r="I49" s="2391"/>
      <c r="J49" s="1591"/>
      <c r="K49" s="1591"/>
      <c r="L49" s="1592"/>
      <c r="P49" s="2393"/>
      <c r="Q49" s="1709"/>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265</v>
      </c>
      <c r="B50" s="1591" t="s">
        <v>266</v>
      </c>
      <c r="C50" s="1591" t="s">
        <v>267</v>
      </c>
      <c r="D50" s="1591" t="s">
        <v>517</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265</v>
      </c>
      <c r="B51" s="1571" t="s">
        <v>266</v>
      </c>
      <c r="C51" s="1542"/>
      <c r="D51" s="1542"/>
      <c r="E51" s="2390"/>
      <c r="F51" s="2389"/>
      <c r="G51" s="1542"/>
      <c r="H51" s="1542"/>
      <c r="I51" s="1542"/>
      <c r="J51" s="1542"/>
      <c r="K51" s="1542"/>
      <c r="L51" s="1722"/>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265</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A1FDA-9D01-64AA-8FC3-FC774BD384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225" width="19.140625" hidden="1" customWidth="1"/>
    <col min="13" max="14" style="12956" width="12.28125" hidden="1" customWidth="1"/>
    <col min="15" max="15" style="12956" width="23.421875" hidden="1" customWidth="1"/>
    <col min="16" max="16" style="13226" width="3.7109375" customWidth="1"/>
    <col min="17" max="18" style="12958" width="3.7109375" customWidth="1"/>
    <col min="19" max="19" style="12959" width="12.7109375" customWidth="1"/>
    <col min="20" max="20" style="12960" width="35.7109375" customWidth="1"/>
    <col min="21" max="21" style="12960" width="0.140625" customWidth="1"/>
    <col min="22" max="24" style="12960" width="24.7109375" hidden="1" customWidth="1"/>
    <col min="25" max="25" style="12960" width="11.7109375" hidden="1" customWidth="1"/>
    <col min="26" max="26" style="12960" width="3.7109375" hidden="1" customWidth="1"/>
    <col min="27" max="27" style="12960" width="11.7109375" hidden="1" customWidth="1"/>
    <col min="28" max="28" style="12960" width="8.57421875" hidden="1" customWidth="1"/>
    <col min="29" max="31" style="12960" width="24.7109375" customWidth="1"/>
    <col min="32" max="32" style="12960" width="11.7109375" customWidth="1"/>
    <col min="33" max="33" style="12960" width="3.7109375" customWidth="1"/>
    <col min="34" max="34" style="12960" width="11.7109375" customWidth="1"/>
    <col min="35" max="35" style="12960" width="8.57421875" hidden="1" customWidth="1"/>
    <col min="36" max="36" style="12960" width="4.7109375" customWidth="1"/>
    <col min="37" max="37" style="12960" width="115.7109375" customWidth="1"/>
    <col min="38" max="39" style="12947" width="10.57421875"/>
    <col min="40" max="40" style="12947" width="11.140625" customWidth="1"/>
    <col min="41" max="42" style="12947"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120</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397</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513</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514</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8"/>
      <c r="AC5" s="2479"/>
      <c r="AD5" s="2480"/>
      <c r="AE5" s="2480"/>
      <c r="AF5" s="2480"/>
      <c r="AG5" s="2480"/>
      <c r="AH5" s="2480"/>
      <c r="AI5" s="2480"/>
      <c r="AJ5" s="2481"/>
      <c r="AK5" s="1485" t="s">
        <v>481</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9"/>
      <c r="AC6" s="2377"/>
      <c r="AD6" s="2378"/>
      <c r="AE6" s="2378"/>
      <c r="AF6" s="2378"/>
      <c r="AG6" s="2378"/>
      <c r="AH6" s="2378"/>
      <c r="AI6" s="2378"/>
      <c r="AJ6" s="2379"/>
      <c r="AK6" s="1535" t="s">
        <v>482</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59</v>
      </c>
      <c r="AA7" s="2394"/>
      <c r="AB7" s="2264" t="s">
        <v>59</v>
      </c>
      <c r="AC7" s="974"/>
      <c r="AD7" s="974"/>
      <c r="AE7" s="1484"/>
      <c r="AF7" s="2394"/>
      <c r="AG7" s="2264" t="s">
        <v>59</v>
      </c>
      <c r="AH7" s="2396"/>
      <c r="AI7" s="2264" t="s">
        <v>59</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590"/>
      <c r="X9" s="590"/>
      <c r="Y9" s="590"/>
      <c r="Z9" s="590"/>
      <c r="AA9" s="590"/>
      <c r="AB9" s="590"/>
      <c r="AC9" s="590"/>
      <c r="AD9" s="590"/>
      <c r="AE9" s="590"/>
      <c r="AF9" s="590"/>
      <c r="AG9" s="590"/>
      <c r="AH9" s="590"/>
      <c r="AI9" s="590"/>
      <c r="AJ9" s="590"/>
      <c r="AK9" s="1485" t="s">
        <v>484</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2855"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59</v>
      </c>
      <c r="AH15" s="2387"/>
      <c r="AI15" s="2386" t="s">
        <v>59</v>
      </c>
    </row>
    <row customHeight="1" ht="14.25" hidden="1">
      <c r="AC16" s="1588"/>
      <c r="AD16" s="1588"/>
      <c r="AE16" s="551" t="str">
        <f>AF15&amp;"-"&amp;AH15</f>
        <v>-</v>
      </c>
      <c r="AF16" s="2386"/>
      <c r="AG16" s="2386"/>
      <c r="AH16" s="2386"/>
      <c r="AI16" s="2386"/>
    </row>
    <row customHeight="1" ht="14.25" hidden="1">
      <c r="AI17" s="550"/>
    </row>
    <row s="12874" customFormat="1" customHeight="1" ht="22.5" hidden="1">
      <c r="L18" s="1706"/>
      <c r="M18" s="1590"/>
      <c r="N18" s="1590"/>
      <c r="O18" s="1595" t="s">
        <v>414</v>
      </c>
      <c r="P18" s="1590"/>
      <c r="Q18" s="1599"/>
      <c r="R18" s="1599"/>
      <c r="S18" s="952"/>
      <c r="Y18" s="1595"/>
      <c r="AA18" s="1595"/>
      <c r="AB18" s="1594"/>
      <c r="AF18" s="1595"/>
      <c r="AH18" s="1595"/>
      <c r="AI18" s="1594"/>
      <c r="AL18" s="734"/>
      <c r="AM18" s="734"/>
      <c r="AN18" s="734"/>
      <c r="AO18" s="734"/>
      <c r="AP18" s="734"/>
    </row>
    <row s="12874" customFormat="1" customHeight="1" ht="14.25" hidden="1">
      <c r="L19" s="1706"/>
      <c r="M19" s="1590"/>
      <c r="N19" s="1590"/>
      <c r="O19" s="1590"/>
      <c r="P19" s="1590"/>
      <c r="Q19" s="1599"/>
      <c r="R19" s="1599"/>
      <c r="S19" s="952"/>
      <c r="AB19" s="1594"/>
      <c r="AI19" s="1594"/>
      <c r="AL19" s="734"/>
      <c r="AM19" s="734"/>
      <c r="AN19" s="734"/>
      <c r="AO19" s="734"/>
      <c r="AP19" s="734"/>
    </row>
    <row s="12874" customFormat="1" customHeight="1" ht="12" hidden="1">
      <c r="L20" s="1706"/>
      <c r="M20" s="1590"/>
      <c r="N20" s="1590"/>
      <c r="O20" s="1592" t="s">
        <v>415</v>
      </c>
      <c r="P20" s="1590"/>
      <c r="Q20" s="1670"/>
      <c r="R20" s="1670"/>
      <c r="S20" s="952"/>
      <c r="T20" s="1385" t="s">
        <v>416</v>
      </c>
      <c r="Z20" s="409" t="s">
        <v>417</v>
      </c>
      <c r="AB20" s="409" t="s">
        <v>418</v>
      </c>
      <c r="AC20" s="1385" t="s">
        <v>416</v>
      </c>
      <c r="AG20" s="409" t="s">
        <v>419</v>
      </c>
      <c r="AI20" s="409" t="s">
        <v>418</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549"/>
      <c r="AC27" s="2382" t="str">
        <f>IF(TITLE_NAME_OR_PR_CHANGE="",IF(TITLE_NAME_OR_PR="","",TITLE_NAME_OR_PR),TITLE_NAME_OR_PR_CHANGE)</f>
        <v>Агентство по тарифам Приморского края</v>
      </c>
      <c r="AD27" s="2382"/>
      <c r="AE27" s="2382"/>
      <c r="AF27" s="2382"/>
      <c r="AG27" s="2382"/>
      <c r="AH27" s="2382"/>
      <c r="AI27" s="549"/>
      <c r="AJ27" s="549"/>
      <c r="AK27" s="503"/>
      <c r="AL27" s="591"/>
      <c r="AM27" s="591"/>
      <c r="AN27" s="591"/>
      <c r="AO27" s="591"/>
      <c r="AP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549"/>
      <c r="AC29" s="2382" t="str">
        <f>IF(TITLE_NUMBER_PR_CHANGE="",IF(TITLE_NUMBER_PR="","",TITLE_NUMBER_PR),TITLE_NUMBER_PR_CHANGE)</f>
        <v>71/32</v>
      </c>
      <c r="AD29" s="2382"/>
      <c r="AE29" s="2382"/>
      <c r="AF29" s="2382"/>
      <c r="AG29" s="2382"/>
      <c r="AH29" s="2382"/>
      <c r="AI29" s="549"/>
      <c r="AJ29" s="549"/>
      <c r="AK29" s="503"/>
      <c r="AL29" s="591"/>
      <c r="AM29" s="591"/>
      <c r="AN29" s="591"/>
      <c r="AO29" s="591"/>
      <c r="AP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549"/>
      <c r="AC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549"/>
      <c r="AC33" s="2382" t="str">
        <f>IF(TITLE_NUMBER_PR_CHANGE="",IF(TITLE_NUMBER_PR="","",TITLE_NUMBER_PR),TITLE_NUMBER_PR_CHANGE)</f>
        <v>71/32</v>
      </c>
      <c r="AD33" s="2382"/>
      <c r="AE33" s="2382"/>
      <c r="AF33" s="2382"/>
      <c r="AG33" s="2382"/>
      <c r="AH33" s="2382"/>
      <c r="AI33" s="549"/>
      <c r="AJ33" s="549"/>
      <c r="AK33" s="503"/>
      <c r="AL33" s="591"/>
      <c r="AM33" s="591"/>
      <c r="AN33" s="591"/>
      <c r="AO33" s="591"/>
      <c r="AP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424</v>
      </c>
      <c r="AC34" s="549"/>
      <c r="AD34" s="549"/>
      <c r="AE34" s="549"/>
      <c r="AF34" s="549"/>
      <c r="AG34" s="549"/>
      <c r="AH34" s="549"/>
      <c r="AI34" s="501" t="s">
        <v>424</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t="s">
        <v>300</v>
      </c>
    </row>
    <row customHeight="1" ht="14.25">
      <c r="Q37" s="599"/>
      <c r="R37" s="599"/>
      <c r="S37" s="2407" t="s">
        <v>85</v>
      </c>
      <c r="T37" s="2344" t="s">
        <v>425</v>
      </c>
      <c r="U37" s="524"/>
      <c r="V37" s="2408" t="s">
        <v>426</v>
      </c>
      <c r="W37" s="2409"/>
      <c r="X37" s="2409"/>
      <c r="Y37" s="2409"/>
      <c r="Z37" s="2409"/>
      <c r="AA37" s="2410"/>
      <c r="AB37" s="2411" t="s">
        <v>427</v>
      </c>
      <c r="AC37" s="2408" t="s">
        <v>426</v>
      </c>
      <c r="AD37" s="2409"/>
      <c r="AE37" s="2409"/>
      <c r="AF37" s="2409"/>
      <c r="AG37" s="2409"/>
      <c r="AH37" s="2410"/>
      <c r="AI37" s="2411" t="s">
        <v>428</v>
      </c>
      <c r="AJ37" s="2414" t="s">
        <v>429</v>
      </c>
      <c r="AK37" s="2254"/>
    </row>
    <row customHeight="1" ht="33.75">
      <c r="Q38" s="599"/>
      <c r="R38" s="599"/>
      <c r="S38" s="2407"/>
      <c r="T38" s="2344"/>
      <c r="U38" s="1255"/>
      <c r="V38" s="1711" t="s">
        <v>486</v>
      </c>
      <c r="W38" s="2400" t="s">
        <v>432</v>
      </c>
      <c r="X38" s="2402"/>
      <c r="Y38" s="2400" t="s">
        <v>433</v>
      </c>
      <c r="Z38" s="2401"/>
      <c r="AA38" s="2402"/>
      <c r="AB38" s="2412"/>
      <c r="AC38" s="1711" t="s">
        <v>486</v>
      </c>
      <c r="AD38" s="2400" t="s">
        <v>432</v>
      </c>
      <c r="AE38" s="2402"/>
      <c r="AF38" s="2400" t="s">
        <v>433</v>
      </c>
      <c r="AG38" s="2401"/>
      <c r="AH38" s="2402"/>
      <c r="AI38" s="2412"/>
      <c r="AJ38" s="2415"/>
      <c r="AK38" s="2254"/>
    </row>
    <row customHeight="1" ht="86.25">
      <c r="A39" s="1598"/>
      <c r="B39" s="1598" t="s">
        <v>132</v>
      </c>
      <c r="C39" s="1598" t="s">
        <v>133</v>
      </c>
      <c r="D39" s="1598" t="s">
        <v>134</v>
      </c>
      <c r="E39" s="1592" t="s">
        <v>434</v>
      </c>
      <c r="F39" s="1592" t="s">
        <v>435</v>
      </c>
      <c r="G39" s="1592" t="s">
        <v>436</v>
      </c>
      <c r="H39" s="1592"/>
      <c r="I39" s="1592" t="s">
        <v>487</v>
      </c>
      <c r="J39" s="1592" t="s">
        <v>439</v>
      </c>
      <c r="K39" s="1592" t="s">
        <v>488</v>
      </c>
      <c r="L39" s="1592" t="s">
        <v>415</v>
      </c>
      <c r="Q39" s="599"/>
      <c r="R39" s="599"/>
      <c r="S39" s="2407"/>
      <c r="T39" s="2344"/>
      <c r="U39" s="525"/>
      <c r="V39" s="1711" t="s">
        <v>515</v>
      </c>
      <c r="W39" s="1449" t="s">
        <v>516</v>
      </c>
      <c r="X39" s="1449" t="s">
        <v>491</v>
      </c>
      <c r="Y39" s="1717" t="s">
        <v>443</v>
      </c>
      <c r="Z39" s="2403" t="s">
        <v>444</v>
      </c>
      <c r="AA39" s="2404"/>
      <c r="AB39" s="2413"/>
      <c r="AC39" s="1711" t="s">
        <v>515</v>
      </c>
      <c r="AD39" s="1449" t="s">
        <v>516</v>
      </c>
      <c r="AE39" s="1449" t="s">
        <v>491</v>
      </c>
      <c r="AF39" s="1717" t="s">
        <v>443</v>
      </c>
      <c r="AG39" s="2403" t="s">
        <v>444</v>
      </c>
      <c r="AH39" s="2404"/>
      <c r="AI39" s="2413"/>
      <c r="AJ39" s="2416"/>
      <c r="AK39" s="2254"/>
    </row>
    <row s="12705"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106</v>
      </c>
      <c r="T40" s="1482" t="s">
        <v>107</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270</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120</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270</v>
      </c>
      <c r="B42" s="1591" t="s">
        <v>271</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396</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397</v>
      </c>
      <c r="AM42" s="723"/>
      <c r="AN42" s="723" t="str">
        <f>IF(T42="","",T42)</f>
        <v>Территория действия тарифа</v>
      </c>
      <c r="AO42" s="723"/>
      <c r="AP42" s="723"/>
    </row>
    <row customHeight="1" ht="23.25">
      <c r="A43" s="1591" t="s">
        <v>270</v>
      </c>
      <c r="B43" s="1591" t="s">
        <v>271</v>
      </c>
      <c r="C43" s="1591" t="s">
        <v>272</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513</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514</v>
      </c>
      <c r="AM43" s="723"/>
      <c r="AN43" s="723" t="str">
        <f>IF(T43="","",T43)</f>
        <v>Наименование централизованной системы водоотведения</v>
      </c>
      <c r="AO43" s="723"/>
      <c r="AP43" s="723"/>
    </row>
    <row customHeight="1" ht="23.25">
      <c r="A44" s="1591" t="s">
        <v>270</v>
      </c>
      <c r="B44" s="1591" t="s">
        <v>271</v>
      </c>
      <c r="C44" s="1591" t="s">
        <v>272</v>
      </c>
      <c r="D44" s="1591" t="s">
        <v>518</v>
      </c>
      <c r="E44" s="2390"/>
      <c r="F44" s="2390"/>
      <c r="G44" s="2390"/>
      <c r="H44" s="2390"/>
      <c r="I44" s="2391" t="str">
        <f>S43&amp;".1"</f>
        <v>...1</v>
      </c>
      <c r="J44" s="1591"/>
      <c r="K44" s="1591"/>
      <c r="L44" s="1592"/>
      <c r="P44" s="2393">
        <v>1</v>
      </c>
      <c r="Q44" s="1709"/>
      <c r="R44" s="579"/>
      <c r="S44" s="1721" t="str">
        <f>$I44</f>
        <v>...1</v>
      </c>
      <c r="T44" s="508" t="s">
        <v>480</v>
      </c>
      <c r="U44" s="523"/>
      <c r="V44" s="2476"/>
      <c r="W44" s="2477"/>
      <c r="X44" s="2477"/>
      <c r="Y44" s="2477"/>
      <c r="Z44" s="2477"/>
      <c r="AA44" s="2477"/>
      <c r="AB44" s="2478"/>
      <c r="AC44" s="2479"/>
      <c r="AD44" s="2480"/>
      <c r="AE44" s="2480"/>
      <c r="AF44" s="2480"/>
      <c r="AG44" s="2480"/>
      <c r="AH44" s="2480"/>
      <c r="AI44" s="2480"/>
      <c r="AJ44" s="2481"/>
      <c r="AK44" s="1485" t="s">
        <v>481</v>
      </c>
      <c r="AM44" s="723"/>
      <c r="AN44" s="723" t="str">
        <f>IF(T44="","",T44)</f>
        <v>Наименование признака дифференциации</v>
      </c>
      <c r="AO44" s="723"/>
      <c r="AP44" s="723"/>
    </row>
    <row customHeight="1" ht="23.25">
      <c r="A45" s="1591" t="s">
        <v>270</v>
      </c>
      <c r="B45" s="1591" t="s">
        <v>271</v>
      </c>
      <c r="C45" s="1591" t="s">
        <v>272</v>
      </c>
      <c r="D45" s="1591" t="s">
        <v>518</v>
      </c>
      <c r="E45" s="2390"/>
      <c r="F45" s="2390"/>
      <c r="G45" s="2390"/>
      <c r="H45" s="2390"/>
      <c r="I45" s="2392"/>
      <c r="J45" s="2391" t="str">
        <f>I44&amp;".1"</f>
        <v>...1.1</v>
      </c>
      <c r="K45" s="1591"/>
      <c r="L45" s="1592" t="s">
        <v>405</v>
      </c>
      <c r="P45" s="2393"/>
      <c r="Q45" s="2393">
        <v>1</v>
      </c>
      <c r="R45" s="580"/>
      <c r="S45" s="1721" t="str">
        <f>$J45</f>
        <v>...1.1</v>
      </c>
      <c r="T45" s="509" t="s">
        <v>406</v>
      </c>
      <c r="U45" s="523"/>
      <c r="V45" s="2377"/>
      <c r="W45" s="2378"/>
      <c r="X45" s="2378"/>
      <c r="Y45" s="2378"/>
      <c r="Z45" s="2378"/>
      <c r="AA45" s="2378"/>
      <c r="AB45" s="2379"/>
      <c r="AC45" s="2377"/>
      <c r="AD45" s="2378"/>
      <c r="AE45" s="2378"/>
      <c r="AF45" s="2378"/>
      <c r="AG45" s="2378"/>
      <c r="AH45" s="2378"/>
      <c r="AI45" s="2378"/>
      <c r="AJ45" s="2379"/>
      <c r="AK45" s="1535" t="s">
        <v>482</v>
      </c>
      <c r="AM45" s="723"/>
      <c r="AN45" s="723" t="str">
        <f>IF(T45="","",T45)</f>
        <v>Группа потребителей</v>
      </c>
      <c r="AO45" s="723"/>
      <c r="AP45" s="723"/>
    </row>
    <row customHeight="1" ht="23.25">
      <c r="A46" s="1591" t="s">
        <v>270</v>
      </c>
      <c r="B46" s="1591" t="s">
        <v>271</v>
      </c>
      <c r="C46" s="1591" t="s">
        <v>272</v>
      </c>
      <c r="D46" s="1591" t="s">
        <v>518</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59</v>
      </c>
      <c r="AA46" s="2387"/>
      <c r="AB46" s="2386" t="s">
        <v>59</v>
      </c>
      <c r="AC46" s="974"/>
      <c r="AD46" s="974"/>
      <c r="AE46" s="1484"/>
      <c r="AF46" s="2394"/>
      <c r="AG46" s="2264" t="s">
        <v>59</v>
      </c>
      <c r="AH46" s="2396"/>
      <c r="AI46" s="2264" t="s">
        <v>54</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270</v>
      </c>
      <c r="B47" s="1591" t="s">
        <v>271</v>
      </c>
      <c r="C47" s="1591" t="s">
        <v>272</v>
      </c>
      <c r="D47" s="1591" t="s">
        <v>518</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270</v>
      </c>
      <c r="B48" s="1591" t="s">
        <v>271</v>
      </c>
      <c r="C48" s="1591" t="s">
        <v>272</v>
      </c>
      <c r="D48" s="1591" t="s">
        <v>518</v>
      </c>
      <c r="E48" s="2390"/>
      <c r="F48" s="2390"/>
      <c r="G48" s="2390"/>
      <c r="H48" s="2390"/>
      <c r="I48" s="2392"/>
      <c r="J48" s="2391"/>
      <c r="K48" s="1591"/>
      <c r="L48" s="1592"/>
      <c r="P48" s="2393"/>
      <c r="Q48" s="2393"/>
      <c r="R48" s="579"/>
      <c r="S48" s="1506"/>
      <c r="T48" s="510" t="s">
        <v>483</v>
      </c>
      <c r="U48" s="590"/>
      <c r="V48" s="590"/>
      <c r="W48" s="590"/>
      <c r="X48" s="590"/>
      <c r="Y48" s="590"/>
      <c r="Z48" s="590"/>
      <c r="AA48" s="590"/>
      <c r="AB48" s="590"/>
      <c r="AC48" s="590"/>
      <c r="AD48" s="590"/>
      <c r="AE48" s="590"/>
      <c r="AF48" s="590"/>
      <c r="AG48" s="590"/>
      <c r="AH48" s="590"/>
      <c r="AI48" s="590"/>
      <c r="AJ48" s="590"/>
      <c r="AK48" s="1485" t="s">
        <v>484</v>
      </c>
      <c r="AM48" s="723"/>
      <c r="AN48" s="723" t="str">
        <f>IF(T48="","",T48)</f>
        <v>Добавить значение признака дифференциации</v>
      </c>
      <c r="AO48" s="723"/>
      <c r="AP48" s="723"/>
    </row>
    <row customHeight="1" ht="21">
      <c r="A49" s="1591" t="s">
        <v>270</v>
      </c>
      <c r="B49" s="1591" t="s">
        <v>271</v>
      </c>
      <c r="C49" s="1591" t="s">
        <v>272</v>
      </c>
      <c r="D49" s="1591" t="s">
        <v>518</v>
      </c>
      <c r="E49" s="2390"/>
      <c r="F49" s="2390"/>
      <c r="G49" s="2390"/>
      <c r="H49" s="2390"/>
      <c r="I49" s="2391"/>
      <c r="J49" s="1591"/>
      <c r="K49" s="1591"/>
      <c r="L49" s="1592"/>
      <c r="P49" s="2393"/>
      <c r="Q49" s="1709"/>
      <c r="R49" s="579"/>
      <c r="S49" s="1506"/>
      <c r="T49" s="588" t="s">
        <v>411</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270</v>
      </c>
      <c r="B50" s="1591" t="s">
        <v>271</v>
      </c>
      <c r="C50" s="1591" t="s">
        <v>272</v>
      </c>
      <c r="D50" s="1591" t="s">
        <v>518</v>
      </c>
      <c r="E50" s="2390"/>
      <c r="F50" s="2390"/>
      <c r="G50" s="2390"/>
      <c r="H50" s="2389"/>
      <c r="I50" s="1591"/>
      <c r="J50" s="1591"/>
      <c r="K50" s="1591"/>
      <c r="L50" s="1592"/>
      <c r="M50" s="1593"/>
      <c r="N50" s="1593"/>
      <c r="O50" s="760"/>
      <c r="P50" s="583"/>
      <c r="Q50" s="598"/>
      <c r="R50" s="578"/>
      <c r="S50" s="1506"/>
      <c r="T50" s="595" t="s">
        <v>485</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2855" customFormat="1" customHeight="1" ht="0">
      <c r="A51" s="1571" t="s">
        <v>270</v>
      </c>
      <c r="B51" s="1571" t="s">
        <v>271</v>
      </c>
      <c r="C51" s="1542"/>
      <c r="D51" s="1542"/>
      <c r="E51" s="2390"/>
      <c r="F51" s="2389"/>
      <c r="G51" s="1542"/>
      <c r="H51" s="1542"/>
      <c r="I51" s="1542"/>
      <c r="J51" s="1542"/>
      <c r="K51" s="1542"/>
      <c r="L51" s="1722"/>
      <c r="M51" s="1549"/>
      <c r="N51" s="1549"/>
      <c r="P51" s="1544"/>
      <c r="Q51" s="1545"/>
      <c r="R51" s="1544"/>
      <c r="S51" s="1550"/>
      <c r="T51" s="1553" t="s">
        <v>250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2947" customFormat="1" customHeight="1" ht="0">
      <c r="A52" s="1571" t="s">
        <v>270</v>
      </c>
      <c r="B52" s="1571"/>
      <c r="C52" s="1571"/>
      <c r="D52" s="1571"/>
      <c r="E52" s="2389"/>
      <c r="F52" s="1571"/>
      <c r="G52" s="1571"/>
      <c r="H52" s="1571"/>
      <c r="I52" s="1571"/>
      <c r="J52" s="1571"/>
      <c r="K52" s="1571"/>
      <c r="L52" s="1574"/>
      <c r="M52" s="1549"/>
      <c r="N52" s="1549"/>
      <c r="O52" s="741"/>
      <c r="P52" s="603"/>
      <c r="Q52" s="1572"/>
      <c r="R52" s="603"/>
      <c r="S52" s="1550"/>
      <c r="T52" s="1553" t="s">
        <v>251</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2855"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252</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633DF-5ED8-FA97-8A35-A47C515530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874" width="11.57421875" hidden="1" customWidth="1"/>
    <col min="2" max="2" style="12874" width="11.00390625" hidden="1" customWidth="1"/>
    <col min="3" max="3" style="12874" width="10.57421875" hidden="1"/>
    <col min="4" max="4" style="12874" width="12.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3225" width="19.140625" hidden="1" customWidth="1"/>
    <col min="13" max="14" style="12956" width="12.28125" hidden="1" customWidth="1"/>
    <col min="15" max="15" style="12956" width="23.421875" hidden="1" customWidth="1"/>
    <col min="16" max="16" style="12956" width="3.7109375" hidden="1" customWidth="1"/>
    <col min="17" max="17" style="13129" width="3.7109375" hidden="1" customWidth="1"/>
    <col min="18" max="18" style="12958" width="3.7109375" customWidth="1"/>
    <col min="19" max="19" style="12959" width="12.7109375" customWidth="1"/>
    <col min="20" max="20" style="12960" width="32.00390625" customWidth="1"/>
    <col min="21" max="21" style="12960" width="0.140625" customWidth="1"/>
    <col min="22" max="25" style="12960" width="21.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2" style="12960" width="3.7109375" customWidth="1"/>
    <col min="33" max="33" style="12960" width="24.7109375" customWidth="1"/>
    <col min="34" max="36" style="12960" width="3.7109375" customWidth="1"/>
    <col min="37" max="37" style="12960" width="24.7109375" customWidth="1"/>
    <col min="38" max="40" style="12960" width="3.7109375" customWidth="1"/>
    <col min="41" max="41" style="12960" width="18.8515625" customWidth="1"/>
    <col min="42" max="44" style="12960" width="3.7109375" customWidth="1"/>
    <col min="45" max="45" style="12960" width="18.8515625" customWidth="1"/>
    <col min="46" max="49" style="12960" width="21.7109375" customWidth="1"/>
    <col min="50" max="50" style="12960" width="11.7109375" customWidth="1"/>
    <col min="51" max="51" style="12960" width="3.7109375" customWidth="1"/>
    <col min="52" max="52" style="12960" width="11.7109375" customWidth="1"/>
    <col min="53" max="53" style="12960" width="8.57421875" hidden="1" customWidth="1"/>
    <col min="54" max="54" style="12960" width="4.7109375" customWidth="1"/>
    <col min="55" max="55" style="12960" width="115.7109375" customWidth="1"/>
    <col min="56" max="57" style="12947" width="10.57421875"/>
    <col min="58" max="58" style="12947" width="11.140625" customWidth="1"/>
    <col min="59" max="60" style="12947"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120</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513</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514</v>
      </c>
      <c r="BE4" s="723"/>
      <c r="BF4" s="723" t="str">
        <f>IF(T4="","",T4)</f>
        <v>Наименование централизованной системы водоотведения</v>
      </c>
      <c r="BG4" s="723"/>
      <c r="BH4" s="723"/>
    </row>
    <row s="12947"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947" customFormat="1" customHeight="1" ht="14.25" hidden="1">
      <c r="A6" s="1571"/>
      <c r="B6" s="1571"/>
      <c r="C6" s="1571"/>
      <c r="D6" s="1571"/>
      <c r="E6" s="2390"/>
      <c r="F6" s="2390"/>
      <c r="G6" s="2390"/>
      <c r="H6" s="2390"/>
      <c r="I6" s="2391" t="str">
        <f>S5&amp;".1"</f>
        <v>.1</v>
      </c>
      <c r="J6" s="1571"/>
      <c r="K6" s="1571"/>
      <c r="L6" s="1574" t="s">
        <v>402</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947"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519</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520</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947"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947"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855"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855"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947"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103"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888"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Агентство по тарифам Приморского края</v>
      </c>
      <c r="W31" s="2382"/>
      <c r="X31" s="2382"/>
      <c r="Y31" s="2382"/>
      <c r="Z31" s="2382"/>
      <c r="AA31" s="2382"/>
      <c r="AB31" s="2382"/>
      <c r="AC31" s="549"/>
      <c r="AD31" s="2382" t="str">
        <f>IF(TITLE_NAME_OR_PR_CHANGE="",IF(TITLE_NAME_OR_PR="","",TITLE_NAME_OR_PR),TITLE_NAME_OR_PR_CHANGE)</f>
        <v>Агентство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888"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888"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71/32</v>
      </c>
      <c r="W33" s="2382"/>
      <c r="X33" s="2382"/>
      <c r="Y33" s="2382"/>
      <c r="Z33" s="2382"/>
      <c r="AA33" s="2382"/>
      <c r="AB33" s="2382"/>
      <c r="AC33" s="549"/>
      <c r="AD33" s="2382" t="str">
        <f>IF(TITLE_NUMBER_PR_CHANGE="",IF(TITLE_NUMBER_PR="","",TITLE_NUMBER_PR),TITLE_NUMBER_PR_CHANGE)</f>
        <v>71/32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888"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4" s="2382"/>
      <c r="X34" s="2382"/>
      <c r="Y34" s="2382"/>
      <c r="Z34" s="2382"/>
      <c r="AA34" s="2382"/>
      <c r="AB34" s="2382"/>
      <c r="AC34" s="549"/>
      <c r="AD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888"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888"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71/32</v>
      </c>
      <c r="W37" s="2382"/>
      <c r="X37" s="2382"/>
      <c r="Y37" s="2382"/>
      <c r="Z37" s="2382"/>
      <c r="AA37" s="2382"/>
      <c r="AB37" s="2382"/>
      <c r="AC37" s="549"/>
      <c r="AD37" s="2382" t="str">
        <f>IF(TITLE_NUMBER_PR_CHANGE="",IF(TITLE_NUMBER_PR="","",TITLE_NUMBER_PR),TITLE_NUMBER_PR_CHANGE)</f>
        <v>71/32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888"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521</v>
      </c>
      <c r="AE41" s="2430"/>
      <c r="AF41" s="2430"/>
      <c r="AG41" s="2456"/>
      <c r="AH41" s="2455" t="s">
        <v>522</v>
      </c>
      <c r="AI41" s="2430"/>
      <c r="AJ41" s="2430"/>
      <c r="AK41" s="2456"/>
      <c r="AL41" s="2455" t="s">
        <v>523</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524</v>
      </c>
      <c r="AU42" s="2313"/>
      <c r="AV42" s="2312" t="s">
        <v>525</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132</v>
      </c>
      <c r="C44" s="1598" t="s">
        <v>133</v>
      </c>
      <c r="D44" s="1598" t="s">
        <v>134</v>
      </c>
      <c r="E44" s="1592" t="s">
        <v>434</v>
      </c>
      <c r="F44" s="1592" t="s">
        <v>435</v>
      </c>
      <c r="G44" s="1592" t="s">
        <v>436</v>
      </c>
      <c r="H44" s="1592" t="s">
        <v>437</v>
      </c>
      <c r="I44" s="1592" t="s">
        <v>438</v>
      </c>
      <c r="J44" s="1592" t="s">
        <v>439</v>
      </c>
      <c r="K44" s="1592" t="s">
        <v>440</v>
      </c>
      <c r="L44" s="1592" t="s">
        <v>415</v>
      </c>
      <c r="Q44" s="514"/>
      <c r="R44" s="599"/>
      <c r="S44" s="2407"/>
      <c r="T44" s="2344"/>
      <c r="U44" s="525"/>
      <c r="V44" s="1707" t="s">
        <v>475</v>
      </c>
      <c r="W44" s="1707" t="s">
        <v>476</v>
      </c>
      <c r="X44" s="1707" t="s">
        <v>475</v>
      </c>
      <c r="Y44" s="1707" t="s">
        <v>476</v>
      </c>
      <c r="Z44" s="1717"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707" t="s">
        <v>475</v>
      </c>
      <c r="AU44" s="1707" t="s">
        <v>476</v>
      </c>
      <c r="AV44" s="1707" t="s">
        <v>475</v>
      </c>
      <c r="AW44" s="1707" t="s">
        <v>476</v>
      </c>
      <c r="AX44" s="1717" t="s">
        <v>443</v>
      </c>
      <c r="AY44" s="2403" t="s">
        <v>444</v>
      </c>
      <c r="AZ44" s="2404"/>
      <c r="BA44" s="2413"/>
      <c r="BB44" s="2416"/>
      <c r="BC44" s="2254"/>
    </row>
    <row s="12705"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275</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120</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275</v>
      </c>
      <c r="B47" s="1591" t="s">
        <v>276</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33.75">
      <c r="A48" s="1591" t="s">
        <v>275</v>
      </c>
      <c r="B48" s="1591" t="s">
        <v>276</v>
      </c>
      <c r="C48" s="1591" t="s">
        <v>277</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513</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514</v>
      </c>
      <c r="BE48" s="723"/>
      <c r="BF48" s="723" t="str">
        <f>IF(T48="","",T48)</f>
        <v>Наименование централизованной системы водоотведения</v>
      </c>
      <c r="BG48" s="723"/>
      <c r="BH48" s="723"/>
    </row>
    <row s="12947" customFormat="1" customHeight="1" ht="0">
      <c r="A49" s="1571" t="s">
        <v>275</v>
      </c>
      <c r="B49" s="1571" t="s">
        <v>276</v>
      </c>
      <c r="C49" s="1571" t="s">
        <v>277</v>
      </c>
      <c r="D49" s="1571" t="s">
        <v>526</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947" customFormat="1" customHeight="1" ht="0">
      <c r="A50" s="1571" t="s">
        <v>275</v>
      </c>
      <c r="B50" s="1571" t="s">
        <v>276</v>
      </c>
      <c r="C50" s="1571" t="s">
        <v>277</v>
      </c>
      <c r="D50" s="1571" t="s">
        <v>526</v>
      </c>
      <c r="E50" s="2390"/>
      <c r="F50" s="2390"/>
      <c r="G50" s="2390"/>
      <c r="H50" s="2390"/>
      <c r="I50" s="2391" t="str">
        <f>S49&amp;".1"</f>
        <v>.1</v>
      </c>
      <c r="J50" s="1571"/>
      <c r="K50" s="1571"/>
      <c r="L50" s="1574" t="s">
        <v>402</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947" customFormat="1" customHeight="1" ht="0">
      <c r="A51" s="1571" t="s">
        <v>275</v>
      </c>
      <c r="B51" s="1571" t="s">
        <v>276</v>
      </c>
      <c r="C51" s="1571" t="s">
        <v>277</v>
      </c>
      <c r="D51" s="1571" t="s">
        <v>526</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275</v>
      </c>
      <c r="B52" s="1591" t="s">
        <v>276</v>
      </c>
      <c r="C52" s="1591" t="s">
        <v>277</v>
      </c>
      <c r="D52" s="1591" t="s">
        <v>526</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275</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519</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275</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520</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275</v>
      </c>
      <c r="B56" s="1591" t="s">
        <v>276</v>
      </c>
      <c r="C56" s="1591" t="s">
        <v>277</v>
      </c>
      <c r="D56" s="1591" t="s">
        <v>526</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275</v>
      </c>
      <c r="B57" s="1591" t="s">
        <v>276</v>
      </c>
      <c r="C57" s="1591" t="s">
        <v>277</v>
      </c>
      <c r="D57" s="1591" t="s">
        <v>526</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947" customFormat="1" customHeight="1" ht="0">
      <c r="A58" s="1571" t="s">
        <v>275</v>
      </c>
      <c r="B58" s="1571" t="s">
        <v>276</v>
      </c>
      <c r="C58" s="1571" t="s">
        <v>277</v>
      </c>
      <c r="D58" s="1571" t="s">
        <v>526</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947" customFormat="1" customHeight="1" ht="0">
      <c r="A59" s="1571" t="s">
        <v>275</v>
      </c>
      <c r="B59" s="1571" t="s">
        <v>276</v>
      </c>
      <c r="C59" s="1571" t="s">
        <v>277</v>
      </c>
      <c r="D59" s="1571" t="s">
        <v>526</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855" customFormat="1" customHeight="1" ht="0">
      <c r="A60" s="1571" t="s">
        <v>275</v>
      </c>
      <c r="B60" s="1571" t="s">
        <v>276</v>
      </c>
      <c r="C60" s="1571" t="s">
        <v>277</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855" customFormat="1" customHeight="1" ht="0">
      <c r="A61" s="1571" t="s">
        <v>275</v>
      </c>
      <c r="B61" s="1571" t="s">
        <v>276</v>
      </c>
      <c r="C61" s="1542"/>
      <c r="D61" s="1542"/>
      <c r="E61" s="2390"/>
      <c r="F61" s="2389"/>
      <c r="G61" s="1542"/>
      <c r="H61" s="1542"/>
      <c r="I61" s="1542"/>
      <c r="J61" s="1542"/>
      <c r="K61" s="1542"/>
      <c r="L61" s="172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947" customFormat="1" customHeight="1" ht="0">
      <c r="A62" s="1571" t="s">
        <v>275</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855"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99738-1E5F-3A45-4236-F03CADAC685F}" mc:Ignorable="x14ac xr xr2 xr3">
  <sheetPr>
    <tabColor theme="6" tint="0.4"/>
  </sheetPr>
  <dimension ref="A1:ES62"/>
  <sheetViews>
    <sheetView topLeftCell="A1" showGridLines="0" zoomScale="90" workbookViewId="0">
      <selection activeCell="EK53" sqref="EK53"/>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225" width="19.140625" hidden="1" customWidth="1"/>
    <col min="13" max="14" style="12956" width="12.28125" hidden="1" customWidth="1"/>
    <col min="15" max="15" style="12956" width="23.421875" hidden="1" customWidth="1"/>
    <col min="16" max="16" style="13226" width="3.7109375" customWidth="1"/>
    <col min="17" max="18" style="12958" width="3.7109375" customWidth="1"/>
    <col min="19" max="19" style="12959" width="12.7109375" customWidth="1"/>
    <col min="20" max="20" style="12960" width="35.7109375" customWidth="1"/>
    <col min="21" max="21" style="12960" width="0.140625" customWidth="1"/>
    <col min="22" max="22" style="12960" width="19.7109375" hidden="1" customWidth="1"/>
    <col min="23" max="28" style="13002" width="19.7109375" hidden="1" customWidth="1"/>
    <col min="29" max="29" style="12960" width="11.7109375" hidden="1" customWidth="1"/>
    <col min="30" max="30" style="12960" width="3.7109375" hidden="1" customWidth="1"/>
    <col min="31" max="31" style="12960" width="11.7109375" hidden="1" customWidth="1"/>
    <col min="32" max="32" style="12960" width="8.57421875" hidden="1" customWidth="1"/>
    <col min="33" max="33" style="12960" width="19.7109375" customWidth="1"/>
    <col min="34" max="34" style="13002" width="0" customWidth="1"/>
    <col min="35" max="36" style="13002" width="0.28125" customWidth="1"/>
    <col min="37" max="38" style="13002" width="0.8515625" customWidth="1"/>
    <col min="39" max="39" style="12960" width="0.421875" customWidth="1"/>
    <col min="40" max="40" style="12960" width="11.7109375" customWidth="1"/>
    <col min="41" max="41" style="12960" width="3.7109375" customWidth="1"/>
    <col min="42" max="42" style="12960" width="11.7109375" customWidth="1"/>
    <col min="43" max="43" style="12960" width="8.57421875" customWidth="1"/>
    <col min="45" max="50" style="14030" width="0" customWidth="1"/>
    <col min="56" max="56" style="14030" width="0.28125" customWidth="1"/>
    <col min="57" max="57" style="14030" width="0" customWidth="1"/>
    <col min="58" max="58" style="14030" width="0.140625" customWidth="1"/>
    <col min="59" max="61" style="14030" width="0" customWidth="1"/>
    <col min="67" max="68" style="14030" width="0" customWidth="1"/>
    <col min="69" max="69" style="14030" width="0.28125" customWidth="1"/>
    <col min="70" max="72" style="14030" width="0" customWidth="1"/>
    <col min="78" max="83" style="14030" width="0" customWidth="1"/>
    <col min="89" max="92" style="14030" width="0" customWidth="1"/>
    <col min="93" max="94" style="14030" width="0.28125" customWidth="1"/>
    <col min="100" max="105" style="14030" width="0" customWidth="1"/>
    <col min="111" max="116" style="14030" width="0" customWidth="1"/>
    <col min="122" max="125" style="14030" width="0" customWidth="1"/>
    <col min="126" max="126" style="14030" width="0.140625" customWidth="1"/>
    <col min="127" max="127" style="14030" width="0" customWidth="1"/>
    <col min="133" max="133" style="14030" width="0.57421875" customWidth="1"/>
    <col min="134" max="138" style="14030" width="0" customWidth="1"/>
    <col min="142" max="142" style="14030" width="10.57421875" hidden="1"/>
    <col min="143" max="143" style="12960" width="4.7109375" customWidth="1"/>
    <col min="144" max="144" style="12960" width="115.7109375" customWidth="1"/>
    <col min="145" max="146" style="12947" width="10.57421875"/>
    <col min="147" max="147" style="12947" width="11.140625" customWidth="1"/>
    <col min="148" max="149" style="12947" width="10.57421875"/>
  </cols>
  <sheetData>
    <row customHeight="1" ht="14.25" hidden="1">
      <c r="AC1" s="550"/>
      <c r="AN1" s="550"/>
      <c r="AR1" s="6423"/>
      <c r="AS1" s="6423"/>
      <c r="AT1" s="6423"/>
      <c r="AU1" s="6423"/>
      <c r="AV1" s="6423"/>
      <c r="AW1" s="6423"/>
      <c r="AX1" s="6423"/>
      <c r="AY1" s="6423"/>
      <c r="AZ1" s="6423"/>
      <c r="BA1" s="6423"/>
      <c r="BB1" s="6423"/>
      <c r="BC1" s="6423"/>
      <c r="BD1" s="6423"/>
      <c r="BE1" s="6423"/>
      <c r="BF1" s="6423"/>
      <c r="BG1" s="6423"/>
      <c r="BH1" s="6423"/>
      <c r="BI1" s="6423"/>
      <c r="BJ1" s="6423"/>
      <c r="BK1" s="6423"/>
      <c r="BL1" s="6423"/>
      <c r="BM1" s="6423"/>
      <c r="BN1" s="6423"/>
      <c r="BO1" s="6423"/>
      <c r="BP1" s="6423"/>
      <c r="BQ1" s="6423"/>
      <c r="BR1" s="6423"/>
      <c r="BS1" s="6423"/>
      <c r="BT1" s="6423"/>
      <c r="BU1" s="6423"/>
      <c r="BV1" s="6423"/>
      <c r="BW1" s="6423"/>
      <c r="BX1" s="6423"/>
      <c r="BY1" s="6423"/>
      <c r="BZ1" s="6423"/>
      <c r="CA1" s="6423"/>
      <c r="CB1" s="6423"/>
      <c r="CC1" s="6423"/>
      <c r="CD1" s="6423"/>
      <c r="CE1" s="6423"/>
      <c r="CF1" s="6423"/>
      <c r="CG1" s="6423"/>
      <c r="CH1" s="6423"/>
      <c r="CI1" s="6423"/>
      <c r="CJ1" s="6423"/>
      <c r="CK1" s="6423"/>
      <c r="CL1" s="6423"/>
      <c r="CM1" s="6423"/>
      <c r="CN1" s="6423"/>
      <c r="CO1" s="6423"/>
      <c r="CP1" s="6423"/>
      <c r="CQ1" s="6423"/>
      <c r="CR1" s="6423"/>
      <c r="CS1" s="6423"/>
      <c r="CT1" s="6423"/>
      <c r="CU1" s="6423"/>
      <c r="CV1" s="6423"/>
      <c r="CW1" s="6423"/>
      <c r="CX1" s="6423"/>
      <c r="CY1" s="6423"/>
      <c r="CZ1" s="6423"/>
      <c r="DA1" s="6423"/>
      <c r="DB1" s="6423"/>
      <c r="DC1" s="6423"/>
      <c r="DD1" s="6423"/>
      <c r="DE1" s="6423"/>
      <c r="DF1" s="6423"/>
      <c r="DG1" s="6423"/>
      <c r="DH1" s="6423"/>
      <c r="DI1" s="6423"/>
      <c r="DJ1" s="6423"/>
      <c r="DK1" s="6423"/>
      <c r="DL1" s="6423"/>
      <c r="DM1" s="6423"/>
      <c r="DN1" s="6423"/>
      <c r="DO1" s="6423"/>
      <c r="DP1" s="6423"/>
      <c r="DQ1" s="6423"/>
      <c r="DR1" s="6423"/>
      <c r="DS1" s="6423"/>
      <c r="DT1" s="6423"/>
      <c r="DU1" s="6423"/>
      <c r="DV1" s="6423"/>
      <c r="DW1" s="6423"/>
      <c r="DX1" s="6423"/>
      <c r="DY1" s="6423"/>
      <c r="DZ1" s="6423"/>
      <c r="EA1" s="6423"/>
      <c r="EB1" s="6423"/>
      <c r="EC1" s="6423"/>
      <c r="ED1" s="6423"/>
      <c r="EE1" s="6423"/>
      <c r="EF1" s="6423"/>
      <c r="EG1" s="6423"/>
      <c r="EH1" s="6423"/>
      <c r="EI1" s="6423"/>
      <c r="EJ1" s="6423"/>
      <c r="EK1" s="6423"/>
      <c r="EL1" s="6423"/>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120</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24"/>
      <c r="AS2" s="6425"/>
      <c r="AT2" s="6425"/>
      <c r="AU2" s="6425"/>
      <c r="AV2" s="6425"/>
      <c r="AW2" s="6425"/>
      <c r="AX2" s="6425"/>
      <c r="AY2" s="6425"/>
      <c r="AZ2" s="6425"/>
      <c r="BA2" s="6425"/>
      <c r="BB2" s="6426"/>
      <c r="BC2" s="6424"/>
      <c r="BD2" s="6425"/>
      <c r="BE2" s="6425"/>
      <c r="BF2" s="6425"/>
      <c r="BG2" s="6425"/>
      <c r="BH2" s="6425"/>
      <c r="BI2" s="6425"/>
      <c r="BJ2" s="6425"/>
      <c r="BK2" s="6425"/>
      <c r="BL2" s="6425"/>
      <c r="BM2" s="6426"/>
      <c r="BN2" s="6424"/>
      <c r="BO2" s="6425"/>
      <c r="BP2" s="6425"/>
      <c r="BQ2" s="6425"/>
      <c r="BR2" s="6425"/>
      <c r="BS2" s="6425"/>
      <c r="BT2" s="6425"/>
      <c r="BU2" s="6425"/>
      <c r="BV2" s="6425"/>
      <c r="BW2" s="6425"/>
      <c r="BX2" s="6426"/>
      <c r="BY2" s="6424"/>
      <c r="BZ2" s="6425"/>
      <c r="CA2" s="6425"/>
      <c r="CB2" s="6425"/>
      <c r="CC2" s="6425"/>
      <c r="CD2" s="6425"/>
      <c r="CE2" s="6425"/>
      <c r="CF2" s="6425"/>
      <c r="CG2" s="6425"/>
      <c r="CH2" s="6425"/>
      <c r="CI2" s="6426"/>
      <c r="CJ2" s="6424"/>
      <c r="CK2" s="6425"/>
      <c r="CL2" s="6425"/>
      <c r="CM2" s="6425"/>
      <c r="CN2" s="6425"/>
      <c r="CO2" s="6425"/>
      <c r="CP2" s="6425"/>
      <c r="CQ2" s="6425"/>
      <c r="CR2" s="6425"/>
      <c r="CS2" s="6425"/>
      <c r="CT2" s="6426"/>
      <c r="CU2" s="6424"/>
      <c r="CV2" s="6425"/>
      <c r="CW2" s="6425"/>
      <c r="CX2" s="6425"/>
      <c r="CY2" s="6425"/>
      <c r="CZ2" s="6425"/>
      <c r="DA2" s="6425"/>
      <c r="DB2" s="6425"/>
      <c r="DC2" s="6425"/>
      <c r="DD2" s="6425"/>
      <c r="DE2" s="6426"/>
      <c r="DF2" s="6424"/>
      <c r="DG2" s="6425"/>
      <c r="DH2" s="6425"/>
      <c r="DI2" s="6425"/>
      <c r="DJ2" s="6425"/>
      <c r="DK2" s="6425"/>
      <c r="DL2" s="6425"/>
      <c r="DM2" s="6425"/>
      <c r="DN2" s="6425"/>
      <c r="DO2" s="6425"/>
      <c r="DP2" s="6426"/>
      <c r="DQ2" s="6424"/>
      <c r="DR2" s="6425"/>
      <c r="DS2" s="6425"/>
      <c r="DT2" s="6425"/>
      <c r="DU2" s="6425"/>
      <c r="DV2" s="6425"/>
      <c r="DW2" s="6425"/>
      <c r="DX2" s="6425"/>
      <c r="DY2" s="6425"/>
      <c r="DZ2" s="6425"/>
      <c r="EA2" s="6426"/>
      <c r="EB2" s="6424"/>
      <c r="EC2" s="6425"/>
      <c r="ED2" s="6425"/>
      <c r="EE2" s="6425"/>
      <c r="EF2" s="6425"/>
      <c r="EG2" s="6425"/>
      <c r="EH2" s="6425"/>
      <c r="EI2" s="6425"/>
      <c r="EJ2" s="6425"/>
      <c r="EK2" s="6425"/>
      <c r="EL2" s="6426"/>
      <c r="EM2" s="2385"/>
      <c r="EN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723"/>
      <c r="EQ2" s="723" t="str">
        <f>IF(T2="","",T2)</f>
        <v>Наименование тарифа</v>
      </c>
      <c r="ER2" s="723"/>
      <c r="ES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24"/>
      <c r="AS3" s="6425"/>
      <c r="AT3" s="6425"/>
      <c r="AU3" s="6425"/>
      <c r="AV3" s="6425"/>
      <c r="AW3" s="6425"/>
      <c r="AX3" s="6425"/>
      <c r="AY3" s="6425"/>
      <c r="AZ3" s="6425"/>
      <c r="BA3" s="6425"/>
      <c r="BB3" s="6426"/>
      <c r="BC3" s="6424"/>
      <c r="BD3" s="6425"/>
      <c r="BE3" s="6425"/>
      <c r="BF3" s="6425"/>
      <c r="BG3" s="6425"/>
      <c r="BH3" s="6425"/>
      <c r="BI3" s="6425"/>
      <c r="BJ3" s="6425"/>
      <c r="BK3" s="6425"/>
      <c r="BL3" s="6425"/>
      <c r="BM3" s="6426"/>
      <c r="BN3" s="6424"/>
      <c r="BO3" s="6425"/>
      <c r="BP3" s="6425"/>
      <c r="BQ3" s="6425"/>
      <c r="BR3" s="6425"/>
      <c r="BS3" s="6425"/>
      <c r="BT3" s="6425"/>
      <c r="BU3" s="6425"/>
      <c r="BV3" s="6425"/>
      <c r="BW3" s="6425"/>
      <c r="BX3" s="6426"/>
      <c r="BY3" s="6424"/>
      <c r="BZ3" s="6425"/>
      <c r="CA3" s="6425"/>
      <c r="CB3" s="6425"/>
      <c r="CC3" s="6425"/>
      <c r="CD3" s="6425"/>
      <c r="CE3" s="6425"/>
      <c r="CF3" s="6425"/>
      <c r="CG3" s="6425"/>
      <c r="CH3" s="6425"/>
      <c r="CI3" s="6426"/>
      <c r="CJ3" s="6424"/>
      <c r="CK3" s="6425"/>
      <c r="CL3" s="6425"/>
      <c r="CM3" s="6425"/>
      <c r="CN3" s="6425"/>
      <c r="CO3" s="6425"/>
      <c r="CP3" s="6425"/>
      <c r="CQ3" s="6425"/>
      <c r="CR3" s="6425"/>
      <c r="CS3" s="6425"/>
      <c r="CT3" s="6426"/>
      <c r="CU3" s="6424"/>
      <c r="CV3" s="6425"/>
      <c r="CW3" s="6425"/>
      <c r="CX3" s="6425"/>
      <c r="CY3" s="6425"/>
      <c r="CZ3" s="6425"/>
      <c r="DA3" s="6425"/>
      <c r="DB3" s="6425"/>
      <c r="DC3" s="6425"/>
      <c r="DD3" s="6425"/>
      <c r="DE3" s="6426"/>
      <c r="DF3" s="6424"/>
      <c r="DG3" s="6425"/>
      <c r="DH3" s="6425"/>
      <c r="DI3" s="6425"/>
      <c r="DJ3" s="6425"/>
      <c r="DK3" s="6425"/>
      <c r="DL3" s="6425"/>
      <c r="DM3" s="6425"/>
      <c r="DN3" s="6425"/>
      <c r="DO3" s="6425"/>
      <c r="DP3" s="6426"/>
      <c r="DQ3" s="6424"/>
      <c r="DR3" s="6425"/>
      <c r="DS3" s="6425"/>
      <c r="DT3" s="6425"/>
      <c r="DU3" s="6425"/>
      <c r="DV3" s="6425"/>
      <c r="DW3" s="6425"/>
      <c r="DX3" s="6425"/>
      <c r="DY3" s="6425"/>
      <c r="DZ3" s="6425"/>
      <c r="EA3" s="6426"/>
      <c r="EB3" s="6424"/>
      <c r="EC3" s="6425"/>
      <c r="ED3" s="6425"/>
      <c r="EE3" s="6425"/>
      <c r="EF3" s="6425"/>
      <c r="EG3" s="6425"/>
      <c r="EH3" s="6425"/>
      <c r="EI3" s="6425"/>
      <c r="EJ3" s="6425"/>
      <c r="EK3" s="6425"/>
      <c r="EL3" s="6426"/>
      <c r="EM3" s="2385"/>
      <c r="EN3" s="1485" t="s">
        <v>397</v>
      </c>
      <c r="EP3" s="723"/>
      <c r="EQ3" s="723" t="str">
        <f>IF(T3="","",T3)</f>
        <v>Территория действия тарифа</v>
      </c>
      <c r="ER3" s="723"/>
      <c r="ES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527</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24"/>
      <c r="AS4" s="6425"/>
      <c r="AT4" s="6425"/>
      <c r="AU4" s="6425"/>
      <c r="AV4" s="6425"/>
      <c r="AW4" s="6425"/>
      <c r="AX4" s="6425"/>
      <c r="AY4" s="6425"/>
      <c r="AZ4" s="6425"/>
      <c r="BA4" s="6425"/>
      <c r="BB4" s="6426"/>
      <c r="BC4" s="6424"/>
      <c r="BD4" s="6425"/>
      <c r="BE4" s="6425"/>
      <c r="BF4" s="6425"/>
      <c r="BG4" s="6425"/>
      <c r="BH4" s="6425"/>
      <c r="BI4" s="6425"/>
      <c r="BJ4" s="6425"/>
      <c r="BK4" s="6425"/>
      <c r="BL4" s="6425"/>
      <c r="BM4" s="6426"/>
      <c r="BN4" s="6424"/>
      <c r="BO4" s="6425"/>
      <c r="BP4" s="6425"/>
      <c r="BQ4" s="6425"/>
      <c r="BR4" s="6425"/>
      <c r="BS4" s="6425"/>
      <c r="BT4" s="6425"/>
      <c r="BU4" s="6425"/>
      <c r="BV4" s="6425"/>
      <c r="BW4" s="6425"/>
      <c r="BX4" s="6426"/>
      <c r="BY4" s="6424"/>
      <c r="BZ4" s="6425"/>
      <c r="CA4" s="6425"/>
      <c r="CB4" s="6425"/>
      <c r="CC4" s="6425"/>
      <c r="CD4" s="6425"/>
      <c r="CE4" s="6425"/>
      <c r="CF4" s="6425"/>
      <c r="CG4" s="6425"/>
      <c r="CH4" s="6425"/>
      <c r="CI4" s="6426"/>
      <c r="CJ4" s="6424"/>
      <c r="CK4" s="6425"/>
      <c r="CL4" s="6425"/>
      <c r="CM4" s="6425"/>
      <c r="CN4" s="6425"/>
      <c r="CO4" s="6425"/>
      <c r="CP4" s="6425"/>
      <c r="CQ4" s="6425"/>
      <c r="CR4" s="6425"/>
      <c r="CS4" s="6425"/>
      <c r="CT4" s="6426"/>
      <c r="CU4" s="6424"/>
      <c r="CV4" s="6425"/>
      <c r="CW4" s="6425"/>
      <c r="CX4" s="6425"/>
      <c r="CY4" s="6425"/>
      <c r="CZ4" s="6425"/>
      <c r="DA4" s="6425"/>
      <c r="DB4" s="6425"/>
      <c r="DC4" s="6425"/>
      <c r="DD4" s="6425"/>
      <c r="DE4" s="6426"/>
      <c r="DF4" s="6424"/>
      <c r="DG4" s="6425"/>
      <c r="DH4" s="6425"/>
      <c r="DI4" s="6425"/>
      <c r="DJ4" s="6425"/>
      <c r="DK4" s="6425"/>
      <c r="DL4" s="6425"/>
      <c r="DM4" s="6425"/>
      <c r="DN4" s="6425"/>
      <c r="DO4" s="6425"/>
      <c r="DP4" s="6426"/>
      <c r="DQ4" s="6424"/>
      <c r="DR4" s="6425"/>
      <c r="DS4" s="6425"/>
      <c r="DT4" s="6425"/>
      <c r="DU4" s="6425"/>
      <c r="DV4" s="6425"/>
      <c r="DW4" s="6425"/>
      <c r="DX4" s="6425"/>
      <c r="DY4" s="6425"/>
      <c r="DZ4" s="6425"/>
      <c r="EA4" s="6426"/>
      <c r="EB4" s="6424"/>
      <c r="EC4" s="6425"/>
      <c r="ED4" s="6425"/>
      <c r="EE4" s="6425"/>
      <c r="EF4" s="6425"/>
      <c r="EG4" s="6425"/>
      <c r="EH4" s="6425"/>
      <c r="EI4" s="6425"/>
      <c r="EJ4" s="6425"/>
      <c r="EK4" s="6425"/>
      <c r="EL4" s="6426"/>
      <c r="EM4" s="2385"/>
      <c r="EN4" s="1485" t="s">
        <v>528</v>
      </c>
      <c r="EP4" s="723"/>
      <c r="EQ4" s="723" t="str">
        <f>IF(T4="","",T4)</f>
        <v>Наименование централизованной системы горячего водоснабжения</v>
      </c>
      <c r="ER4" s="723"/>
      <c r="ES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27"/>
      <c r="AS5" s="6428"/>
      <c r="AT5" s="6428"/>
      <c r="AU5" s="6428"/>
      <c r="AV5" s="6428"/>
      <c r="AW5" s="6428"/>
      <c r="AX5" s="6428"/>
      <c r="AY5" s="6428"/>
      <c r="AZ5" s="6428"/>
      <c r="BA5" s="6428"/>
      <c r="BB5" s="6429"/>
      <c r="BC5" s="6427"/>
      <c r="BD5" s="6428"/>
      <c r="BE5" s="6428"/>
      <c r="BF5" s="6428"/>
      <c r="BG5" s="6428"/>
      <c r="BH5" s="6428"/>
      <c r="BI5" s="6428"/>
      <c r="BJ5" s="6428"/>
      <c r="BK5" s="6428"/>
      <c r="BL5" s="6428"/>
      <c r="BM5" s="6429"/>
      <c r="BN5" s="6427"/>
      <c r="BO5" s="6428"/>
      <c r="BP5" s="6428"/>
      <c r="BQ5" s="6428"/>
      <c r="BR5" s="6428"/>
      <c r="BS5" s="6428"/>
      <c r="BT5" s="6428"/>
      <c r="BU5" s="6428"/>
      <c r="BV5" s="6428"/>
      <c r="BW5" s="6428"/>
      <c r="BX5" s="6429"/>
      <c r="BY5" s="6427"/>
      <c r="BZ5" s="6428"/>
      <c r="CA5" s="6428"/>
      <c r="CB5" s="6428"/>
      <c r="CC5" s="6428"/>
      <c r="CD5" s="6428"/>
      <c r="CE5" s="6428"/>
      <c r="CF5" s="6428"/>
      <c r="CG5" s="6428"/>
      <c r="CH5" s="6428"/>
      <c r="CI5" s="6429"/>
      <c r="CJ5" s="6427"/>
      <c r="CK5" s="6428"/>
      <c r="CL5" s="6428"/>
      <c r="CM5" s="6428"/>
      <c r="CN5" s="6428"/>
      <c r="CO5" s="6428"/>
      <c r="CP5" s="6428"/>
      <c r="CQ5" s="6428"/>
      <c r="CR5" s="6428"/>
      <c r="CS5" s="6428"/>
      <c r="CT5" s="6429"/>
      <c r="CU5" s="6427"/>
      <c r="CV5" s="6428"/>
      <c r="CW5" s="6428"/>
      <c r="CX5" s="6428"/>
      <c r="CY5" s="6428"/>
      <c r="CZ5" s="6428"/>
      <c r="DA5" s="6428"/>
      <c r="DB5" s="6428"/>
      <c r="DC5" s="6428"/>
      <c r="DD5" s="6428"/>
      <c r="DE5" s="6429"/>
      <c r="DF5" s="6427"/>
      <c r="DG5" s="6428"/>
      <c r="DH5" s="6428"/>
      <c r="DI5" s="6428"/>
      <c r="DJ5" s="6428"/>
      <c r="DK5" s="6428"/>
      <c r="DL5" s="6428"/>
      <c r="DM5" s="6428"/>
      <c r="DN5" s="6428"/>
      <c r="DO5" s="6428"/>
      <c r="DP5" s="6429"/>
      <c r="DQ5" s="6427"/>
      <c r="DR5" s="6428"/>
      <c r="DS5" s="6428"/>
      <c r="DT5" s="6428"/>
      <c r="DU5" s="6428"/>
      <c r="DV5" s="6428"/>
      <c r="DW5" s="6428"/>
      <c r="DX5" s="6428"/>
      <c r="DY5" s="6428"/>
      <c r="DZ5" s="6428"/>
      <c r="EA5" s="6429"/>
      <c r="EB5" s="6427"/>
      <c r="EC5" s="6428"/>
      <c r="ED5" s="6428"/>
      <c r="EE5" s="6428"/>
      <c r="EF5" s="6428"/>
      <c r="EG5" s="6428"/>
      <c r="EH5" s="6428"/>
      <c r="EI5" s="6428"/>
      <c r="EJ5" s="6428"/>
      <c r="EK5" s="6428"/>
      <c r="EL5" s="6429"/>
      <c r="EM5" s="2481"/>
      <c r="EN5" s="1485" t="s">
        <v>481</v>
      </c>
      <c r="EP5" s="723"/>
      <c r="EQ5" s="723" t="str">
        <f>IF(T5="","",T5)</f>
        <v>Наименование признака дифференциации</v>
      </c>
      <c r="ER5" s="723"/>
      <c r="ES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30"/>
      <c r="AS6" s="6431"/>
      <c r="AT6" s="6431"/>
      <c r="AU6" s="6431"/>
      <c r="AV6" s="6431"/>
      <c r="AW6" s="6431"/>
      <c r="AX6" s="6431"/>
      <c r="AY6" s="6431"/>
      <c r="AZ6" s="6431"/>
      <c r="BA6" s="6431"/>
      <c r="BB6" s="6432"/>
      <c r="BC6" s="6430"/>
      <c r="BD6" s="6431"/>
      <c r="BE6" s="6431"/>
      <c r="BF6" s="6431"/>
      <c r="BG6" s="6431"/>
      <c r="BH6" s="6431"/>
      <c r="BI6" s="6431"/>
      <c r="BJ6" s="6431"/>
      <c r="BK6" s="6431"/>
      <c r="BL6" s="6431"/>
      <c r="BM6" s="6432"/>
      <c r="BN6" s="6430"/>
      <c r="BO6" s="6431"/>
      <c r="BP6" s="6431"/>
      <c r="BQ6" s="6431"/>
      <c r="BR6" s="6431"/>
      <c r="BS6" s="6431"/>
      <c r="BT6" s="6431"/>
      <c r="BU6" s="6431"/>
      <c r="BV6" s="6431"/>
      <c r="BW6" s="6431"/>
      <c r="BX6" s="6432"/>
      <c r="BY6" s="6430"/>
      <c r="BZ6" s="6431"/>
      <c r="CA6" s="6431"/>
      <c r="CB6" s="6431"/>
      <c r="CC6" s="6431"/>
      <c r="CD6" s="6431"/>
      <c r="CE6" s="6431"/>
      <c r="CF6" s="6431"/>
      <c r="CG6" s="6431"/>
      <c r="CH6" s="6431"/>
      <c r="CI6" s="6432"/>
      <c r="CJ6" s="6430"/>
      <c r="CK6" s="6431"/>
      <c r="CL6" s="6431"/>
      <c r="CM6" s="6431"/>
      <c r="CN6" s="6431"/>
      <c r="CO6" s="6431"/>
      <c r="CP6" s="6431"/>
      <c r="CQ6" s="6431"/>
      <c r="CR6" s="6431"/>
      <c r="CS6" s="6431"/>
      <c r="CT6" s="6432"/>
      <c r="CU6" s="6430"/>
      <c r="CV6" s="6431"/>
      <c r="CW6" s="6431"/>
      <c r="CX6" s="6431"/>
      <c r="CY6" s="6431"/>
      <c r="CZ6" s="6431"/>
      <c r="DA6" s="6431"/>
      <c r="DB6" s="6431"/>
      <c r="DC6" s="6431"/>
      <c r="DD6" s="6431"/>
      <c r="DE6" s="6432"/>
      <c r="DF6" s="6430"/>
      <c r="DG6" s="6431"/>
      <c r="DH6" s="6431"/>
      <c r="DI6" s="6431"/>
      <c r="DJ6" s="6431"/>
      <c r="DK6" s="6431"/>
      <c r="DL6" s="6431"/>
      <c r="DM6" s="6431"/>
      <c r="DN6" s="6431"/>
      <c r="DO6" s="6431"/>
      <c r="DP6" s="6432"/>
      <c r="DQ6" s="6430"/>
      <c r="DR6" s="6431"/>
      <c r="DS6" s="6431"/>
      <c r="DT6" s="6431"/>
      <c r="DU6" s="6431"/>
      <c r="DV6" s="6431"/>
      <c r="DW6" s="6431"/>
      <c r="DX6" s="6431"/>
      <c r="DY6" s="6431"/>
      <c r="DZ6" s="6431"/>
      <c r="EA6" s="6432"/>
      <c r="EB6" s="6430"/>
      <c r="EC6" s="6431"/>
      <c r="ED6" s="6431"/>
      <c r="EE6" s="6431"/>
      <c r="EF6" s="6431"/>
      <c r="EG6" s="6431"/>
      <c r="EH6" s="6431"/>
      <c r="EI6" s="6431"/>
      <c r="EJ6" s="6431"/>
      <c r="EK6" s="6431"/>
      <c r="EL6" s="6432"/>
      <c r="EM6" s="2379"/>
      <c r="EN6" s="1535" t="s">
        <v>482</v>
      </c>
      <c r="EP6" s="723"/>
      <c r="EQ6" s="723" t="str">
        <f>IF(T6="","",T6)</f>
        <v>Группа потребителей</v>
      </c>
      <c r="ER6" s="723"/>
      <c r="ES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59</v>
      </c>
      <c r="AE7" s="2394"/>
      <c r="AF7" s="2264" t="s">
        <v>59</v>
      </c>
      <c r="AG7" s="974"/>
      <c r="AH7" s="974"/>
      <c r="AI7" s="974"/>
      <c r="AJ7" s="974"/>
      <c r="AK7" s="974"/>
      <c r="AL7" s="974"/>
      <c r="AM7" s="974"/>
      <c r="AN7" s="2394"/>
      <c r="AO7" s="2264" t="s">
        <v>59</v>
      </c>
      <c r="AP7" s="2396"/>
      <c r="AQ7" s="2264" t="s">
        <v>59</v>
      </c>
      <c r="AR7" s="6433"/>
      <c r="AS7" s="6433"/>
      <c r="AT7" s="6433"/>
      <c r="AU7" s="6433"/>
      <c r="AV7" s="6433"/>
      <c r="AW7" s="6433"/>
      <c r="AX7" s="6433"/>
      <c r="AY7" s="6434"/>
      <c r="AZ7" s="6435" t="s">
        <v>59</v>
      </c>
      <c r="BA7" s="6434"/>
      <c r="BB7" s="6435" t="s">
        <v>59</v>
      </c>
      <c r="BC7" s="6433"/>
      <c r="BD7" s="6433"/>
      <c r="BE7" s="6433"/>
      <c r="BF7" s="6433"/>
      <c r="BG7" s="6433"/>
      <c r="BH7" s="6433"/>
      <c r="BI7" s="6433"/>
      <c r="BJ7" s="6434"/>
      <c r="BK7" s="6435" t="s">
        <v>59</v>
      </c>
      <c r="BL7" s="6434"/>
      <c r="BM7" s="6435" t="s">
        <v>59</v>
      </c>
      <c r="BN7" s="6433"/>
      <c r="BO7" s="6433"/>
      <c r="BP7" s="6433"/>
      <c r="BQ7" s="6433"/>
      <c r="BR7" s="6433"/>
      <c r="BS7" s="6433"/>
      <c r="BT7" s="6433"/>
      <c r="BU7" s="6434"/>
      <c r="BV7" s="6435" t="s">
        <v>59</v>
      </c>
      <c r="BW7" s="6434"/>
      <c r="BX7" s="6435" t="s">
        <v>59</v>
      </c>
      <c r="BY7" s="6433"/>
      <c r="BZ7" s="6433"/>
      <c r="CA7" s="6433"/>
      <c r="CB7" s="6433"/>
      <c r="CC7" s="6433"/>
      <c r="CD7" s="6433"/>
      <c r="CE7" s="6433"/>
      <c r="CF7" s="6434"/>
      <c r="CG7" s="6435" t="s">
        <v>59</v>
      </c>
      <c r="CH7" s="6434"/>
      <c r="CI7" s="6435" t="s">
        <v>59</v>
      </c>
      <c r="CJ7" s="6433"/>
      <c r="CK7" s="6433"/>
      <c r="CL7" s="6433"/>
      <c r="CM7" s="6433"/>
      <c r="CN7" s="6433"/>
      <c r="CO7" s="6433"/>
      <c r="CP7" s="6433"/>
      <c r="CQ7" s="6434"/>
      <c r="CR7" s="6435" t="s">
        <v>59</v>
      </c>
      <c r="CS7" s="6434"/>
      <c r="CT7" s="6435" t="s">
        <v>59</v>
      </c>
      <c r="CU7" s="6433"/>
      <c r="CV7" s="6433"/>
      <c r="CW7" s="6433"/>
      <c r="CX7" s="6433"/>
      <c r="CY7" s="6433"/>
      <c r="CZ7" s="6433"/>
      <c r="DA7" s="6433"/>
      <c r="DB7" s="6434"/>
      <c r="DC7" s="6435" t="s">
        <v>59</v>
      </c>
      <c r="DD7" s="6434"/>
      <c r="DE7" s="6435" t="s">
        <v>59</v>
      </c>
      <c r="DF7" s="6433"/>
      <c r="DG7" s="6433"/>
      <c r="DH7" s="6433"/>
      <c r="DI7" s="6433"/>
      <c r="DJ7" s="6433"/>
      <c r="DK7" s="6433"/>
      <c r="DL7" s="6433"/>
      <c r="DM7" s="6434"/>
      <c r="DN7" s="6435" t="s">
        <v>59</v>
      </c>
      <c r="DO7" s="6434"/>
      <c r="DP7" s="6435" t="s">
        <v>59</v>
      </c>
      <c r="DQ7" s="6433"/>
      <c r="DR7" s="6433"/>
      <c r="DS7" s="6433"/>
      <c r="DT7" s="6433"/>
      <c r="DU7" s="6433"/>
      <c r="DV7" s="6433"/>
      <c r="DW7" s="6433"/>
      <c r="DX7" s="6434"/>
      <c r="DY7" s="6435" t="s">
        <v>59</v>
      </c>
      <c r="DZ7" s="6434"/>
      <c r="EA7" s="6435" t="s">
        <v>59</v>
      </c>
      <c r="EB7" s="6433"/>
      <c r="EC7" s="6433"/>
      <c r="ED7" s="6433"/>
      <c r="EE7" s="6433"/>
      <c r="EF7" s="6433"/>
      <c r="EG7" s="6433"/>
      <c r="EH7" s="6433"/>
      <c r="EI7" s="6434"/>
      <c r="EJ7" s="6435" t="s">
        <v>59</v>
      </c>
      <c r="EK7" s="6434"/>
      <c r="EL7" s="6435" t="s">
        <v>59</v>
      </c>
      <c r="EM7" s="1666"/>
      <c r="EN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734">
        <f>STRCHECKDATE(V8:EM8)</f>
      </c>
      <c r="EP7" s="723"/>
      <c r="EQ7" s="723" t="str">
        <f>IF(T7="","",T7)</f>
        <v/>
      </c>
      <c r="ER7" s="723"/>
      <c r="ES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36"/>
      <c r="AS8" s="6436"/>
      <c r="AT8" s="6436"/>
      <c r="AU8" s="6436"/>
      <c r="AV8" s="6436"/>
      <c r="AW8" s="6436"/>
      <c r="AX8" s="6436"/>
      <c r="AY8" s="6437"/>
      <c r="AZ8" s="6435"/>
      <c r="BA8" s="6437"/>
      <c r="BB8" s="6435"/>
      <c r="BC8" s="6436"/>
      <c r="BD8" s="6436"/>
      <c r="BE8" s="6436"/>
      <c r="BF8" s="6436"/>
      <c r="BG8" s="6436"/>
      <c r="BH8" s="6436"/>
      <c r="BI8" s="6436"/>
      <c r="BJ8" s="6437"/>
      <c r="BK8" s="6435"/>
      <c r="BL8" s="6437"/>
      <c r="BM8" s="6435"/>
      <c r="BN8" s="6436"/>
      <c r="BO8" s="6436"/>
      <c r="BP8" s="6436"/>
      <c r="BQ8" s="6436"/>
      <c r="BR8" s="6436"/>
      <c r="BS8" s="6436"/>
      <c r="BT8" s="6436"/>
      <c r="BU8" s="6437"/>
      <c r="BV8" s="6435"/>
      <c r="BW8" s="6437"/>
      <c r="BX8" s="6435"/>
      <c r="BY8" s="6436"/>
      <c r="BZ8" s="6436"/>
      <c r="CA8" s="6436"/>
      <c r="CB8" s="6436"/>
      <c r="CC8" s="6436"/>
      <c r="CD8" s="6436"/>
      <c r="CE8" s="6436"/>
      <c r="CF8" s="6437"/>
      <c r="CG8" s="6435"/>
      <c r="CH8" s="6437"/>
      <c r="CI8" s="6435"/>
      <c r="CJ8" s="6436"/>
      <c r="CK8" s="6436"/>
      <c r="CL8" s="6436"/>
      <c r="CM8" s="6436"/>
      <c r="CN8" s="6436"/>
      <c r="CO8" s="6436"/>
      <c r="CP8" s="6436"/>
      <c r="CQ8" s="6437"/>
      <c r="CR8" s="6435"/>
      <c r="CS8" s="6437"/>
      <c r="CT8" s="6435"/>
      <c r="CU8" s="6436"/>
      <c r="CV8" s="6436"/>
      <c r="CW8" s="6436"/>
      <c r="CX8" s="6436"/>
      <c r="CY8" s="6436"/>
      <c r="CZ8" s="6436"/>
      <c r="DA8" s="6436"/>
      <c r="DB8" s="6437"/>
      <c r="DC8" s="6435"/>
      <c r="DD8" s="6437"/>
      <c r="DE8" s="6435"/>
      <c r="DF8" s="6436"/>
      <c r="DG8" s="6436"/>
      <c r="DH8" s="6436"/>
      <c r="DI8" s="6436"/>
      <c r="DJ8" s="6436"/>
      <c r="DK8" s="6436"/>
      <c r="DL8" s="6436"/>
      <c r="DM8" s="6437"/>
      <c r="DN8" s="6435"/>
      <c r="DO8" s="6437"/>
      <c r="DP8" s="6435"/>
      <c r="DQ8" s="6436"/>
      <c r="DR8" s="6436"/>
      <c r="DS8" s="6436"/>
      <c r="DT8" s="6436"/>
      <c r="DU8" s="6436"/>
      <c r="DV8" s="6436"/>
      <c r="DW8" s="6436"/>
      <c r="DX8" s="6437"/>
      <c r="DY8" s="6435"/>
      <c r="DZ8" s="6437"/>
      <c r="EA8" s="6435"/>
      <c r="EB8" s="6436"/>
      <c r="EC8" s="6436"/>
      <c r="ED8" s="6436"/>
      <c r="EE8" s="6436"/>
      <c r="EF8" s="6436"/>
      <c r="EG8" s="6436"/>
      <c r="EH8" s="6436"/>
      <c r="EI8" s="6437"/>
      <c r="EJ8" s="6435"/>
      <c r="EK8" s="6437"/>
      <c r="EL8" s="6435"/>
      <c r="EM8" s="1667"/>
      <c r="EN8" s="2482"/>
      <c r="EP8" s="723"/>
      <c r="EQ8" s="723" t="str">
        <f>IF(T8="","",T8)</f>
        <v/>
      </c>
      <c r="ER8" s="723"/>
      <c r="ES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38"/>
      <c r="AS9" s="6439"/>
      <c r="AT9" s="6440"/>
      <c r="AU9" s="6441"/>
      <c r="AV9" s="6442"/>
      <c r="AW9" s="6443"/>
      <c r="AX9" s="6444"/>
      <c r="AY9" s="6445"/>
      <c r="AZ9" s="6446"/>
      <c r="BA9" s="6447"/>
      <c r="BB9" s="6448"/>
      <c r="BC9" s="6449"/>
      <c r="BD9" s="6450"/>
      <c r="BE9" s="6451"/>
      <c r="BF9" s="6452"/>
      <c r="BG9" s="6453"/>
      <c r="BH9" s="6454"/>
      <c r="BI9" s="6455"/>
      <c r="BJ9" s="6456"/>
      <c r="BK9" s="6457"/>
      <c r="BL9" s="6458"/>
      <c r="BM9" s="6459"/>
      <c r="BN9" s="6460"/>
      <c r="BO9" s="6461"/>
      <c r="BP9" s="6462"/>
      <c r="BQ9" s="6463"/>
      <c r="BR9" s="6464"/>
      <c r="BS9" s="6465"/>
      <c r="BT9" s="6466"/>
      <c r="BU9" s="6467"/>
      <c r="BV9" s="6468"/>
      <c r="BW9" s="6469"/>
      <c r="BX9" s="6470"/>
      <c r="BY9" s="6471"/>
      <c r="BZ9" s="6472"/>
      <c r="CA9" s="6473"/>
      <c r="CB9" s="6474"/>
      <c r="CC9" s="6475"/>
      <c r="CD9" s="6476"/>
      <c r="CE9" s="6477"/>
      <c r="CF9" s="6478"/>
      <c r="CG9" s="6479"/>
      <c r="CH9" s="6480"/>
      <c r="CI9" s="6481"/>
      <c r="CJ9" s="6482"/>
      <c r="CK9" s="6483"/>
      <c r="CL9" s="6484"/>
      <c r="CM9" s="6485"/>
      <c r="CN9" s="6486"/>
      <c r="CO9" s="6487"/>
      <c r="CP9" s="6488"/>
      <c r="CQ9" s="6489"/>
      <c r="CR9" s="6490"/>
      <c r="CS9" s="6491"/>
      <c r="CT9" s="6492"/>
      <c r="CU9" s="6493"/>
      <c r="CV9" s="6494"/>
      <c r="CW9" s="6495"/>
      <c r="CX9" s="6496"/>
      <c r="CY9" s="6497"/>
      <c r="CZ9" s="6498"/>
      <c r="DA9" s="6499"/>
      <c r="DB9" s="6500"/>
      <c r="DC9" s="6501"/>
      <c r="DD9" s="6502"/>
      <c r="DE9" s="6503"/>
      <c r="DF9" s="6504"/>
      <c r="DG9" s="6505"/>
      <c r="DH9" s="6506"/>
      <c r="DI9" s="6507"/>
      <c r="DJ9" s="6508"/>
      <c r="DK9" s="6509"/>
      <c r="DL9" s="6510"/>
      <c r="DM9" s="6511"/>
      <c r="DN9" s="6512"/>
      <c r="DO9" s="6513"/>
      <c r="DP9" s="6514"/>
      <c r="DQ9" s="6515"/>
      <c r="DR9" s="6516"/>
      <c r="DS9" s="6517"/>
      <c r="DT9" s="6518"/>
      <c r="DU9" s="6519"/>
      <c r="DV9" s="6520"/>
      <c r="DW9" s="6521"/>
      <c r="DX9" s="6522"/>
      <c r="DY9" s="6523"/>
      <c r="DZ9" s="6524"/>
      <c r="EA9" s="6525"/>
      <c r="EB9" s="6526"/>
      <c r="EC9" s="6527"/>
      <c r="ED9" s="6528"/>
      <c r="EE9" s="6529"/>
      <c r="EF9" s="6530"/>
      <c r="EG9" s="6531"/>
      <c r="EH9" s="6532"/>
      <c r="EI9" s="6533"/>
      <c r="EJ9" s="6534"/>
      <c r="EK9" s="6535"/>
      <c r="EL9" s="6536"/>
      <c r="EM9" s="590"/>
      <c r="EN9" s="1485" t="s">
        <v>484</v>
      </c>
      <c r="EP9" s="723"/>
      <c r="EQ9" s="723" t="str">
        <f>IF(T9="","",T9)</f>
        <v>Добавить значение признака дифференциации</v>
      </c>
      <c r="ER9" s="723"/>
      <c r="ES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537"/>
      <c r="AS10" s="6538"/>
      <c r="AT10" s="6539"/>
      <c r="AU10" s="6540"/>
      <c r="AV10" s="6541"/>
      <c r="AW10" s="6542"/>
      <c r="AX10" s="6543"/>
      <c r="AY10" s="6544"/>
      <c r="AZ10" s="6545"/>
      <c r="BA10" s="6546"/>
      <c r="BB10" s="6547"/>
      <c r="BC10" s="6548"/>
      <c r="BD10" s="6549"/>
      <c r="BE10" s="6550"/>
      <c r="BF10" s="6551"/>
      <c r="BG10" s="6552"/>
      <c r="BH10" s="6553"/>
      <c r="BI10" s="6554"/>
      <c r="BJ10" s="6555"/>
      <c r="BK10" s="6556"/>
      <c r="BL10" s="6557"/>
      <c r="BM10" s="6558"/>
      <c r="BN10" s="6559"/>
      <c r="BO10" s="6560"/>
      <c r="BP10" s="6561"/>
      <c r="BQ10" s="6562"/>
      <c r="BR10" s="6563"/>
      <c r="BS10" s="6564"/>
      <c r="BT10" s="6565"/>
      <c r="BU10" s="6566"/>
      <c r="BV10" s="6567"/>
      <c r="BW10" s="6568"/>
      <c r="BX10" s="6569"/>
      <c r="BY10" s="6570"/>
      <c r="BZ10" s="6571"/>
      <c r="CA10" s="6572"/>
      <c r="CB10" s="6573"/>
      <c r="CC10" s="6574"/>
      <c r="CD10" s="6575"/>
      <c r="CE10" s="6576"/>
      <c r="CF10" s="6577"/>
      <c r="CG10" s="6578"/>
      <c r="CH10" s="6579"/>
      <c r="CI10" s="6580"/>
      <c r="CJ10" s="6581"/>
      <c r="CK10" s="6582"/>
      <c r="CL10" s="6583"/>
      <c r="CM10" s="6584"/>
      <c r="CN10" s="6585"/>
      <c r="CO10" s="6586"/>
      <c r="CP10" s="6587"/>
      <c r="CQ10" s="6588"/>
      <c r="CR10" s="6589"/>
      <c r="CS10" s="6590"/>
      <c r="CT10" s="6591"/>
      <c r="CU10" s="6592"/>
      <c r="CV10" s="6593"/>
      <c r="CW10" s="6594"/>
      <c r="CX10" s="6595"/>
      <c r="CY10" s="6596"/>
      <c r="CZ10" s="6597"/>
      <c r="DA10" s="6598"/>
      <c r="DB10" s="6599"/>
      <c r="DC10" s="6600"/>
      <c r="DD10" s="6601"/>
      <c r="DE10" s="6602"/>
      <c r="DF10" s="6603"/>
      <c r="DG10" s="6604"/>
      <c r="DH10" s="6605"/>
      <c r="DI10" s="6606"/>
      <c r="DJ10" s="6607"/>
      <c r="DK10" s="6608"/>
      <c r="DL10" s="6609"/>
      <c r="DM10" s="6610"/>
      <c r="DN10" s="6611"/>
      <c r="DO10" s="6612"/>
      <c r="DP10" s="6613"/>
      <c r="DQ10" s="6614"/>
      <c r="DR10" s="6615"/>
      <c r="DS10" s="6616"/>
      <c r="DT10" s="6617"/>
      <c r="DU10" s="6618"/>
      <c r="DV10" s="6619"/>
      <c r="DW10" s="6620"/>
      <c r="DX10" s="6621"/>
      <c r="DY10" s="6622"/>
      <c r="DZ10" s="6623"/>
      <c r="EA10" s="6624"/>
      <c r="EB10" s="6625"/>
      <c r="EC10" s="6626"/>
      <c r="ED10" s="6627"/>
      <c r="EE10" s="6628"/>
      <c r="EF10" s="6629"/>
      <c r="EG10" s="6630"/>
      <c r="EH10" s="6631"/>
      <c r="EI10" s="6632"/>
      <c r="EJ10" s="6633"/>
      <c r="EK10" s="6634"/>
      <c r="EL10" s="6635"/>
      <c r="EM10" s="590"/>
      <c r="EN10" s="1668"/>
      <c r="EP10" s="723"/>
      <c r="EQ10" s="723" t="str">
        <f>IF(T10="","",T10)</f>
        <v>Добавить группу потребителей</v>
      </c>
      <c r="ER10" s="723"/>
      <c r="ES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636"/>
      <c r="AS11" s="6637"/>
      <c r="AT11" s="6638"/>
      <c r="AU11" s="6639"/>
      <c r="AV11" s="6640"/>
      <c r="AW11" s="6641"/>
      <c r="AX11" s="6642"/>
      <c r="AY11" s="6643"/>
      <c r="AZ11" s="6644"/>
      <c r="BA11" s="6645"/>
      <c r="BB11" s="6646"/>
      <c r="BC11" s="6647"/>
      <c r="BD11" s="6648"/>
      <c r="BE11" s="6649"/>
      <c r="BF11" s="6650"/>
      <c r="BG11" s="6651"/>
      <c r="BH11" s="6652"/>
      <c r="BI11" s="6653"/>
      <c r="BJ11" s="6654"/>
      <c r="BK11" s="6655"/>
      <c r="BL11" s="6656"/>
      <c r="BM11" s="6657"/>
      <c r="BN11" s="6658"/>
      <c r="BO11" s="6659"/>
      <c r="BP11" s="6660"/>
      <c r="BQ11" s="6661"/>
      <c r="BR11" s="6662"/>
      <c r="BS11" s="6663"/>
      <c r="BT11" s="6664"/>
      <c r="BU11" s="6665"/>
      <c r="BV11" s="6666"/>
      <c r="BW11" s="6667"/>
      <c r="BX11" s="6668"/>
      <c r="BY11" s="6669"/>
      <c r="BZ11" s="6670"/>
      <c r="CA11" s="6671"/>
      <c r="CB11" s="6672"/>
      <c r="CC11" s="6673"/>
      <c r="CD11" s="6674"/>
      <c r="CE11" s="6675"/>
      <c r="CF11" s="6676"/>
      <c r="CG11" s="6677"/>
      <c r="CH11" s="6678"/>
      <c r="CI11" s="6679"/>
      <c r="CJ11" s="6680"/>
      <c r="CK11" s="6681"/>
      <c r="CL11" s="6682"/>
      <c r="CM11" s="6683"/>
      <c r="CN11" s="6684"/>
      <c r="CO11" s="6685"/>
      <c r="CP11" s="6686"/>
      <c r="CQ11" s="6687"/>
      <c r="CR11" s="6688"/>
      <c r="CS11" s="6689"/>
      <c r="CT11" s="6690"/>
      <c r="CU11" s="6691"/>
      <c r="CV11" s="6692"/>
      <c r="CW11" s="6693"/>
      <c r="CX11" s="6694"/>
      <c r="CY11" s="6695"/>
      <c r="CZ11" s="6696"/>
      <c r="DA11" s="6697"/>
      <c r="DB11" s="6698"/>
      <c r="DC11" s="6699"/>
      <c r="DD11" s="6700"/>
      <c r="DE11" s="6701"/>
      <c r="DF11" s="6702"/>
      <c r="DG11" s="6703"/>
      <c r="DH11" s="6704"/>
      <c r="DI11" s="6705"/>
      <c r="DJ11" s="6706"/>
      <c r="DK11" s="6707"/>
      <c r="DL11" s="6708"/>
      <c r="DM11" s="6709"/>
      <c r="DN11" s="6710"/>
      <c r="DO11" s="6711"/>
      <c r="DP11" s="6712"/>
      <c r="DQ11" s="6713"/>
      <c r="DR11" s="6714"/>
      <c r="DS11" s="6715"/>
      <c r="DT11" s="6716"/>
      <c r="DU11" s="6717"/>
      <c r="DV11" s="6718"/>
      <c r="DW11" s="6719"/>
      <c r="DX11" s="6720"/>
      <c r="DY11" s="6721"/>
      <c r="DZ11" s="6722"/>
      <c r="EA11" s="6723"/>
      <c r="EB11" s="6724"/>
      <c r="EC11" s="6725"/>
      <c r="ED11" s="6726"/>
      <c r="EE11" s="6727"/>
      <c r="EF11" s="6728"/>
      <c r="EG11" s="6729"/>
      <c r="EH11" s="6730"/>
      <c r="EI11" s="6731"/>
      <c r="EJ11" s="6732"/>
      <c r="EK11" s="6733"/>
      <c r="EL11" s="6734"/>
      <c r="EM11" s="590"/>
      <c r="EN11" s="526"/>
      <c r="EP11" s="723"/>
      <c r="EQ11" s="723" t="str">
        <f>IF(T11="","",T11)</f>
        <v>Добавить наименование признака дифференциации</v>
      </c>
      <c r="ER11" s="723"/>
      <c r="ES11" s="723"/>
    </row>
    <row s="12855"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735"/>
      <c r="AS12" s="6735"/>
      <c r="AT12" s="6735"/>
      <c r="AU12" s="6735"/>
      <c r="AV12" s="6735"/>
      <c r="AW12" s="6735"/>
      <c r="AX12" s="6735"/>
      <c r="AY12" s="6735"/>
      <c r="AZ12" s="6735"/>
      <c r="BA12" s="6735"/>
      <c r="BB12" s="6735"/>
      <c r="BC12" s="6735"/>
      <c r="BD12" s="6735"/>
      <c r="BE12" s="6735"/>
      <c r="BF12" s="6735"/>
      <c r="BG12" s="6735"/>
      <c r="BH12" s="6735"/>
      <c r="BI12" s="6735"/>
      <c r="BJ12" s="6735"/>
      <c r="BK12" s="6735"/>
      <c r="BL12" s="6735"/>
      <c r="BM12" s="6735"/>
      <c r="BN12" s="6735"/>
      <c r="BO12" s="6735"/>
      <c r="BP12" s="6735"/>
      <c r="BQ12" s="6735"/>
      <c r="BR12" s="6735"/>
      <c r="BS12" s="6735"/>
      <c r="BT12" s="6735"/>
      <c r="BU12" s="6735"/>
      <c r="BV12" s="6735"/>
      <c r="BW12" s="6735"/>
      <c r="BX12" s="6735"/>
      <c r="BY12" s="6735"/>
      <c r="BZ12" s="6735"/>
      <c r="CA12" s="6735"/>
      <c r="CB12" s="6735"/>
      <c r="CC12" s="6735"/>
      <c r="CD12" s="6735"/>
      <c r="CE12" s="6735"/>
      <c r="CF12" s="6735"/>
      <c r="CG12" s="6735"/>
      <c r="CH12" s="6735"/>
      <c r="CI12" s="6735"/>
      <c r="CJ12" s="6735"/>
      <c r="CK12" s="6735"/>
      <c r="CL12" s="6735"/>
      <c r="CM12" s="6735"/>
      <c r="CN12" s="6735"/>
      <c r="CO12" s="6735"/>
      <c r="CP12" s="6735"/>
      <c r="CQ12" s="6735"/>
      <c r="CR12" s="6735"/>
      <c r="CS12" s="6735"/>
      <c r="CT12" s="6735"/>
      <c r="CU12" s="6735"/>
      <c r="CV12" s="6735"/>
      <c r="CW12" s="6735"/>
      <c r="CX12" s="6735"/>
      <c r="CY12" s="6735"/>
      <c r="CZ12" s="6735"/>
      <c r="DA12" s="6735"/>
      <c r="DB12" s="6735"/>
      <c r="DC12" s="6735"/>
      <c r="DD12" s="6735"/>
      <c r="DE12" s="6735"/>
      <c r="DF12" s="6735"/>
      <c r="DG12" s="6735"/>
      <c r="DH12" s="6735"/>
      <c r="DI12" s="6735"/>
      <c r="DJ12" s="6735"/>
      <c r="DK12" s="6735"/>
      <c r="DL12" s="6735"/>
      <c r="DM12" s="6735"/>
      <c r="DN12" s="6735"/>
      <c r="DO12" s="6735"/>
      <c r="DP12" s="6735"/>
      <c r="DQ12" s="6735"/>
      <c r="DR12" s="6735"/>
      <c r="DS12" s="6735"/>
      <c r="DT12" s="6735"/>
      <c r="DU12" s="6735"/>
      <c r="DV12" s="6735"/>
      <c r="DW12" s="6735"/>
      <c r="DX12" s="6735"/>
      <c r="DY12" s="6735"/>
      <c r="DZ12" s="6735"/>
      <c r="EA12" s="6735"/>
      <c r="EB12" s="6735"/>
      <c r="EC12" s="6735"/>
      <c r="ED12" s="6735"/>
      <c r="EE12" s="6735"/>
      <c r="EF12" s="6735"/>
      <c r="EG12" s="6735"/>
      <c r="EH12" s="6735"/>
      <c r="EI12" s="6735"/>
      <c r="EJ12" s="6735"/>
      <c r="EK12" s="6735"/>
      <c r="EL12" s="6735"/>
      <c r="EM12" s="1552"/>
      <c r="EN12" s="1552"/>
      <c r="EP12" s="1012"/>
      <c r="EQ12" s="1012" t="str">
        <f>IF(T12="","",T12)</f>
        <v>Добавить централизованную систему для дифференциации</v>
      </c>
      <c r="ER12" s="1012"/>
      <c r="ES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735"/>
      <c r="AS13" s="6735"/>
      <c r="AT13" s="6735"/>
      <c r="AU13" s="6735"/>
      <c r="AV13" s="6735"/>
      <c r="AW13" s="6735"/>
      <c r="AX13" s="6735"/>
      <c r="AY13" s="6735"/>
      <c r="AZ13" s="6735"/>
      <c r="BA13" s="6735"/>
      <c r="BB13" s="6735"/>
      <c r="BC13" s="6735"/>
      <c r="BD13" s="6735"/>
      <c r="BE13" s="6735"/>
      <c r="BF13" s="6735"/>
      <c r="BG13" s="6735"/>
      <c r="BH13" s="6735"/>
      <c r="BI13" s="6735"/>
      <c r="BJ13" s="6735"/>
      <c r="BK13" s="6735"/>
      <c r="BL13" s="6735"/>
      <c r="BM13" s="6735"/>
      <c r="BN13" s="6735"/>
      <c r="BO13" s="6735"/>
      <c r="BP13" s="6735"/>
      <c r="BQ13" s="6735"/>
      <c r="BR13" s="6735"/>
      <c r="BS13" s="6735"/>
      <c r="BT13" s="6735"/>
      <c r="BU13" s="6735"/>
      <c r="BV13" s="6735"/>
      <c r="BW13" s="6735"/>
      <c r="BX13" s="6735"/>
      <c r="BY13" s="6735"/>
      <c r="BZ13" s="6735"/>
      <c r="CA13" s="6735"/>
      <c r="CB13" s="6735"/>
      <c r="CC13" s="6735"/>
      <c r="CD13" s="6735"/>
      <c r="CE13" s="6735"/>
      <c r="CF13" s="6735"/>
      <c r="CG13" s="6735"/>
      <c r="CH13" s="6735"/>
      <c r="CI13" s="6735"/>
      <c r="CJ13" s="6735"/>
      <c r="CK13" s="6735"/>
      <c r="CL13" s="6735"/>
      <c r="CM13" s="6735"/>
      <c r="CN13" s="6735"/>
      <c r="CO13" s="6735"/>
      <c r="CP13" s="6735"/>
      <c r="CQ13" s="6735"/>
      <c r="CR13" s="6735"/>
      <c r="CS13" s="6735"/>
      <c r="CT13" s="6735"/>
      <c r="CU13" s="6735"/>
      <c r="CV13" s="6735"/>
      <c r="CW13" s="6735"/>
      <c r="CX13" s="6735"/>
      <c r="CY13" s="6735"/>
      <c r="CZ13" s="6735"/>
      <c r="DA13" s="6735"/>
      <c r="DB13" s="6735"/>
      <c r="DC13" s="6735"/>
      <c r="DD13" s="6735"/>
      <c r="DE13" s="6735"/>
      <c r="DF13" s="6735"/>
      <c r="DG13" s="6735"/>
      <c r="DH13" s="6735"/>
      <c r="DI13" s="6735"/>
      <c r="DJ13" s="6735"/>
      <c r="DK13" s="6735"/>
      <c r="DL13" s="6735"/>
      <c r="DM13" s="6735"/>
      <c r="DN13" s="6735"/>
      <c r="DO13" s="6735"/>
      <c r="DP13" s="6735"/>
      <c r="DQ13" s="6735"/>
      <c r="DR13" s="6735"/>
      <c r="DS13" s="6735"/>
      <c r="DT13" s="6735"/>
      <c r="DU13" s="6735"/>
      <c r="DV13" s="6735"/>
      <c r="DW13" s="6735"/>
      <c r="DX13" s="6735"/>
      <c r="DY13" s="6735"/>
      <c r="DZ13" s="6735"/>
      <c r="EA13" s="6735"/>
      <c r="EB13" s="6735"/>
      <c r="EC13" s="6735"/>
      <c r="ED13" s="6735"/>
      <c r="EE13" s="6735"/>
      <c r="EF13" s="6735"/>
      <c r="EG13" s="6735"/>
      <c r="EH13" s="6735"/>
      <c r="EI13" s="6735"/>
      <c r="EJ13" s="6735"/>
      <c r="EK13" s="6735"/>
      <c r="EL13" s="6735"/>
      <c r="EM13" s="1552"/>
      <c r="EN13" s="1552"/>
      <c r="EP13" s="723"/>
      <c r="EQ13" s="723" t="str">
        <f>IF(T13="","",T13)</f>
        <v>Добавить территорию для дифференциации</v>
      </c>
      <c r="ER13" s="723"/>
      <c r="ES13" s="723"/>
    </row>
    <row customHeight="1" ht="14.25" hidden="1">
      <c r="AF14" s="550"/>
      <c r="AQ14" s="550"/>
      <c r="AR14" s="6423"/>
      <c r="AS14" s="6423"/>
      <c r="AT14" s="6423"/>
      <c r="AU14" s="6423"/>
      <c r="AV14" s="6423"/>
      <c r="AW14" s="6423"/>
      <c r="AX14" s="6423"/>
      <c r="AY14" s="6423"/>
      <c r="AZ14" s="6423"/>
      <c r="BA14" s="6423"/>
      <c r="BB14" s="6423"/>
      <c r="BC14" s="6423"/>
      <c r="BD14" s="6423"/>
      <c r="BE14" s="6423"/>
      <c r="BF14" s="6423"/>
      <c r="BG14" s="6423"/>
      <c r="BH14" s="6423"/>
      <c r="BI14" s="6423"/>
      <c r="BJ14" s="6423"/>
      <c r="BK14" s="6423"/>
      <c r="BL14" s="6423"/>
      <c r="BM14" s="6423"/>
      <c r="BN14" s="6423"/>
      <c r="BO14" s="6423"/>
      <c r="BP14" s="6423"/>
      <c r="BQ14" s="6423"/>
      <c r="BR14" s="6423"/>
      <c r="BS14" s="6423"/>
      <c r="BT14" s="6423"/>
      <c r="BU14" s="6423"/>
      <c r="BV14" s="6423"/>
      <c r="BW14" s="6423"/>
      <c r="BX14" s="6423"/>
      <c r="BY14" s="6423"/>
      <c r="BZ14" s="6423"/>
      <c r="CA14" s="6423"/>
      <c r="CB14" s="6423"/>
      <c r="CC14" s="6423"/>
      <c r="CD14" s="6423"/>
      <c r="CE14" s="6423"/>
      <c r="CF14" s="6423"/>
      <c r="CG14" s="6423"/>
      <c r="CH14" s="6423"/>
      <c r="CI14" s="6423"/>
      <c r="CJ14" s="6423"/>
      <c r="CK14" s="6423"/>
      <c r="CL14" s="6423"/>
      <c r="CM14" s="6423"/>
      <c r="CN14" s="6423"/>
      <c r="CO14" s="6423"/>
      <c r="CP14" s="6423"/>
      <c r="CQ14" s="6423"/>
      <c r="CR14" s="6423"/>
      <c r="CS14" s="6423"/>
      <c r="CT14" s="6423"/>
      <c r="CU14" s="6423"/>
      <c r="CV14" s="6423"/>
      <c r="CW14" s="6423"/>
      <c r="CX14" s="6423"/>
      <c r="CY14" s="6423"/>
      <c r="CZ14" s="6423"/>
      <c r="DA14" s="6423"/>
      <c r="DB14" s="6423"/>
      <c r="DC14" s="6423"/>
      <c r="DD14" s="6423"/>
      <c r="DE14" s="6423"/>
      <c r="DF14" s="6423"/>
      <c r="DG14" s="6423"/>
      <c r="DH14" s="6423"/>
      <c r="DI14" s="6423"/>
      <c r="DJ14" s="6423"/>
      <c r="DK14" s="6423"/>
      <c r="DL14" s="6423"/>
      <c r="DM14" s="6423"/>
      <c r="DN14" s="6423"/>
      <c r="DO14" s="6423"/>
      <c r="DP14" s="6423"/>
      <c r="DQ14" s="6423"/>
      <c r="DR14" s="6423"/>
      <c r="DS14" s="6423"/>
      <c r="DT14" s="6423"/>
      <c r="DU14" s="6423"/>
      <c r="DV14" s="6423"/>
      <c r="DW14" s="6423"/>
      <c r="DX14" s="6423"/>
      <c r="DY14" s="6423"/>
      <c r="DZ14" s="6423"/>
      <c r="EA14" s="6423"/>
      <c r="EB14" s="6423"/>
      <c r="EC14" s="6423"/>
      <c r="ED14" s="6423"/>
      <c r="EE14" s="6423"/>
      <c r="EF14" s="6423"/>
      <c r="EG14" s="6423"/>
      <c r="EH14" s="6423"/>
      <c r="EI14" s="6423"/>
      <c r="EJ14" s="6423"/>
      <c r="EK14" s="6423"/>
      <c r="EL14" s="6423"/>
    </row>
    <row customHeight="1" ht="14.25" hidden="1">
      <c r="AG15" s="1588"/>
      <c r="AH15" s="1588"/>
      <c r="AI15" s="1588"/>
      <c r="AJ15" s="1588"/>
      <c r="AK15" s="1588"/>
      <c r="AL15" s="1588"/>
      <c r="AM15" s="1588"/>
      <c r="AN15" s="2387"/>
      <c r="AO15" s="2386" t="s">
        <v>59</v>
      </c>
      <c r="AP15" s="2387"/>
      <c r="AQ15" s="2386" t="s">
        <v>59</v>
      </c>
      <c r="AR15" s="6423"/>
      <c r="AS15" s="6423"/>
      <c r="AT15" s="6423"/>
      <c r="AU15" s="6423"/>
      <c r="AV15" s="6423"/>
      <c r="AW15" s="6423"/>
      <c r="AX15" s="6423"/>
      <c r="AY15" s="6423"/>
      <c r="AZ15" s="6423"/>
      <c r="BA15" s="6423"/>
      <c r="BB15" s="6423"/>
      <c r="BC15" s="6423"/>
      <c r="BD15" s="6423"/>
      <c r="BE15" s="6423"/>
      <c r="BF15" s="6423"/>
      <c r="BG15" s="6423"/>
      <c r="BH15" s="6423"/>
      <c r="BI15" s="6423"/>
      <c r="BJ15" s="6423"/>
      <c r="BK15" s="6423"/>
      <c r="BL15" s="6423"/>
      <c r="BM15" s="6423"/>
      <c r="BN15" s="6423"/>
      <c r="BO15" s="6423"/>
      <c r="BP15" s="6423"/>
      <c r="BQ15" s="6423"/>
      <c r="BR15" s="6423"/>
      <c r="BS15" s="6423"/>
      <c r="BT15" s="6423"/>
      <c r="BU15" s="6423"/>
      <c r="BV15" s="6423"/>
      <c r="BW15" s="6423"/>
      <c r="BX15" s="6423"/>
      <c r="BY15" s="6423"/>
      <c r="BZ15" s="6423"/>
      <c r="CA15" s="6423"/>
      <c r="CB15" s="6423"/>
      <c r="CC15" s="6423"/>
      <c r="CD15" s="6423"/>
      <c r="CE15" s="6423"/>
      <c r="CF15" s="6423"/>
      <c r="CG15" s="6423"/>
      <c r="CH15" s="6423"/>
      <c r="CI15" s="6423"/>
      <c r="CJ15" s="6423"/>
      <c r="CK15" s="6423"/>
      <c r="CL15" s="6423"/>
      <c r="CM15" s="6423"/>
      <c r="CN15" s="6423"/>
      <c r="CO15" s="6423"/>
      <c r="CP15" s="6423"/>
      <c r="CQ15" s="6423"/>
      <c r="CR15" s="6423"/>
      <c r="CS15" s="6423"/>
      <c r="CT15" s="6423"/>
      <c r="CU15" s="6423"/>
      <c r="CV15" s="6423"/>
      <c r="CW15" s="6423"/>
      <c r="CX15" s="6423"/>
      <c r="CY15" s="6423"/>
      <c r="CZ15" s="6423"/>
      <c r="DA15" s="6423"/>
      <c r="DB15" s="6423"/>
      <c r="DC15" s="6423"/>
      <c r="DD15" s="6423"/>
      <c r="DE15" s="6423"/>
      <c r="DF15" s="6423"/>
      <c r="DG15" s="6423"/>
      <c r="DH15" s="6423"/>
      <c r="DI15" s="6423"/>
      <c r="DJ15" s="6423"/>
      <c r="DK15" s="6423"/>
      <c r="DL15" s="6423"/>
      <c r="DM15" s="6423"/>
      <c r="DN15" s="6423"/>
      <c r="DO15" s="6423"/>
      <c r="DP15" s="6423"/>
      <c r="DQ15" s="6423"/>
      <c r="DR15" s="6423"/>
      <c r="DS15" s="6423"/>
      <c r="DT15" s="6423"/>
      <c r="DU15" s="6423"/>
      <c r="DV15" s="6423"/>
      <c r="DW15" s="6423"/>
      <c r="DX15" s="6423"/>
      <c r="DY15" s="6423"/>
      <c r="DZ15" s="6423"/>
      <c r="EA15" s="6423"/>
      <c r="EB15" s="6423"/>
      <c r="EC15" s="6423"/>
      <c r="ED15" s="6423"/>
      <c r="EE15" s="6423"/>
      <c r="EF15" s="6423"/>
      <c r="EG15" s="6423"/>
      <c r="EH15" s="6423"/>
      <c r="EI15" s="6423"/>
      <c r="EJ15" s="6423"/>
      <c r="EK15" s="6423"/>
      <c r="EL15" s="6423"/>
    </row>
    <row customHeight="1" ht="14.25" hidden="1">
      <c r="AG16" s="1588"/>
      <c r="AH16" s="1588"/>
      <c r="AI16" s="1588"/>
      <c r="AJ16" s="1588"/>
      <c r="AK16" s="1588"/>
      <c r="AL16" s="1588"/>
      <c r="AM16" s="1588"/>
      <c r="AN16" s="2386"/>
      <c r="AO16" s="2386"/>
      <c r="AP16" s="2386"/>
      <c r="AQ16" s="2386"/>
      <c r="AR16" s="6423"/>
      <c r="AS16" s="6423"/>
      <c r="AT16" s="6423"/>
      <c r="AU16" s="6423"/>
      <c r="AV16" s="6423"/>
      <c r="AW16" s="6423"/>
      <c r="AX16" s="6423"/>
      <c r="AY16" s="6423"/>
      <c r="AZ16" s="6423"/>
      <c r="BA16" s="6423"/>
      <c r="BB16" s="6423"/>
      <c r="BC16" s="6423"/>
      <c r="BD16" s="6423"/>
      <c r="BE16" s="6423"/>
      <c r="BF16" s="6423"/>
      <c r="BG16" s="6423"/>
      <c r="BH16" s="6423"/>
      <c r="BI16" s="6423"/>
      <c r="BJ16" s="6423"/>
      <c r="BK16" s="6423"/>
      <c r="BL16" s="6423"/>
      <c r="BM16" s="6423"/>
      <c r="BN16" s="6423"/>
      <c r="BO16" s="6423"/>
      <c r="BP16" s="6423"/>
      <c r="BQ16" s="6423"/>
      <c r="BR16" s="6423"/>
      <c r="BS16" s="6423"/>
      <c r="BT16" s="6423"/>
      <c r="BU16" s="6423"/>
      <c r="BV16" s="6423"/>
      <c r="BW16" s="6423"/>
      <c r="BX16" s="6423"/>
      <c r="BY16" s="6423"/>
      <c r="BZ16" s="6423"/>
      <c r="CA16" s="6423"/>
      <c r="CB16" s="6423"/>
      <c r="CC16" s="6423"/>
      <c r="CD16" s="6423"/>
      <c r="CE16" s="6423"/>
      <c r="CF16" s="6423"/>
      <c r="CG16" s="6423"/>
      <c r="CH16" s="6423"/>
      <c r="CI16" s="6423"/>
      <c r="CJ16" s="6423"/>
      <c r="CK16" s="6423"/>
      <c r="CL16" s="6423"/>
      <c r="CM16" s="6423"/>
      <c r="CN16" s="6423"/>
      <c r="CO16" s="6423"/>
      <c r="CP16" s="6423"/>
      <c r="CQ16" s="6423"/>
      <c r="CR16" s="6423"/>
      <c r="CS16" s="6423"/>
      <c r="CT16" s="6423"/>
      <c r="CU16" s="6423"/>
      <c r="CV16" s="6423"/>
      <c r="CW16" s="6423"/>
      <c r="CX16" s="6423"/>
      <c r="CY16" s="6423"/>
      <c r="CZ16" s="6423"/>
      <c r="DA16" s="6423"/>
      <c r="DB16" s="6423"/>
      <c r="DC16" s="6423"/>
      <c r="DD16" s="6423"/>
      <c r="DE16" s="6423"/>
      <c r="DF16" s="6423"/>
      <c r="DG16" s="6423"/>
      <c r="DH16" s="6423"/>
      <c r="DI16" s="6423"/>
      <c r="DJ16" s="6423"/>
      <c r="DK16" s="6423"/>
      <c r="DL16" s="6423"/>
      <c r="DM16" s="6423"/>
      <c r="DN16" s="6423"/>
      <c r="DO16" s="6423"/>
      <c r="DP16" s="6423"/>
      <c r="DQ16" s="6423"/>
      <c r="DR16" s="6423"/>
      <c r="DS16" s="6423"/>
      <c r="DT16" s="6423"/>
      <c r="DU16" s="6423"/>
      <c r="DV16" s="6423"/>
      <c r="DW16" s="6423"/>
      <c r="DX16" s="6423"/>
      <c r="DY16" s="6423"/>
      <c r="DZ16" s="6423"/>
      <c r="EA16" s="6423"/>
      <c r="EB16" s="6423"/>
      <c r="EC16" s="6423"/>
      <c r="ED16" s="6423"/>
      <c r="EE16" s="6423"/>
      <c r="EF16" s="6423"/>
      <c r="EG16" s="6423"/>
      <c r="EH16" s="6423"/>
      <c r="EI16" s="6423"/>
      <c r="EJ16" s="6423"/>
      <c r="EK16" s="6423"/>
      <c r="EL16" s="6423"/>
    </row>
    <row customHeight="1" ht="14.25" hidden="1">
      <c r="AQ17" s="550"/>
      <c r="AR17" s="6423"/>
      <c r="AS17" s="6423"/>
      <c r="AT17" s="6423"/>
      <c r="AU17" s="6423"/>
      <c r="AV17" s="6423"/>
      <c r="AW17" s="6423"/>
      <c r="AX17" s="6423"/>
      <c r="AY17" s="6423"/>
      <c r="AZ17" s="6423"/>
      <c r="BA17" s="6423"/>
      <c r="BB17" s="6423"/>
      <c r="BC17" s="6423"/>
      <c r="BD17" s="6423"/>
      <c r="BE17" s="6423"/>
      <c r="BF17" s="6423"/>
      <c r="BG17" s="6423"/>
      <c r="BH17" s="6423"/>
      <c r="BI17" s="6423"/>
      <c r="BJ17" s="6423"/>
      <c r="BK17" s="6423"/>
      <c r="BL17" s="6423"/>
      <c r="BM17" s="6423"/>
      <c r="BN17" s="6423"/>
      <c r="BO17" s="6423"/>
      <c r="BP17" s="6423"/>
      <c r="BQ17" s="6423"/>
      <c r="BR17" s="6423"/>
      <c r="BS17" s="6423"/>
      <c r="BT17" s="6423"/>
      <c r="BU17" s="6423"/>
      <c r="BV17" s="6423"/>
      <c r="BW17" s="6423"/>
      <c r="BX17" s="6423"/>
      <c r="BY17" s="6423"/>
      <c r="BZ17" s="6423"/>
      <c r="CA17" s="6423"/>
      <c r="CB17" s="6423"/>
      <c r="CC17" s="6423"/>
      <c r="CD17" s="6423"/>
      <c r="CE17" s="6423"/>
      <c r="CF17" s="6423"/>
      <c r="CG17" s="6423"/>
      <c r="CH17" s="6423"/>
      <c r="CI17" s="6423"/>
      <c r="CJ17" s="6423"/>
      <c r="CK17" s="6423"/>
      <c r="CL17" s="6423"/>
      <c r="CM17" s="6423"/>
      <c r="CN17" s="6423"/>
      <c r="CO17" s="6423"/>
      <c r="CP17" s="6423"/>
      <c r="CQ17" s="6423"/>
      <c r="CR17" s="6423"/>
      <c r="CS17" s="6423"/>
      <c r="CT17" s="6423"/>
      <c r="CU17" s="6423"/>
      <c r="CV17" s="6423"/>
      <c r="CW17" s="6423"/>
      <c r="CX17" s="6423"/>
      <c r="CY17" s="6423"/>
      <c r="CZ17" s="6423"/>
      <c r="DA17" s="6423"/>
      <c r="DB17" s="6423"/>
      <c r="DC17" s="6423"/>
      <c r="DD17" s="6423"/>
      <c r="DE17" s="6423"/>
      <c r="DF17" s="6423"/>
      <c r="DG17" s="6423"/>
      <c r="DH17" s="6423"/>
      <c r="DI17" s="6423"/>
      <c r="DJ17" s="6423"/>
      <c r="DK17" s="6423"/>
      <c r="DL17" s="6423"/>
      <c r="DM17" s="6423"/>
      <c r="DN17" s="6423"/>
      <c r="DO17" s="6423"/>
      <c r="DP17" s="6423"/>
      <c r="DQ17" s="6423"/>
      <c r="DR17" s="6423"/>
      <c r="DS17" s="6423"/>
      <c r="DT17" s="6423"/>
      <c r="DU17" s="6423"/>
      <c r="DV17" s="6423"/>
      <c r="DW17" s="6423"/>
      <c r="DX17" s="6423"/>
      <c r="DY17" s="6423"/>
      <c r="DZ17" s="6423"/>
      <c r="EA17" s="6423"/>
      <c r="EB17" s="6423"/>
      <c r="EC17" s="6423"/>
      <c r="ED17" s="6423"/>
      <c r="EE17" s="6423"/>
      <c r="EF17" s="6423"/>
      <c r="EG17" s="6423"/>
      <c r="EH17" s="6423"/>
      <c r="EI17" s="6423"/>
      <c r="EJ17" s="6423"/>
      <c r="EK17" s="6423"/>
      <c r="EL17" s="6423"/>
    </row>
    <row s="12874" customFormat="1" customHeight="1" ht="22.5" hidden="1">
      <c r="L18" s="1706"/>
      <c r="M18" s="1590"/>
      <c r="N18" s="1590"/>
      <c r="O18" s="1595" t="s">
        <v>414</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736"/>
      <c r="AS18" s="6736"/>
      <c r="AT18" s="6736"/>
      <c r="AU18" s="6736"/>
      <c r="AV18" s="6736"/>
      <c r="AW18" s="6736"/>
      <c r="AX18" s="6736"/>
      <c r="AY18" s="6737"/>
      <c r="AZ18" s="6736"/>
      <c r="BA18" s="6737"/>
      <c r="BB18" s="6736"/>
      <c r="BC18" s="6736"/>
      <c r="BD18" s="6736"/>
      <c r="BE18" s="6736"/>
      <c r="BF18" s="6736"/>
      <c r="BG18" s="6736"/>
      <c r="BH18" s="6736"/>
      <c r="BI18" s="6736"/>
      <c r="BJ18" s="6737"/>
      <c r="BK18" s="6736"/>
      <c r="BL18" s="6737"/>
      <c r="BM18" s="6736"/>
      <c r="BN18" s="6736"/>
      <c r="BO18" s="6736"/>
      <c r="BP18" s="6736"/>
      <c r="BQ18" s="6736"/>
      <c r="BR18" s="6736"/>
      <c r="BS18" s="6736"/>
      <c r="BT18" s="6736"/>
      <c r="BU18" s="6737"/>
      <c r="BV18" s="6736"/>
      <c r="BW18" s="6737"/>
      <c r="BX18" s="6736"/>
      <c r="BY18" s="6736"/>
      <c r="BZ18" s="6736"/>
      <c r="CA18" s="6736"/>
      <c r="CB18" s="6736"/>
      <c r="CC18" s="6736"/>
      <c r="CD18" s="6736"/>
      <c r="CE18" s="6736"/>
      <c r="CF18" s="6737"/>
      <c r="CG18" s="6736"/>
      <c r="CH18" s="6737"/>
      <c r="CI18" s="6736"/>
      <c r="CJ18" s="6736"/>
      <c r="CK18" s="6736"/>
      <c r="CL18" s="6736"/>
      <c r="CM18" s="6736"/>
      <c r="CN18" s="6736"/>
      <c r="CO18" s="6736"/>
      <c r="CP18" s="6736"/>
      <c r="CQ18" s="6737"/>
      <c r="CR18" s="6736"/>
      <c r="CS18" s="6737"/>
      <c r="CT18" s="6736"/>
      <c r="CU18" s="6736"/>
      <c r="CV18" s="6736"/>
      <c r="CW18" s="6736"/>
      <c r="CX18" s="6736"/>
      <c r="CY18" s="6736"/>
      <c r="CZ18" s="6736"/>
      <c r="DA18" s="6736"/>
      <c r="DB18" s="6737"/>
      <c r="DC18" s="6736"/>
      <c r="DD18" s="6737"/>
      <c r="DE18" s="6736"/>
      <c r="DF18" s="6736"/>
      <c r="DG18" s="6736"/>
      <c r="DH18" s="6736"/>
      <c r="DI18" s="6736"/>
      <c r="DJ18" s="6736"/>
      <c r="DK18" s="6736"/>
      <c r="DL18" s="6736"/>
      <c r="DM18" s="6737"/>
      <c r="DN18" s="6736"/>
      <c r="DO18" s="6737"/>
      <c r="DP18" s="6736"/>
      <c r="DQ18" s="6736"/>
      <c r="DR18" s="6736"/>
      <c r="DS18" s="6736"/>
      <c r="DT18" s="6736"/>
      <c r="DU18" s="6736"/>
      <c r="DV18" s="6736"/>
      <c r="DW18" s="6736"/>
      <c r="DX18" s="6737"/>
      <c r="DY18" s="6736"/>
      <c r="DZ18" s="6737"/>
      <c r="EA18" s="6736"/>
      <c r="EB18" s="6736"/>
      <c r="EC18" s="6736"/>
      <c r="ED18" s="6736"/>
      <c r="EE18" s="6736"/>
      <c r="EF18" s="6736"/>
      <c r="EG18" s="6736"/>
      <c r="EH18" s="6736"/>
      <c r="EI18" s="6737"/>
      <c r="EJ18" s="6736"/>
      <c r="EK18" s="6737"/>
      <c r="EL18" s="6736"/>
      <c r="EO18" s="734"/>
      <c r="EP18" s="734"/>
      <c r="EQ18" s="734"/>
      <c r="ER18" s="734"/>
      <c r="ES18" s="734"/>
    </row>
    <row s="12874"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736"/>
      <c r="AS19" s="6736"/>
      <c r="AT19" s="6736"/>
      <c r="AU19" s="6736"/>
      <c r="AV19" s="6736"/>
      <c r="AW19" s="6736"/>
      <c r="AX19" s="6736"/>
      <c r="AY19" s="6736"/>
      <c r="AZ19" s="6736"/>
      <c r="BA19" s="6736"/>
      <c r="BB19" s="6736"/>
      <c r="BC19" s="6736"/>
      <c r="BD19" s="6736"/>
      <c r="BE19" s="6736"/>
      <c r="BF19" s="6736"/>
      <c r="BG19" s="6736"/>
      <c r="BH19" s="6736"/>
      <c r="BI19" s="6736"/>
      <c r="BJ19" s="6736"/>
      <c r="BK19" s="6736"/>
      <c r="BL19" s="6736"/>
      <c r="BM19" s="6736"/>
      <c r="BN19" s="6736"/>
      <c r="BO19" s="6736"/>
      <c r="BP19" s="6736"/>
      <c r="BQ19" s="6736"/>
      <c r="BR19" s="6736"/>
      <c r="BS19" s="6736"/>
      <c r="BT19" s="6736"/>
      <c r="BU19" s="6736"/>
      <c r="BV19" s="6736"/>
      <c r="BW19" s="6736"/>
      <c r="BX19" s="6736"/>
      <c r="BY19" s="6736"/>
      <c r="BZ19" s="6736"/>
      <c r="CA19" s="6736"/>
      <c r="CB19" s="6736"/>
      <c r="CC19" s="6736"/>
      <c r="CD19" s="6736"/>
      <c r="CE19" s="6736"/>
      <c r="CF19" s="6736"/>
      <c r="CG19" s="6736"/>
      <c r="CH19" s="6736"/>
      <c r="CI19" s="6736"/>
      <c r="CJ19" s="6736"/>
      <c r="CK19" s="6736"/>
      <c r="CL19" s="6736"/>
      <c r="CM19" s="6736"/>
      <c r="CN19" s="6736"/>
      <c r="CO19" s="6736"/>
      <c r="CP19" s="6736"/>
      <c r="CQ19" s="6736"/>
      <c r="CR19" s="6736"/>
      <c r="CS19" s="6736"/>
      <c r="CT19" s="6736"/>
      <c r="CU19" s="6736"/>
      <c r="CV19" s="6736"/>
      <c r="CW19" s="6736"/>
      <c r="CX19" s="6736"/>
      <c r="CY19" s="6736"/>
      <c r="CZ19" s="6736"/>
      <c r="DA19" s="6736"/>
      <c r="DB19" s="6736"/>
      <c r="DC19" s="6736"/>
      <c r="DD19" s="6736"/>
      <c r="DE19" s="6736"/>
      <c r="DF19" s="6736"/>
      <c r="DG19" s="6736"/>
      <c r="DH19" s="6736"/>
      <c r="DI19" s="6736"/>
      <c r="DJ19" s="6736"/>
      <c r="DK19" s="6736"/>
      <c r="DL19" s="6736"/>
      <c r="DM19" s="6736"/>
      <c r="DN19" s="6736"/>
      <c r="DO19" s="6736"/>
      <c r="DP19" s="6736"/>
      <c r="DQ19" s="6736"/>
      <c r="DR19" s="6736"/>
      <c r="DS19" s="6736"/>
      <c r="DT19" s="6736"/>
      <c r="DU19" s="6736"/>
      <c r="DV19" s="6736"/>
      <c r="DW19" s="6736"/>
      <c r="DX19" s="6736"/>
      <c r="DY19" s="6736"/>
      <c r="DZ19" s="6736"/>
      <c r="EA19" s="6736"/>
      <c r="EB19" s="6736"/>
      <c r="EC19" s="6736"/>
      <c r="ED19" s="6736"/>
      <c r="EE19" s="6736"/>
      <c r="EF19" s="6736"/>
      <c r="EG19" s="6736"/>
      <c r="EH19" s="6736"/>
      <c r="EI19" s="6736"/>
      <c r="EJ19" s="6736"/>
      <c r="EK19" s="6736"/>
      <c r="EL19" s="6736"/>
      <c r="EO19" s="734"/>
      <c r="EP19" s="734"/>
      <c r="EQ19" s="734"/>
      <c r="ER19" s="734"/>
      <c r="ES19" s="734"/>
    </row>
    <row s="12874" customFormat="1" customHeight="1" ht="12" hidden="1">
      <c r="L20" s="1706"/>
      <c r="M20" s="1590"/>
      <c r="N20" s="1590"/>
      <c r="O20" s="1592" t="s">
        <v>415</v>
      </c>
      <c r="P20" s="1590"/>
      <c r="Q20" s="1670"/>
      <c r="R20" s="1670"/>
      <c r="S20" s="952"/>
      <c r="T20" s="1385" t="s">
        <v>416</v>
      </c>
      <c r="W20" s="1594"/>
      <c r="X20" s="1594"/>
      <c r="Y20" s="1594"/>
      <c r="Z20" s="1594"/>
      <c r="AA20" s="1594"/>
      <c r="AB20" s="1594"/>
      <c r="AD20" s="409" t="s">
        <v>417</v>
      </c>
      <c r="AF20" s="409" t="s">
        <v>418</v>
      </c>
      <c r="AG20" s="1385" t="s">
        <v>416</v>
      </c>
      <c r="AH20" s="1594"/>
      <c r="AI20" s="1594"/>
      <c r="AJ20" s="1594"/>
      <c r="AK20" s="1594"/>
      <c r="AL20" s="1594"/>
      <c r="AO20" s="409" t="s">
        <v>419</v>
      </c>
      <c r="AQ20" s="409" t="s">
        <v>418</v>
      </c>
      <c r="AR20" s="6736"/>
      <c r="AS20" s="6736"/>
      <c r="AT20" s="6736"/>
      <c r="AU20" s="6736"/>
      <c r="AV20" s="6736"/>
      <c r="AW20" s="6736"/>
      <c r="AX20" s="6736"/>
      <c r="AY20" s="6736"/>
      <c r="AZ20" s="6738" t="s">
        <v>417</v>
      </c>
      <c r="BA20" s="6736"/>
      <c r="BB20" s="6738" t="s">
        <v>418</v>
      </c>
      <c r="BC20" s="6736"/>
      <c r="BD20" s="6736"/>
      <c r="BE20" s="6736"/>
      <c r="BF20" s="6736"/>
      <c r="BG20" s="6736"/>
      <c r="BH20" s="6736"/>
      <c r="BI20" s="6736"/>
      <c r="BJ20" s="6736"/>
      <c r="BK20" s="6738" t="s">
        <v>417</v>
      </c>
      <c r="BL20" s="6736"/>
      <c r="BM20" s="6738" t="s">
        <v>418</v>
      </c>
      <c r="BN20" s="6736"/>
      <c r="BO20" s="6736"/>
      <c r="BP20" s="6736"/>
      <c r="BQ20" s="6736"/>
      <c r="BR20" s="6736"/>
      <c r="BS20" s="6736"/>
      <c r="BT20" s="6736"/>
      <c r="BU20" s="6736"/>
      <c r="BV20" s="6738" t="s">
        <v>417</v>
      </c>
      <c r="BW20" s="6736"/>
      <c r="BX20" s="6738" t="s">
        <v>418</v>
      </c>
      <c r="BY20" s="6736"/>
      <c r="BZ20" s="6736"/>
      <c r="CA20" s="6736"/>
      <c r="CB20" s="6736"/>
      <c r="CC20" s="6736"/>
      <c r="CD20" s="6736"/>
      <c r="CE20" s="6736"/>
      <c r="CF20" s="6736"/>
      <c r="CG20" s="6738" t="s">
        <v>417</v>
      </c>
      <c r="CH20" s="6736"/>
      <c r="CI20" s="6738" t="s">
        <v>418</v>
      </c>
      <c r="CJ20" s="6736"/>
      <c r="CK20" s="6736"/>
      <c r="CL20" s="6736"/>
      <c r="CM20" s="6736"/>
      <c r="CN20" s="6736"/>
      <c r="CO20" s="6736"/>
      <c r="CP20" s="6736"/>
      <c r="CQ20" s="6736"/>
      <c r="CR20" s="6738" t="s">
        <v>417</v>
      </c>
      <c r="CS20" s="6736"/>
      <c r="CT20" s="6738" t="s">
        <v>418</v>
      </c>
      <c r="CU20" s="6736"/>
      <c r="CV20" s="6736"/>
      <c r="CW20" s="6736"/>
      <c r="CX20" s="6736"/>
      <c r="CY20" s="6736"/>
      <c r="CZ20" s="6736"/>
      <c r="DA20" s="6736"/>
      <c r="DB20" s="6736"/>
      <c r="DC20" s="6738" t="s">
        <v>417</v>
      </c>
      <c r="DD20" s="6736"/>
      <c r="DE20" s="6738" t="s">
        <v>418</v>
      </c>
      <c r="DF20" s="6736"/>
      <c r="DG20" s="6736"/>
      <c r="DH20" s="6736"/>
      <c r="DI20" s="6736"/>
      <c r="DJ20" s="6736"/>
      <c r="DK20" s="6736"/>
      <c r="DL20" s="6736"/>
      <c r="DM20" s="6736"/>
      <c r="DN20" s="6738" t="s">
        <v>417</v>
      </c>
      <c r="DO20" s="6736"/>
      <c r="DP20" s="6738" t="s">
        <v>418</v>
      </c>
      <c r="DQ20" s="6736"/>
      <c r="DR20" s="6736"/>
      <c r="DS20" s="6736"/>
      <c r="DT20" s="6736"/>
      <c r="DU20" s="6736"/>
      <c r="DV20" s="6736"/>
      <c r="DW20" s="6736"/>
      <c r="DX20" s="6736"/>
      <c r="DY20" s="6738" t="s">
        <v>417</v>
      </c>
      <c r="DZ20" s="6736"/>
      <c r="EA20" s="6738" t="s">
        <v>418</v>
      </c>
      <c r="EB20" s="6736"/>
      <c r="EC20" s="6736"/>
      <c r="ED20" s="6736"/>
      <c r="EE20" s="6736"/>
      <c r="EF20" s="6736"/>
      <c r="EG20" s="6736"/>
      <c r="EH20" s="6736"/>
      <c r="EI20" s="6736"/>
      <c r="EJ20" s="6738" t="s">
        <v>417</v>
      </c>
      <c r="EK20" s="6736"/>
      <c r="EL20" s="6738" t="s">
        <v>418</v>
      </c>
    </row>
    <row customHeight="1" ht="14.25" hidden="1">
      <c r="O21" s="1592"/>
      <c r="AR21" s="6423"/>
      <c r="AS21" s="6423"/>
      <c r="AT21" s="6423"/>
      <c r="AU21" s="6423"/>
      <c r="AV21" s="6423"/>
      <c r="AW21" s="6423"/>
      <c r="AX21" s="6423"/>
      <c r="AY21" s="6423"/>
      <c r="AZ21" s="6423"/>
      <c r="BA21" s="6423"/>
      <c r="BB21" s="6423"/>
      <c r="BC21" s="6423"/>
      <c r="BD21" s="6423"/>
      <c r="BE21" s="6423"/>
      <c r="BF21" s="6423"/>
      <c r="BG21" s="6423"/>
      <c r="BH21" s="6423"/>
      <c r="BI21" s="6423"/>
      <c r="BJ21" s="6423"/>
      <c r="BK21" s="6423"/>
      <c r="BL21" s="6423"/>
      <c r="BM21" s="6423"/>
      <c r="BN21" s="6423"/>
      <c r="BO21" s="6423"/>
      <c r="BP21" s="6423"/>
      <c r="BQ21" s="6423"/>
      <c r="BR21" s="6423"/>
      <c r="BS21" s="6423"/>
      <c r="BT21" s="6423"/>
      <c r="BU21" s="6423"/>
      <c r="BV21" s="6423"/>
      <c r="BW21" s="6423"/>
      <c r="BX21" s="6423"/>
      <c r="BY21" s="6423"/>
      <c r="BZ21" s="6423"/>
      <c r="CA21" s="6423"/>
      <c r="CB21" s="6423"/>
      <c r="CC21" s="6423"/>
      <c r="CD21" s="6423"/>
      <c r="CE21" s="6423"/>
      <c r="CF21" s="6423"/>
      <c r="CG21" s="6423"/>
      <c r="CH21" s="6423"/>
      <c r="CI21" s="6423"/>
      <c r="CJ21" s="6423"/>
      <c r="CK21" s="6423"/>
      <c r="CL21" s="6423"/>
      <c r="CM21" s="6423"/>
      <c r="CN21" s="6423"/>
      <c r="CO21" s="6423"/>
      <c r="CP21" s="6423"/>
      <c r="CQ21" s="6423"/>
      <c r="CR21" s="6423"/>
      <c r="CS21" s="6423"/>
      <c r="CT21" s="6423"/>
      <c r="CU21" s="6423"/>
      <c r="CV21" s="6423"/>
      <c r="CW21" s="6423"/>
      <c r="CX21" s="6423"/>
      <c r="CY21" s="6423"/>
      <c r="CZ21" s="6423"/>
      <c r="DA21" s="6423"/>
      <c r="DB21" s="6423"/>
      <c r="DC21" s="6423"/>
      <c r="DD21" s="6423"/>
      <c r="DE21" s="6423"/>
      <c r="DF21" s="6423"/>
      <c r="DG21" s="6423"/>
      <c r="DH21" s="6423"/>
      <c r="DI21" s="6423"/>
      <c r="DJ21" s="6423"/>
      <c r="DK21" s="6423"/>
      <c r="DL21" s="6423"/>
      <c r="DM21" s="6423"/>
      <c r="DN21" s="6423"/>
      <c r="DO21" s="6423"/>
      <c r="DP21" s="6423"/>
      <c r="DQ21" s="6423"/>
      <c r="DR21" s="6423"/>
      <c r="DS21" s="6423"/>
      <c r="DT21" s="6423"/>
      <c r="DU21" s="6423"/>
      <c r="DV21" s="6423"/>
      <c r="DW21" s="6423"/>
      <c r="DX21" s="6423"/>
      <c r="DY21" s="6423"/>
      <c r="DZ21" s="6423"/>
      <c r="EA21" s="6423"/>
      <c r="EB21" s="6423"/>
      <c r="EC21" s="6423"/>
      <c r="ED21" s="6423"/>
      <c r="EE21" s="6423"/>
      <c r="EF21" s="6423"/>
      <c r="EG21" s="6423"/>
      <c r="EH21" s="6423"/>
      <c r="EI21" s="6423"/>
      <c r="EJ21" s="6423"/>
      <c r="EK21" s="6423"/>
      <c r="EL21" s="6423"/>
    </row>
    <row customHeight="1" ht="14.25" hidden="1">
      <c r="O22" s="1592"/>
      <c r="AR22" s="6423"/>
      <c r="AS22" s="6423"/>
      <c r="AT22" s="6423"/>
      <c r="AU22" s="6423"/>
      <c r="AV22" s="6423"/>
      <c r="AW22" s="6423"/>
      <c r="AX22" s="6423"/>
      <c r="AY22" s="6423"/>
      <c r="AZ22" s="6423"/>
      <c r="BA22" s="6423"/>
      <c r="BB22" s="6423"/>
      <c r="BC22" s="6423"/>
      <c r="BD22" s="6423"/>
      <c r="BE22" s="6423"/>
      <c r="BF22" s="6423"/>
      <c r="BG22" s="6423"/>
      <c r="BH22" s="6423"/>
      <c r="BI22" s="6423"/>
      <c r="BJ22" s="6423"/>
      <c r="BK22" s="6423"/>
      <c r="BL22" s="6423"/>
      <c r="BM22" s="6423"/>
      <c r="BN22" s="6423"/>
      <c r="BO22" s="6423"/>
      <c r="BP22" s="6423"/>
      <c r="BQ22" s="6423"/>
      <c r="BR22" s="6423"/>
      <c r="BS22" s="6423"/>
      <c r="BT22" s="6423"/>
      <c r="BU22" s="6423"/>
      <c r="BV22" s="6423"/>
      <c r="BW22" s="6423"/>
      <c r="BX22" s="6423"/>
      <c r="BY22" s="6423"/>
      <c r="BZ22" s="6423"/>
      <c r="CA22" s="6423"/>
      <c r="CB22" s="6423"/>
      <c r="CC22" s="6423"/>
      <c r="CD22" s="6423"/>
      <c r="CE22" s="6423"/>
      <c r="CF22" s="6423"/>
      <c r="CG22" s="6423"/>
      <c r="CH22" s="6423"/>
      <c r="CI22" s="6423"/>
      <c r="CJ22" s="6423"/>
      <c r="CK22" s="6423"/>
      <c r="CL22" s="6423"/>
      <c r="CM22" s="6423"/>
      <c r="CN22" s="6423"/>
      <c r="CO22" s="6423"/>
      <c r="CP22" s="6423"/>
      <c r="CQ22" s="6423"/>
      <c r="CR22" s="6423"/>
      <c r="CS22" s="6423"/>
      <c r="CT22" s="6423"/>
      <c r="CU22" s="6423"/>
      <c r="CV22" s="6423"/>
      <c r="CW22" s="6423"/>
      <c r="CX22" s="6423"/>
      <c r="CY22" s="6423"/>
      <c r="CZ22" s="6423"/>
      <c r="DA22" s="6423"/>
      <c r="DB22" s="6423"/>
      <c r="DC22" s="6423"/>
      <c r="DD22" s="6423"/>
      <c r="DE22" s="6423"/>
      <c r="DF22" s="6423"/>
      <c r="DG22" s="6423"/>
      <c r="DH22" s="6423"/>
      <c r="DI22" s="6423"/>
      <c r="DJ22" s="6423"/>
      <c r="DK22" s="6423"/>
      <c r="DL22" s="6423"/>
      <c r="DM22" s="6423"/>
      <c r="DN22" s="6423"/>
      <c r="DO22" s="6423"/>
      <c r="DP22" s="6423"/>
      <c r="DQ22" s="6423"/>
      <c r="DR22" s="6423"/>
      <c r="DS22" s="6423"/>
      <c r="DT22" s="6423"/>
      <c r="DU22" s="6423"/>
      <c r="DV22" s="6423"/>
      <c r="DW22" s="6423"/>
      <c r="DX22" s="6423"/>
      <c r="DY22" s="6423"/>
      <c r="DZ22" s="6423"/>
      <c r="EA22" s="6423"/>
      <c r="EB22" s="6423"/>
      <c r="EC22" s="6423"/>
      <c r="ED22" s="6423"/>
      <c r="EE22" s="6423"/>
      <c r="EF22" s="6423"/>
      <c r="EG22" s="6423"/>
      <c r="EH22" s="6423"/>
      <c r="EI22" s="6423"/>
      <c r="EJ22" s="6423"/>
      <c r="EK22" s="6423"/>
      <c r="EL22" s="6423"/>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23"/>
      <c r="AS23" s="6423"/>
      <c r="AT23" s="6423"/>
      <c r="AU23" s="6423"/>
      <c r="AV23" s="6423"/>
      <c r="AW23" s="6423"/>
      <c r="AX23" s="6423"/>
      <c r="AY23" s="6423"/>
      <c r="AZ23" s="6423"/>
      <c r="BA23" s="6423"/>
      <c r="BB23" s="6423"/>
      <c r="BC23" s="6423"/>
      <c r="BD23" s="6423"/>
      <c r="BE23" s="6423"/>
      <c r="BF23" s="6423"/>
      <c r="BG23" s="6423"/>
      <c r="BH23" s="6423"/>
      <c r="BI23" s="6423"/>
      <c r="BJ23" s="6423"/>
      <c r="BK23" s="6423"/>
      <c r="BL23" s="6423"/>
      <c r="BM23" s="6423"/>
      <c r="BN23" s="6423"/>
      <c r="BO23" s="6423"/>
      <c r="BP23" s="6423"/>
      <c r="BQ23" s="6423"/>
      <c r="BR23" s="6423"/>
      <c r="BS23" s="6423"/>
      <c r="BT23" s="6423"/>
      <c r="BU23" s="6423"/>
      <c r="BV23" s="6423"/>
      <c r="BW23" s="6423"/>
      <c r="BX23" s="6423"/>
      <c r="BY23" s="6423"/>
      <c r="BZ23" s="6423"/>
      <c r="CA23" s="6423"/>
      <c r="CB23" s="6423"/>
      <c r="CC23" s="6423"/>
      <c r="CD23" s="6423"/>
      <c r="CE23" s="6423"/>
      <c r="CF23" s="6423"/>
      <c r="CG23" s="6423"/>
      <c r="CH23" s="6423"/>
      <c r="CI23" s="6423"/>
      <c r="CJ23" s="6423"/>
      <c r="CK23" s="6423"/>
      <c r="CL23" s="6423"/>
      <c r="CM23" s="6423"/>
      <c r="CN23" s="6423"/>
      <c r="CO23" s="6423"/>
      <c r="CP23" s="6423"/>
      <c r="CQ23" s="6423"/>
      <c r="CR23" s="6423"/>
      <c r="CS23" s="6423"/>
      <c r="CT23" s="6423"/>
      <c r="CU23" s="6423"/>
      <c r="CV23" s="6423"/>
      <c r="CW23" s="6423"/>
      <c r="CX23" s="6423"/>
      <c r="CY23" s="6423"/>
      <c r="CZ23" s="6423"/>
      <c r="DA23" s="6423"/>
      <c r="DB23" s="6423"/>
      <c r="DC23" s="6423"/>
      <c r="DD23" s="6423"/>
      <c r="DE23" s="6423"/>
      <c r="DF23" s="6423"/>
      <c r="DG23" s="6423"/>
      <c r="DH23" s="6423"/>
      <c r="DI23" s="6423"/>
      <c r="DJ23" s="6423"/>
      <c r="DK23" s="6423"/>
      <c r="DL23" s="6423"/>
      <c r="DM23" s="6423"/>
      <c r="DN23" s="6423"/>
      <c r="DO23" s="6423"/>
      <c r="DP23" s="6423"/>
      <c r="DQ23" s="6423"/>
      <c r="DR23" s="6423"/>
      <c r="DS23" s="6423"/>
      <c r="DT23" s="6423"/>
      <c r="DU23" s="6423"/>
      <c r="DV23" s="6423"/>
      <c r="DW23" s="6423"/>
      <c r="DX23" s="6423"/>
      <c r="DY23" s="6423"/>
      <c r="DZ23" s="6423"/>
      <c r="EA23" s="6423"/>
      <c r="EB23" s="6423"/>
      <c r="EC23" s="6423"/>
      <c r="ED23" s="6423"/>
      <c r="EE23" s="6423"/>
      <c r="EF23" s="6423"/>
      <c r="EG23" s="6423"/>
      <c r="EH23" s="6423"/>
      <c r="EI23" s="6423"/>
      <c r="EJ23" s="6423"/>
      <c r="EK23" s="6423"/>
      <c r="EL23" s="6423"/>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739"/>
      <c r="AS24" s="6739"/>
      <c r="AT24" s="6739"/>
      <c r="AU24" s="6739"/>
      <c r="AV24" s="6739"/>
      <c r="AW24" s="6739"/>
      <c r="AX24" s="6739"/>
      <c r="AY24" s="6739"/>
      <c r="AZ24" s="6739"/>
      <c r="BA24" s="6739"/>
      <c r="BB24" s="6739"/>
      <c r="BC24" s="6739"/>
      <c r="BD24" s="6739"/>
      <c r="BE24" s="6739"/>
      <c r="BF24" s="6739"/>
      <c r="BG24" s="6739"/>
      <c r="BH24" s="6739"/>
      <c r="BI24" s="6739"/>
      <c r="BJ24" s="6739"/>
      <c r="BK24" s="6739"/>
      <c r="BL24" s="6739"/>
      <c r="BM24" s="6739"/>
      <c r="BN24" s="6739"/>
      <c r="BO24" s="6739"/>
      <c r="BP24" s="6739"/>
      <c r="BQ24" s="6739"/>
      <c r="BR24" s="6739"/>
      <c r="BS24" s="6739"/>
      <c r="BT24" s="6739"/>
      <c r="BU24" s="6739"/>
      <c r="BV24" s="6739"/>
      <c r="BW24" s="6739"/>
      <c r="BX24" s="6739"/>
      <c r="BY24" s="6739"/>
      <c r="BZ24" s="6739"/>
      <c r="CA24" s="6739"/>
      <c r="CB24" s="6739"/>
      <c r="CC24" s="6739"/>
      <c r="CD24" s="6739"/>
      <c r="CE24" s="6739"/>
      <c r="CF24" s="6739"/>
      <c r="CG24" s="6739"/>
      <c r="CH24" s="6739"/>
      <c r="CI24" s="6739"/>
      <c r="CJ24" s="6739"/>
      <c r="CK24" s="6739"/>
      <c r="CL24" s="6739"/>
      <c r="CM24" s="6739"/>
      <c r="CN24" s="6739"/>
      <c r="CO24" s="6739"/>
      <c r="CP24" s="6739"/>
      <c r="CQ24" s="6739"/>
      <c r="CR24" s="6739"/>
      <c r="CS24" s="6739"/>
      <c r="CT24" s="6739"/>
      <c r="CU24" s="6739"/>
      <c r="CV24" s="6739"/>
      <c r="CW24" s="6739"/>
      <c r="CX24" s="6739"/>
      <c r="CY24" s="6739"/>
      <c r="CZ24" s="6739"/>
      <c r="DA24" s="6739"/>
      <c r="DB24" s="6739"/>
      <c r="DC24" s="6739"/>
      <c r="DD24" s="6739"/>
      <c r="DE24" s="6739"/>
      <c r="DF24" s="6739"/>
      <c r="DG24" s="6739"/>
      <c r="DH24" s="6739"/>
      <c r="DI24" s="6739"/>
      <c r="DJ24" s="6739"/>
      <c r="DK24" s="6739"/>
      <c r="DL24" s="6739"/>
      <c r="DM24" s="6739"/>
      <c r="DN24" s="6739"/>
      <c r="DO24" s="6739"/>
      <c r="DP24" s="6739"/>
      <c r="DQ24" s="6739"/>
      <c r="DR24" s="6739"/>
      <c r="DS24" s="6739"/>
      <c r="DT24" s="6739"/>
      <c r="DU24" s="6739"/>
      <c r="DV24" s="6739"/>
      <c r="DW24" s="6739"/>
      <c r="DX24" s="6739"/>
      <c r="DY24" s="6739"/>
      <c r="DZ24" s="6739"/>
      <c r="EA24" s="6739"/>
      <c r="EB24" s="6739"/>
      <c r="EC24" s="6739"/>
      <c r="ED24" s="6739"/>
      <c r="EE24" s="6739"/>
      <c r="EF24" s="6739"/>
      <c r="EG24" s="6739"/>
      <c r="EH24" s="6739"/>
      <c r="EI24" s="6739"/>
      <c r="EJ24" s="6739"/>
      <c r="EK24" s="6739"/>
      <c r="EL24" s="6739"/>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740"/>
      <c r="AS25" s="6740"/>
      <c r="AT25" s="6740"/>
      <c r="AU25" s="6740"/>
      <c r="AV25" s="6740"/>
      <c r="AW25" s="6740"/>
      <c r="AX25" s="6740"/>
      <c r="AY25" s="6740"/>
      <c r="AZ25" s="6740"/>
      <c r="BA25" s="6740"/>
      <c r="BB25" s="6740"/>
      <c r="BC25" s="6740"/>
      <c r="BD25" s="6740"/>
      <c r="BE25" s="6740"/>
      <c r="BF25" s="6740"/>
      <c r="BG25" s="6740"/>
      <c r="BH25" s="6740"/>
      <c r="BI25" s="6740"/>
      <c r="BJ25" s="6740"/>
      <c r="BK25" s="6740"/>
      <c r="BL25" s="6740"/>
      <c r="BM25" s="6740"/>
      <c r="BN25" s="6740"/>
      <c r="BO25" s="6740"/>
      <c r="BP25" s="6740"/>
      <c r="BQ25" s="6740"/>
      <c r="BR25" s="6740"/>
      <c r="BS25" s="6740"/>
      <c r="BT25" s="6740"/>
      <c r="BU25" s="6740"/>
      <c r="BV25" s="6740"/>
      <c r="BW25" s="6740"/>
      <c r="BX25" s="6740"/>
      <c r="BY25" s="6740"/>
      <c r="BZ25" s="6740"/>
      <c r="CA25" s="6740"/>
      <c r="CB25" s="6740"/>
      <c r="CC25" s="6740"/>
      <c r="CD25" s="6740"/>
      <c r="CE25" s="6740"/>
      <c r="CF25" s="6740"/>
      <c r="CG25" s="6740"/>
      <c r="CH25" s="6740"/>
      <c r="CI25" s="6740"/>
      <c r="CJ25" s="6740"/>
      <c r="CK25" s="6740"/>
      <c r="CL25" s="6740"/>
      <c r="CM25" s="6740"/>
      <c r="CN25" s="6740"/>
      <c r="CO25" s="6740"/>
      <c r="CP25" s="6740"/>
      <c r="CQ25" s="6740"/>
      <c r="CR25" s="6740"/>
      <c r="CS25" s="6740"/>
      <c r="CT25" s="6740"/>
      <c r="CU25" s="6740"/>
      <c r="CV25" s="6740"/>
      <c r="CW25" s="6740"/>
      <c r="CX25" s="6740"/>
      <c r="CY25" s="6740"/>
      <c r="CZ25" s="6740"/>
      <c r="DA25" s="6740"/>
      <c r="DB25" s="6740"/>
      <c r="DC25" s="6740"/>
      <c r="DD25" s="6740"/>
      <c r="DE25" s="6740"/>
      <c r="DF25" s="6740"/>
      <c r="DG25" s="6740"/>
      <c r="DH25" s="6740"/>
      <c r="DI25" s="6740"/>
      <c r="DJ25" s="6740"/>
      <c r="DK25" s="6740"/>
      <c r="DL25" s="6740"/>
      <c r="DM25" s="6740"/>
      <c r="DN25" s="6740"/>
      <c r="DO25" s="6740"/>
      <c r="DP25" s="6740"/>
      <c r="DQ25" s="6740"/>
      <c r="DR25" s="6740"/>
      <c r="DS25" s="6740"/>
      <c r="DT25" s="6740"/>
      <c r="DU25" s="6740"/>
      <c r="DV25" s="6740"/>
      <c r="DW25" s="6740"/>
      <c r="DX25" s="6740"/>
      <c r="DY25" s="6740"/>
      <c r="DZ25" s="6740"/>
      <c r="EA25" s="6740"/>
      <c r="EB25" s="6740"/>
      <c r="EC25" s="6740"/>
      <c r="ED25" s="6740"/>
      <c r="EE25" s="6740"/>
      <c r="EF25" s="6740"/>
      <c r="EG25" s="6740"/>
      <c r="EH25" s="6740"/>
      <c r="EI25" s="6740"/>
      <c r="EJ25" s="6740"/>
      <c r="EK25" s="6740"/>
      <c r="EL25" s="674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741"/>
      <c r="AS26" s="6741"/>
      <c r="AT26" s="6741"/>
      <c r="AU26" s="6741"/>
      <c r="AV26" s="6741"/>
      <c r="AW26" s="6741"/>
      <c r="AX26" s="6741"/>
      <c r="AY26" s="6741"/>
      <c r="AZ26" s="6741"/>
      <c r="BA26" s="6741"/>
      <c r="BB26" s="6741"/>
      <c r="BC26" s="6741"/>
      <c r="BD26" s="6741"/>
      <c r="BE26" s="6741"/>
      <c r="BF26" s="6741"/>
      <c r="BG26" s="6741"/>
      <c r="BH26" s="6741"/>
      <c r="BI26" s="6741"/>
      <c r="BJ26" s="6741"/>
      <c r="BK26" s="6741"/>
      <c r="BL26" s="6741"/>
      <c r="BM26" s="6741"/>
      <c r="BN26" s="6741"/>
      <c r="BO26" s="6741"/>
      <c r="BP26" s="6741"/>
      <c r="BQ26" s="6741"/>
      <c r="BR26" s="6741"/>
      <c r="BS26" s="6741"/>
      <c r="BT26" s="6741"/>
      <c r="BU26" s="6741"/>
      <c r="BV26" s="6741"/>
      <c r="BW26" s="6741"/>
      <c r="BX26" s="6741"/>
      <c r="BY26" s="6741"/>
      <c r="BZ26" s="6741"/>
      <c r="CA26" s="6741"/>
      <c r="CB26" s="6741"/>
      <c r="CC26" s="6741"/>
      <c r="CD26" s="6741"/>
      <c r="CE26" s="6741"/>
      <c r="CF26" s="6741"/>
      <c r="CG26" s="6741"/>
      <c r="CH26" s="6741"/>
      <c r="CI26" s="6741"/>
      <c r="CJ26" s="6741"/>
      <c r="CK26" s="6741"/>
      <c r="CL26" s="6741"/>
      <c r="CM26" s="6741"/>
      <c r="CN26" s="6741"/>
      <c r="CO26" s="6741"/>
      <c r="CP26" s="6741"/>
      <c r="CQ26" s="6741"/>
      <c r="CR26" s="6741"/>
      <c r="CS26" s="6741"/>
      <c r="CT26" s="6741"/>
      <c r="CU26" s="6741"/>
      <c r="CV26" s="6741"/>
      <c r="CW26" s="6741"/>
      <c r="CX26" s="6741"/>
      <c r="CY26" s="6741"/>
      <c r="CZ26" s="6741"/>
      <c r="DA26" s="6741"/>
      <c r="DB26" s="6741"/>
      <c r="DC26" s="6741"/>
      <c r="DD26" s="6741"/>
      <c r="DE26" s="6741"/>
      <c r="DF26" s="6741"/>
      <c r="DG26" s="6741"/>
      <c r="DH26" s="6741"/>
      <c r="DI26" s="6741"/>
      <c r="DJ26" s="6741"/>
      <c r="DK26" s="6741"/>
      <c r="DL26" s="6741"/>
      <c r="DM26" s="6741"/>
      <c r="DN26" s="6741"/>
      <c r="DO26" s="6741"/>
      <c r="DP26" s="6741"/>
      <c r="DQ26" s="6741"/>
      <c r="DR26" s="6741"/>
      <c r="DS26" s="6741"/>
      <c r="DT26" s="6741"/>
      <c r="DU26" s="6741"/>
      <c r="DV26" s="6741"/>
      <c r="DW26" s="6741"/>
      <c r="DX26" s="6741"/>
      <c r="DY26" s="6741"/>
      <c r="DZ26" s="6741"/>
      <c r="EA26" s="6741"/>
      <c r="EB26" s="6741"/>
      <c r="EC26" s="6741"/>
      <c r="ED26" s="6741"/>
      <c r="EE26" s="6741"/>
      <c r="EF26" s="6741"/>
      <c r="EG26" s="6741"/>
      <c r="EH26" s="6741"/>
      <c r="EI26" s="6741"/>
      <c r="EJ26" s="6741"/>
      <c r="EK26" s="6741"/>
      <c r="EL26" s="6741"/>
      <c r="EM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2382"/>
      <c r="AC27" s="2382"/>
      <c r="AD27" s="2382"/>
      <c r="AE27" s="2382"/>
      <c r="AF27" s="549"/>
      <c r="AG27" s="2382" t="str">
        <f>IF(TITLE_NAME_OR_PR_CHANGE="",IF(TITLE_NAME_OR_PR="","",TITLE_NAME_OR_PR),TITLE_NAME_OR_PR_CHANGE)</f>
        <v>Агентство по тарифам Приморского края</v>
      </c>
      <c r="AH27" s="2382"/>
      <c r="AI27" s="2382"/>
      <c r="AJ27" s="2382"/>
      <c r="AK27" s="2382"/>
      <c r="AL27" s="2382"/>
      <c r="AM27" s="2382"/>
      <c r="AN27" s="2382"/>
      <c r="AO27" s="2382"/>
      <c r="AP27" s="2382"/>
      <c r="AQ27" s="549"/>
      <c r="AR27" s="6742" t="str">
        <f>IF(TITLE_NAME_OR_PR_CHANGE="",IF(TITLE_NAME_OR_PR="","",TITLE_NAME_OR_PR),TITLE_NAME_OR_PR_CHANGE)</f>
        <v>Агентство по тарифам Приморского края</v>
      </c>
      <c r="AS27" s="6742"/>
      <c r="AT27" s="6742"/>
      <c r="AU27" s="6742"/>
      <c r="AV27" s="6742"/>
      <c r="AW27" s="6742"/>
      <c r="AX27" s="6742"/>
      <c r="AY27" s="6742"/>
      <c r="AZ27" s="6742"/>
      <c r="BA27" s="6742"/>
      <c r="BB27" s="6423"/>
      <c r="BC27" s="6742" t="str">
        <f>IF(TITLE_NAME_OR_PR_CHANGE="",IF(TITLE_NAME_OR_PR="","",TITLE_NAME_OR_PR),TITLE_NAME_OR_PR_CHANGE)</f>
        <v>Агентство по тарифам Приморского края</v>
      </c>
      <c r="BD27" s="6742"/>
      <c r="BE27" s="6742"/>
      <c r="BF27" s="6742"/>
      <c r="BG27" s="6742"/>
      <c r="BH27" s="6742"/>
      <c r="BI27" s="6742"/>
      <c r="BJ27" s="6742"/>
      <c r="BK27" s="6742"/>
      <c r="BL27" s="6742"/>
      <c r="BM27" s="6423"/>
      <c r="BN27" s="6742" t="str">
        <f>IF(TITLE_NAME_OR_PR_CHANGE="",IF(TITLE_NAME_OR_PR="","",TITLE_NAME_OR_PR),TITLE_NAME_OR_PR_CHANGE)</f>
        <v>Агентство по тарифам Приморского края</v>
      </c>
      <c r="BO27" s="6742"/>
      <c r="BP27" s="6742"/>
      <c r="BQ27" s="6742"/>
      <c r="BR27" s="6742"/>
      <c r="BS27" s="6742"/>
      <c r="BT27" s="6742"/>
      <c r="BU27" s="6742"/>
      <c r="BV27" s="6742"/>
      <c r="BW27" s="6742"/>
      <c r="BX27" s="6423"/>
      <c r="BY27" s="6742" t="str">
        <f>IF(TITLE_NAME_OR_PR_CHANGE="",IF(TITLE_NAME_OR_PR="","",TITLE_NAME_OR_PR),TITLE_NAME_OR_PR_CHANGE)</f>
        <v>Агентство по тарифам Приморского края</v>
      </c>
      <c r="BZ27" s="6742"/>
      <c r="CA27" s="6742"/>
      <c r="CB27" s="6742"/>
      <c r="CC27" s="6742"/>
      <c r="CD27" s="6742"/>
      <c r="CE27" s="6742"/>
      <c r="CF27" s="6742"/>
      <c r="CG27" s="6742"/>
      <c r="CH27" s="6742"/>
      <c r="CI27" s="6423"/>
      <c r="CJ27" s="6742" t="str">
        <f>IF(TITLE_NAME_OR_PR_CHANGE="",IF(TITLE_NAME_OR_PR="","",TITLE_NAME_OR_PR),TITLE_NAME_OR_PR_CHANGE)</f>
        <v>Агентство по тарифам Приморского края</v>
      </c>
      <c r="CK27" s="6742"/>
      <c r="CL27" s="6742"/>
      <c r="CM27" s="6742"/>
      <c r="CN27" s="6742"/>
      <c r="CO27" s="6742"/>
      <c r="CP27" s="6742"/>
      <c r="CQ27" s="6742"/>
      <c r="CR27" s="6742"/>
      <c r="CS27" s="6742"/>
      <c r="CT27" s="6423"/>
      <c r="CU27" s="6742" t="str">
        <f>IF(TITLE_NAME_OR_PR_CHANGE="",IF(TITLE_NAME_OR_PR="","",TITLE_NAME_OR_PR),TITLE_NAME_OR_PR_CHANGE)</f>
        <v>Агентство по тарифам Приморского края</v>
      </c>
      <c r="CV27" s="6742"/>
      <c r="CW27" s="6742"/>
      <c r="CX27" s="6742"/>
      <c r="CY27" s="6742"/>
      <c r="CZ27" s="6742"/>
      <c r="DA27" s="6742"/>
      <c r="DB27" s="6742"/>
      <c r="DC27" s="6742"/>
      <c r="DD27" s="6742"/>
      <c r="DE27" s="6423"/>
      <c r="DF27" s="6742" t="str">
        <f>IF(TITLE_NAME_OR_PR_CHANGE="",IF(TITLE_NAME_OR_PR="","",TITLE_NAME_OR_PR),TITLE_NAME_OR_PR_CHANGE)</f>
        <v>Агентство по тарифам Приморского края</v>
      </c>
      <c r="DG27" s="6742"/>
      <c r="DH27" s="6742"/>
      <c r="DI27" s="6742"/>
      <c r="DJ27" s="6742"/>
      <c r="DK27" s="6742"/>
      <c r="DL27" s="6742"/>
      <c r="DM27" s="6742"/>
      <c r="DN27" s="6742"/>
      <c r="DO27" s="6742"/>
      <c r="DP27" s="6423"/>
      <c r="DQ27" s="6742" t="str">
        <f>IF(TITLE_NAME_OR_PR_CHANGE="",IF(TITLE_NAME_OR_PR="","",TITLE_NAME_OR_PR),TITLE_NAME_OR_PR_CHANGE)</f>
        <v>Агентство по тарифам Приморского края</v>
      </c>
      <c r="DR27" s="6742"/>
      <c r="DS27" s="6742"/>
      <c r="DT27" s="6742"/>
      <c r="DU27" s="6742"/>
      <c r="DV27" s="6742"/>
      <c r="DW27" s="6742"/>
      <c r="DX27" s="6742"/>
      <c r="DY27" s="6742"/>
      <c r="DZ27" s="6742"/>
      <c r="EA27" s="6423"/>
      <c r="EB27" s="6742" t="str">
        <f>IF(TITLE_NAME_OR_PR_CHANGE="",IF(TITLE_NAME_OR_PR="","",TITLE_NAME_OR_PR),TITLE_NAME_OR_PR_CHANGE)</f>
        <v>Агентство по тарифам Приморского края</v>
      </c>
      <c r="EC27" s="6742"/>
      <c r="ED27" s="6742"/>
      <c r="EE27" s="6742"/>
      <c r="EF27" s="6742"/>
      <c r="EG27" s="6742"/>
      <c r="EH27" s="6742"/>
      <c r="EI27" s="6742"/>
      <c r="EJ27" s="6742"/>
      <c r="EK27" s="6742"/>
      <c r="EL27" s="6423"/>
      <c r="EM27" s="549"/>
      <c r="EN27" s="503"/>
      <c r="EO27" s="591"/>
      <c r="EP27" s="591"/>
      <c r="EQ27" s="591"/>
      <c r="ER27" s="591"/>
      <c r="ES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6743" t="str">
        <f>IF(TITLE_DATE_PR_CHANGE="",IF(TITLE_DATE_PR="","",TITLE_DATE_PR),TITLE_DATE_PR_CHANGE)</f>
        <v>45280</v>
      </c>
      <c r="AS28" s="6743"/>
      <c r="AT28" s="6743"/>
      <c r="AU28" s="6743"/>
      <c r="AV28" s="6743"/>
      <c r="AW28" s="6743"/>
      <c r="AX28" s="6743"/>
      <c r="AY28" s="6743"/>
      <c r="AZ28" s="6743"/>
      <c r="BA28" s="6743"/>
      <c r="BB28" s="6423"/>
      <c r="BC28" s="6743" t="str">
        <f>IF(TITLE_DATE_PR_CHANGE="",IF(TITLE_DATE_PR="","",TITLE_DATE_PR),TITLE_DATE_PR_CHANGE)</f>
        <v>45280</v>
      </c>
      <c r="BD28" s="6743"/>
      <c r="BE28" s="6743"/>
      <c r="BF28" s="6743"/>
      <c r="BG28" s="6743"/>
      <c r="BH28" s="6743"/>
      <c r="BI28" s="6743"/>
      <c r="BJ28" s="6743"/>
      <c r="BK28" s="6743"/>
      <c r="BL28" s="6743"/>
      <c r="BM28" s="6423"/>
      <c r="BN28" s="6743" t="str">
        <f>IF(TITLE_DATE_PR_CHANGE="",IF(TITLE_DATE_PR="","",TITLE_DATE_PR),TITLE_DATE_PR_CHANGE)</f>
        <v>45280</v>
      </c>
      <c r="BO28" s="6743"/>
      <c r="BP28" s="6743"/>
      <c r="BQ28" s="6743"/>
      <c r="BR28" s="6743"/>
      <c r="BS28" s="6743"/>
      <c r="BT28" s="6743"/>
      <c r="BU28" s="6743"/>
      <c r="BV28" s="6743"/>
      <c r="BW28" s="6743"/>
      <c r="BX28" s="6423"/>
      <c r="BY28" s="6743" t="str">
        <f>IF(TITLE_DATE_PR_CHANGE="",IF(TITLE_DATE_PR="","",TITLE_DATE_PR),TITLE_DATE_PR_CHANGE)</f>
        <v>45280</v>
      </c>
      <c r="BZ28" s="6743"/>
      <c r="CA28" s="6743"/>
      <c r="CB28" s="6743"/>
      <c r="CC28" s="6743"/>
      <c r="CD28" s="6743"/>
      <c r="CE28" s="6743"/>
      <c r="CF28" s="6743"/>
      <c r="CG28" s="6743"/>
      <c r="CH28" s="6743"/>
      <c r="CI28" s="6423"/>
      <c r="CJ28" s="6743" t="str">
        <f>IF(TITLE_DATE_PR_CHANGE="",IF(TITLE_DATE_PR="","",TITLE_DATE_PR),TITLE_DATE_PR_CHANGE)</f>
        <v>45280</v>
      </c>
      <c r="CK28" s="6743"/>
      <c r="CL28" s="6743"/>
      <c r="CM28" s="6743"/>
      <c r="CN28" s="6743"/>
      <c r="CO28" s="6743"/>
      <c r="CP28" s="6743"/>
      <c r="CQ28" s="6743"/>
      <c r="CR28" s="6743"/>
      <c r="CS28" s="6743"/>
      <c r="CT28" s="6423"/>
      <c r="CU28" s="6743" t="str">
        <f>IF(TITLE_DATE_PR_CHANGE="",IF(TITLE_DATE_PR="","",TITLE_DATE_PR),TITLE_DATE_PR_CHANGE)</f>
        <v>45280</v>
      </c>
      <c r="CV28" s="6743"/>
      <c r="CW28" s="6743"/>
      <c r="CX28" s="6743"/>
      <c r="CY28" s="6743"/>
      <c r="CZ28" s="6743"/>
      <c r="DA28" s="6743"/>
      <c r="DB28" s="6743"/>
      <c r="DC28" s="6743"/>
      <c r="DD28" s="6743"/>
      <c r="DE28" s="6423"/>
      <c r="DF28" s="6743" t="str">
        <f>IF(TITLE_DATE_PR_CHANGE="",IF(TITLE_DATE_PR="","",TITLE_DATE_PR),TITLE_DATE_PR_CHANGE)</f>
        <v>45280</v>
      </c>
      <c r="DG28" s="6743"/>
      <c r="DH28" s="6743"/>
      <c r="DI28" s="6743"/>
      <c r="DJ28" s="6743"/>
      <c r="DK28" s="6743"/>
      <c r="DL28" s="6743"/>
      <c r="DM28" s="6743"/>
      <c r="DN28" s="6743"/>
      <c r="DO28" s="6743"/>
      <c r="DP28" s="6423"/>
      <c r="DQ28" s="6743" t="str">
        <f>IF(TITLE_DATE_PR_CHANGE="",IF(TITLE_DATE_PR="","",TITLE_DATE_PR),TITLE_DATE_PR_CHANGE)</f>
        <v>45280</v>
      </c>
      <c r="DR28" s="6743"/>
      <c r="DS28" s="6743"/>
      <c r="DT28" s="6743"/>
      <c r="DU28" s="6743"/>
      <c r="DV28" s="6743"/>
      <c r="DW28" s="6743"/>
      <c r="DX28" s="6743"/>
      <c r="DY28" s="6743"/>
      <c r="DZ28" s="6743"/>
      <c r="EA28" s="6423"/>
      <c r="EB28" s="6743" t="str">
        <f>IF(TITLE_DATE_PR_CHANGE="",IF(TITLE_DATE_PR="","",TITLE_DATE_PR),TITLE_DATE_PR_CHANGE)</f>
        <v>45280</v>
      </c>
      <c r="EC28" s="6743"/>
      <c r="ED28" s="6743"/>
      <c r="EE28" s="6743"/>
      <c r="EF28" s="6743"/>
      <c r="EG28" s="6743"/>
      <c r="EH28" s="6743"/>
      <c r="EI28" s="6743"/>
      <c r="EJ28" s="6743"/>
      <c r="EK28" s="6743"/>
      <c r="EL28" s="6423"/>
      <c r="EM28" s="549"/>
      <c r="EN28" s="503"/>
      <c r="EO28" s="591"/>
      <c r="EP28" s="591"/>
      <c r="EQ28" s="591"/>
      <c r="ER28" s="591"/>
      <c r="ES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2382"/>
      <c r="AC29" s="2382"/>
      <c r="AD29" s="2382"/>
      <c r="AE29" s="2382"/>
      <c r="AF29" s="549"/>
      <c r="AG29" s="2382" t="str">
        <f>IF(TITLE_NUMBER_PR_CHANGE="",IF(TITLE_NUMBER_PR="","",TITLE_NUMBER_PR),TITLE_NUMBER_PR_CHANGE)</f>
        <v>71/32</v>
      </c>
      <c r="AH29" s="2382"/>
      <c r="AI29" s="2382"/>
      <c r="AJ29" s="2382"/>
      <c r="AK29" s="2382"/>
      <c r="AL29" s="2382"/>
      <c r="AM29" s="2382"/>
      <c r="AN29" s="2382"/>
      <c r="AO29" s="2382"/>
      <c r="AP29" s="2382"/>
      <c r="AQ29" s="549"/>
      <c r="AR29" s="6742" t="str">
        <f>IF(TITLE_NUMBER_PR_CHANGE="",IF(TITLE_NUMBER_PR="","",TITLE_NUMBER_PR),TITLE_NUMBER_PR_CHANGE)</f>
        <v>71/32</v>
      </c>
      <c r="AS29" s="6742"/>
      <c r="AT29" s="6742"/>
      <c r="AU29" s="6742"/>
      <c r="AV29" s="6742"/>
      <c r="AW29" s="6742"/>
      <c r="AX29" s="6742"/>
      <c r="AY29" s="6742"/>
      <c r="AZ29" s="6742"/>
      <c r="BA29" s="6742"/>
      <c r="BB29" s="6423"/>
      <c r="BC29" s="6742" t="str">
        <f>IF(TITLE_NUMBER_PR_CHANGE="",IF(TITLE_NUMBER_PR="","",TITLE_NUMBER_PR),TITLE_NUMBER_PR_CHANGE)</f>
        <v>71/32</v>
      </c>
      <c r="BD29" s="6742"/>
      <c r="BE29" s="6742"/>
      <c r="BF29" s="6742"/>
      <c r="BG29" s="6742"/>
      <c r="BH29" s="6742"/>
      <c r="BI29" s="6742"/>
      <c r="BJ29" s="6742"/>
      <c r="BK29" s="6742"/>
      <c r="BL29" s="6742"/>
      <c r="BM29" s="6423"/>
      <c r="BN29" s="6742" t="str">
        <f>IF(TITLE_NUMBER_PR_CHANGE="",IF(TITLE_NUMBER_PR="","",TITLE_NUMBER_PR),TITLE_NUMBER_PR_CHANGE)</f>
        <v>71/32</v>
      </c>
      <c r="BO29" s="6742"/>
      <c r="BP29" s="6742"/>
      <c r="BQ29" s="6742"/>
      <c r="BR29" s="6742"/>
      <c r="BS29" s="6742"/>
      <c r="BT29" s="6742"/>
      <c r="BU29" s="6742"/>
      <c r="BV29" s="6742"/>
      <c r="BW29" s="6742"/>
      <c r="BX29" s="6423"/>
      <c r="BY29" s="6742" t="str">
        <f>IF(TITLE_NUMBER_PR_CHANGE="",IF(TITLE_NUMBER_PR="","",TITLE_NUMBER_PR),TITLE_NUMBER_PR_CHANGE)</f>
        <v>71/32</v>
      </c>
      <c r="BZ29" s="6742"/>
      <c r="CA29" s="6742"/>
      <c r="CB29" s="6742"/>
      <c r="CC29" s="6742"/>
      <c r="CD29" s="6742"/>
      <c r="CE29" s="6742"/>
      <c r="CF29" s="6742"/>
      <c r="CG29" s="6742"/>
      <c r="CH29" s="6742"/>
      <c r="CI29" s="6423"/>
      <c r="CJ29" s="6742" t="str">
        <f>IF(TITLE_NUMBER_PR_CHANGE="",IF(TITLE_NUMBER_PR="","",TITLE_NUMBER_PR),TITLE_NUMBER_PR_CHANGE)</f>
        <v>71/32</v>
      </c>
      <c r="CK29" s="6742"/>
      <c r="CL29" s="6742"/>
      <c r="CM29" s="6742"/>
      <c r="CN29" s="6742"/>
      <c r="CO29" s="6742"/>
      <c r="CP29" s="6742"/>
      <c r="CQ29" s="6742"/>
      <c r="CR29" s="6742"/>
      <c r="CS29" s="6742"/>
      <c r="CT29" s="6423"/>
      <c r="CU29" s="6742" t="str">
        <f>IF(TITLE_NUMBER_PR_CHANGE="",IF(TITLE_NUMBER_PR="","",TITLE_NUMBER_PR),TITLE_NUMBER_PR_CHANGE)</f>
        <v>71/32</v>
      </c>
      <c r="CV29" s="6742"/>
      <c r="CW29" s="6742"/>
      <c r="CX29" s="6742"/>
      <c r="CY29" s="6742"/>
      <c r="CZ29" s="6742"/>
      <c r="DA29" s="6742"/>
      <c r="DB29" s="6742"/>
      <c r="DC29" s="6742"/>
      <c r="DD29" s="6742"/>
      <c r="DE29" s="6423"/>
      <c r="DF29" s="6742" t="str">
        <f>IF(TITLE_NUMBER_PR_CHANGE="",IF(TITLE_NUMBER_PR="","",TITLE_NUMBER_PR),TITLE_NUMBER_PR_CHANGE)</f>
        <v>71/32</v>
      </c>
      <c r="DG29" s="6742"/>
      <c r="DH29" s="6742"/>
      <c r="DI29" s="6742"/>
      <c r="DJ29" s="6742"/>
      <c r="DK29" s="6742"/>
      <c r="DL29" s="6742"/>
      <c r="DM29" s="6742"/>
      <c r="DN29" s="6742"/>
      <c r="DO29" s="6742"/>
      <c r="DP29" s="6423"/>
      <c r="DQ29" s="6742" t="str">
        <f>IF(TITLE_NUMBER_PR_CHANGE="",IF(TITLE_NUMBER_PR="","",TITLE_NUMBER_PR),TITLE_NUMBER_PR_CHANGE)</f>
        <v>71/32</v>
      </c>
      <c r="DR29" s="6742"/>
      <c r="DS29" s="6742"/>
      <c r="DT29" s="6742"/>
      <c r="DU29" s="6742"/>
      <c r="DV29" s="6742"/>
      <c r="DW29" s="6742"/>
      <c r="DX29" s="6742"/>
      <c r="DY29" s="6742"/>
      <c r="DZ29" s="6742"/>
      <c r="EA29" s="6423"/>
      <c r="EB29" s="6742" t="str">
        <f>IF(TITLE_NUMBER_PR_CHANGE="",IF(TITLE_NUMBER_PR="","",TITLE_NUMBER_PR),TITLE_NUMBER_PR_CHANGE)</f>
        <v>71/32</v>
      </c>
      <c r="EC29" s="6742"/>
      <c r="ED29" s="6742"/>
      <c r="EE29" s="6742"/>
      <c r="EF29" s="6742"/>
      <c r="EG29" s="6742"/>
      <c r="EH29" s="6742"/>
      <c r="EI29" s="6742"/>
      <c r="EJ29" s="6742"/>
      <c r="EK29" s="6742"/>
      <c r="EL29" s="6423"/>
      <c r="EM29" s="549"/>
      <c r="EN29" s="503"/>
      <c r="EO29" s="591"/>
      <c r="EP29" s="591"/>
      <c r="EQ29" s="591"/>
      <c r="ER29" s="591"/>
      <c r="ES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2382"/>
      <c r="AC30" s="2382"/>
      <c r="AD30" s="2382"/>
      <c r="AE30" s="2382"/>
      <c r="AF30" s="549"/>
      <c r="AG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H30" s="2382"/>
      <c r="AI30" s="2382"/>
      <c r="AJ30" s="2382"/>
      <c r="AK30" s="2382"/>
      <c r="AL30" s="2382"/>
      <c r="AM30" s="2382"/>
      <c r="AN30" s="2382"/>
      <c r="AO30" s="2382"/>
      <c r="AP30" s="2382"/>
      <c r="AQ30" s="549"/>
      <c r="AR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S30" s="6742"/>
      <c r="AT30" s="6742"/>
      <c r="AU30" s="6742"/>
      <c r="AV30" s="6742"/>
      <c r="AW30" s="6742"/>
      <c r="AX30" s="6742"/>
      <c r="AY30" s="6742"/>
      <c r="AZ30" s="6742"/>
      <c r="BA30" s="6742"/>
      <c r="BB30" s="6423"/>
      <c r="BC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BD30" s="6742"/>
      <c r="BE30" s="6742"/>
      <c r="BF30" s="6742"/>
      <c r="BG30" s="6742"/>
      <c r="BH30" s="6742"/>
      <c r="BI30" s="6742"/>
      <c r="BJ30" s="6742"/>
      <c r="BK30" s="6742"/>
      <c r="BL30" s="6742"/>
      <c r="BM30" s="6423"/>
      <c r="BN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BO30" s="6742"/>
      <c r="BP30" s="6742"/>
      <c r="BQ30" s="6742"/>
      <c r="BR30" s="6742"/>
      <c r="BS30" s="6742"/>
      <c r="BT30" s="6742"/>
      <c r="BU30" s="6742"/>
      <c r="BV30" s="6742"/>
      <c r="BW30" s="6742"/>
      <c r="BX30" s="6423"/>
      <c r="BY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BZ30" s="6742"/>
      <c r="CA30" s="6742"/>
      <c r="CB30" s="6742"/>
      <c r="CC30" s="6742"/>
      <c r="CD30" s="6742"/>
      <c r="CE30" s="6742"/>
      <c r="CF30" s="6742"/>
      <c r="CG30" s="6742"/>
      <c r="CH30" s="6742"/>
      <c r="CI30" s="6423"/>
      <c r="CJ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CK30" s="6742"/>
      <c r="CL30" s="6742"/>
      <c r="CM30" s="6742"/>
      <c r="CN30" s="6742"/>
      <c r="CO30" s="6742"/>
      <c r="CP30" s="6742"/>
      <c r="CQ30" s="6742"/>
      <c r="CR30" s="6742"/>
      <c r="CS30" s="6742"/>
      <c r="CT30" s="6423"/>
      <c r="CU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CV30" s="6742"/>
      <c r="CW30" s="6742"/>
      <c r="CX30" s="6742"/>
      <c r="CY30" s="6742"/>
      <c r="CZ30" s="6742"/>
      <c r="DA30" s="6742"/>
      <c r="DB30" s="6742"/>
      <c r="DC30" s="6742"/>
      <c r="DD30" s="6742"/>
      <c r="DE30" s="6423"/>
      <c r="DF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DG30" s="6742"/>
      <c r="DH30" s="6742"/>
      <c r="DI30" s="6742"/>
      <c r="DJ30" s="6742"/>
      <c r="DK30" s="6742"/>
      <c r="DL30" s="6742"/>
      <c r="DM30" s="6742"/>
      <c r="DN30" s="6742"/>
      <c r="DO30" s="6742"/>
      <c r="DP30" s="6423"/>
      <c r="DQ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DR30" s="6742"/>
      <c r="DS30" s="6742"/>
      <c r="DT30" s="6742"/>
      <c r="DU30" s="6742"/>
      <c r="DV30" s="6742"/>
      <c r="DW30" s="6742"/>
      <c r="DX30" s="6742"/>
      <c r="DY30" s="6742"/>
      <c r="DZ30" s="6742"/>
      <c r="EA30" s="6423"/>
      <c r="EB30" s="674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EC30" s="6742"/>
      <c r="ED30" s="6742"/>
      <c r="EE30" s="6742"/>
      <c r="EF30" s="6742"/>
      <c r="EG30" s="6742"/>
      <c r="EH30" s="6742"/>
      <c r="EI30" s="6742"/>
      <c r="EJ30" s="6742"/>
      <c r="EK30" s="6742"/>
      <c r="EL30" s="6423"/>
      <c r="EM30" s="549"/>
      <c r="EN30" s="503"/>
      <c r="EO30" s="591"/>
      <c r="EP30" s="591"/>
      <c r="EQ30" s="591"/>
      <c r="ER30" s="591"/>
      <c r="ES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741"/>
      <c r="AS31" s="6741"/>
      <c r="AT31" s="6741"/>
      <c r="AU31" s="6741"/>
      <c r="AV31" s="6741"/>
      <c r="AW31" s="6741"/>
      <c r="AX31" s="6741"/>
      <c r="AY31" s="6741"/>
      <c r="AZ31" s="6741"/>
      <c r="BA31" s="6741"/>
      <c r="BB31" s="6741"/>
      <c r="BC31" s="6741"/>
      <c r="BD31" s="6741"/>
      <c r="BE31" s="6741"/>
      <c r="BF31" s="6741"/>
      <c r="BG31" s="6741"/>
      <c r="BH31" s="6741"/>
      <c r="BI31" s="6741"/>
      <c r="BJ31" s="6741"/>
      <c r="BK31" s="6741"/>
      <c r="BL31" s="6741"/>
      <c r="BM31" s="6741"/>
      <c r="BN31" s="6741"/>
      <c r="BO31" s="6741"/>
      <c r="BP31" s="6741"/>
      <c r="BQ31" s="6741"/>
      <c r="BR31" s="6741"/>
      <c r="BS31" s="6741"/>
      <c r="BT31" s="6741"/>
      <c r="BU31" s="6741"/>
      <c r="BV31" s="6741"/>
      <c r="BW31" s="6741"/>
      <c r="BX31" s="6741"/>
      <c r="BY31" s="6741"/>
      <c r="BZ31" s="6741"/>
      <c r="CA31" s="6741"/>
      <c r="CB31" s="6741"/>
      <c r="CC31" s="6741"/>
      <c r="CD31" s="6741"/>
      <c r="CE31" s="6741"/>
      <c r="CF31" s="6741"/>
      <c r="CG31" s="6741"/>
      <c r="CH31" s="6741"/>
      <c r="CI31" s="6741"/>
      <c r="CJ31" s="6741"/>
      <c r="CK31" s="6741"/>
      <c r="CL31" s="6741"/>
      <c r="CM31" s="6741"/>
      <c r="CN31" s="6741"/>
      <c r="CO31" s="6741"/>
      <c r="CP31" s="6741"/>
      <c r="CQ31" s="6741"/>
      <c r="CR31" s="6741"/>
      <c r="CS31" s="6741"/>
      <c r="CT31" s="6741"/>
      <c r="CU31" s="6741"/>
      <c r="CV31" s="6741"/>
      <c r="CW31" s="6741"/>
      <c r="CX31" s="6741"/>
      <c r="CY31" s="6741"/>
      <c r="CZ31" s="6741"/>
      <c r="DA31" s="6741"/>
      <c r="DB31" s="6741"/>
      <c r="DC31" s="6741"/>
      <c r="DD31" s="6741"/>
      <c r="DE31" s="6741"/>
      <c r="DF31" s="6741"/>
      <c r="DG31" s="6741"/>
      <c r="DH31" s="6741"/>
      <c r="DI31" s="6741"/>
      <c r="DJ31" s="6741"/>
      <c r="DK31" s="6741"/>
      <c r="DL31" s="6741"/>
      <c r="DM31" s="6741"/>
      <c r="DN31" s="6741"/>
      <c r="DO31" s="6741"/>
      <c r="DP31" s="6741"/>
      <c r="DQ31" s="6741"/>
      <c r="DR31" s="6741"/>
      <c r="DS31" s="6741"/>
      <c r="DT31" s="6741"/>
      <c r="DU31" s="6741"/>
      <c r="DV31" s="6741"/>
      <c r="DW31" s="6741"/>
      <c r="DX31" s="6741"/>
      <c r="DY31" s="6741"/>
      <c r="DZ31" s="6741"/>
      <c r="EA31" s="6741"/>
      <c r="EB31" s="6741"/>
      <c r="EC31" s="6741"/>
      <c r="ED31" s="6741"/>
      <c r="EE31" s="6741"/>
      <c r="EF31" s="6741"/>
      <c r="EG31" s="6741"/>
      <c r="EH31" s="6741"/>
      <c r="EI31" s="6741"/>
      <c r="EJ31" s="6741"/>
      <c r="EK31" s="6741"/>
      <c r="EL31" s="6741"/>
      <c r="EM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6743" t="str">
        <f>IF(TITLE_DATE_PR_CHANGE="",IF(TITLE_DATE_PR="","",TITLE_DATE_PR),TITLE_DATE_PR_CHANGE)</f>
        <v>45280</v>
      </c>
      <c r="AS32" s="6743"/>
      <c r="AT32" s="6743"/>
      <c r="AU32" s="6743"/>
      <c r="AV32" s="6743"/>
      <c r="AW32" s="6743"/>
      <c r="AX32" s="6743"/>
      <c r="AY32" s="6743"/>
      <c r="AZ32" s="6743"/>
      <c r="BA32" s="6743"/>
      <c r="BB32" s="6423"/>
      <c r="BC32" s="6743" t="str">
        <f>IF(TITLE_DATE_PR_CHANGE="",IF(TITLE_DATE_PR="","",TITLE_DATE_PR),TITLE_DATE_PR_CHANGE)</f>
        <v>45280</v>
      </c>
      <c r="BD32" s="6743"/>
      <c r="BE32" s="6743"/>
      <c r="BF32" s="6743"/>
      <c r="BG32" s="6743"/>
      <c r="BH32" s="6743"/>
      <c r="BI32" s="6743"/>
      <c r="BJ32" s="6743"/>
      <c r="BK32" s="6743"/>
      <c r="BL32" s="6743"/>
      <c r="BM32" s="6423"/>
      <c r="BN32" s="6743" t="str">
        <f>IF(TITLE_DATE_PR_CHANGE="",IF(TITLE_DATE_PR="","",TITLE_DATE_PR),TITLE_DATE_PR_CHANGE)</f>
        <v>45280</v>
      </c>
      <c r="BO32" s="6743"/>
      <c r="BP32" s="6743"/>
      <c r="BQ32" s="6743"/>
      <c r="BR32" s="6743"/>
      <c r="BS32" s="6743"/>
      <c r="BT32" s="6743"/>
      <c r="BU32" s="6743"/>
      <c r="BV32" s="6743"/>
      <c r="BW32" s="6743"/>
      <c r="BX32" s="6423"/>
      <c r="BY32" s="6743" t="str">
        <f>IF(TITLE_DATE_PR_CHANGE="",IF(TITLE_DATE_PR="","",TITLE_DATE_PR),TITLE_DATE_PR_CHANGE)</f>
        <v>45280</v>
      </c>
      <c r="BZ32" s="6743"/>
      <c r="CA32" s="6743"/>
      <c r="CB32" s="6743"/>
      <c r="CC32" s="6743"/>
      <c r="CD32" s="6743"/>
      <c r="CE32" s="6743"/>
      <c r="CF32" s="6743"/>
      <c r="CG32" s="6743"/>
      <c r="CH32" s="6743"/>
      <c r="CI32" s="6423"/>
      <c r="CJ32" s="6743" t="str">
        <f>IF(TITLE_DATE_PR_CHANGE="",IF(TITLE_DATE_PR="","",TITLE_DATE_PR),TITLE_DATE_PR_CHANGE)</f>
        <v>45280</v>
      </c>
      <c r="CK32" s="6743"/>
      <c r="CL32" s="6743"/>
      <c r="CM32" s="6743"/>
      <c r="CN32" s="6743"/>
      <c r="CO32" s="6743"/>
      <c r="CP32" s="6743"/>
      <c r="CQ32" s="6743"/>
      <c r="CR32" s="6743"/>
      <c r="CS32" s="6743"/>
      <c r="CT32" s="6423"/>
      <c r="CU32" s="6743" t="str">
        <f>IF(TITLE_DATE_PR_CHANGE="",IF(TITLE_DATE_PR="","",TITLE_DATE_PR),TITLE_DATE_PR_CHANGE)</f>
        <v>45280</v>
      </c>
      <c r="CV32" s="6743"/>
      <c r="CW32" s="6743"/>
      <c r="CX32" s="6743"/>
      <c r="CY32" s="6743"/>
      <c r="CZ32" s="6743"/>
      <c r="DA32" s="6743"/>
      <c r="DB32" s="6743"/>
      <c r="DC32" s="6743"/>
      <c r="DD32" s="6743"/>
      <c r="DE32" s="6423"/>
      <c r="DF32" s="6743" t="str">
        <f>IF(TITLE_DATE_PR_CHANGE="",IF(TITLE_DATE_PR="","",TITLE_DATE_PR),TITLE_DATE_PR_CHANGE)</f>
        <v>45280</v>
      </c>
      <c r="DG32" s="6743"/>
      <c r="DH32" s="6743"/>
      <c r="DI32" s="6743"/>
      <c r="DJ32" s="6743"/>
      <c r="DK32" s="6743"/>
      <c r="DL32" s="6743"/>
      <c r="DM32" s="6743"/>
      <c r="DN32" s="6743"/>
      <c r="DO32" s="6743"/>
      <c r="DP32" s="6423"/>
      <c r="DQ32" s="6743" t="str">
        <f>IF(TITLE_DATE_PR_CHANGE="",IF(TITLE_DATE_PR="","",TITLE_DATE_PR),TITLE_DATE_PR_CHANGE)</f>
        <v>45280</v>
      </c>
      <c r="DR32" s="6743"/>
      <c r="DS32" s="6743"/>
      <c r="DT32" s="6743"/>
      <c r="DU32" s="6743"/>
      <c r="DV32" s="6743"/>
      <c r="DW32" s="6743"/>
      <c r="DX32" s="6743"/>
      <c r="DY32" s="6743"/>
      <c r="DZ32" s="6743"/>
      <c r="EA32" s="6423"/>
      <c r="EB32" s="6743" t="str">
        <f>IF(TITLE_DATE_PR_CHANGE="",IF(TITLE_DATE_PR="","",TITLE_DATE_PR),TITLE_DATE_PR_CHANGE)</f>
        <v>45280</v>
      </c>
      <c r="EC32" s="6743"/>
      <c r="ED32" s="6743"/>
      <c r="EE32" s="6743"/>
      <c r="EF32" s="6743"/>
      <c r="EG32" s="6743"/>
      <c r="EH32" s="6743"/>
      <c r="EI32" s="6743"/>
      <c r="EJ32" s="6743"/>
      <c r="EK32" s="6743"/>
      <c r="EL32" s="6423"/>
      <c r="EM32" s="549"/>
      <c r="EN32" s="503"/>
      <c r="EO32" s="591"/>
      <c r="EP32" s="591"/>
      <c r="EQ32" s="591"/>
      <c r="ER32" s="591"/>
      <c r="ES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2382"/>
      <c r="AC33" s="2382"/>
      <c r="AD33" s="2382"/>
      <c r="AE33" s="2382"/>
      <c r="AF33" s="549"/>
      <c r="AG33" s="2382" t="str">
        <f>IF(TITLE_NUMBER_PR_CHANGE="",IF(TITLE_NUMBER_PR="","",TITLE_NUMBER_PR),TITLE_NUMBER_PR_CHANGE)</f>
        <v>71/32</v>
      </c>
      <c r="AH33" s="2382"/>
      <c r="AI33" s="2382"/>
      <c r="AJ33" s="2382"/>
      <c r="AK33" s="2382"/>
      <c r="AL33" s="2382"/>
      <c r="AM33" s="2382"/>
      <c r="AN33" s="2382"/>
      <c r="AO33" s="2382"/>
      <c r="AP33" s="2382"/>
      <c r="AQ33" s="549"/>
      <c r="AR33" s="6742" t="str">
        <f>IF(TITLE_NUMBER_PR_CHANGE="",IF(TITLE_NUMBER_PR="","",TITLE_NUMBER_PR),TITLE_NUMBER_PR_CHANGE)</f>
        <v>71/32</v>
      </c>
      <c r="AS33" s="6742"/>
      <c r="AT33" s="6742"/>
      <c r="AU33" s="6742"/>
      <c r="AV33" s="6742"/>
      <c r="AW33" s="6742"/>
      <c r="AX33" s="6742"/>
      <c r="AY33" s="6742"/>
      <c r="AZ33" s="6742"/>
      <c r="BA33" s="6742"/>
      <c r="BB33" s="6423"/>
      <c r="BC33" s="6742" t="str">
        <f>IF(TITLE_NUMBER_PR_CHANGE="",IF(TITLE_NUMBER_PR="","",TITLE_NUMBER_PR),TITLE_NUMBER_PR_CHANGE)</f>
        <v>71/32</v>
      </c>
      <c r="BD33" s="6742"/>
      <c r="BE33" s="6742"/>
      <c r="BF33" s="6742"/>
      <c r="BG33" s="6742"/>
      <c r="BH33" s="6742"/>
      <c r="BI33" s="6742"/>
      <c r="BJ33" s="6742"/>
      <c r="BK33" s="6742"/>
      <c r="BL33" s="6742"/>
      <c r="BM33" s="6423"/>
      <c r="BN33" s="6742" t="str">
        <f>IF(TITLE_NUMBER_PR_CHANGE="",IF(TITLE_NUMBER_PR="","",TITLE_NUMBER_PR),TITLE_NUMBER_PR_CHANGE)</f>
        <v>71/32</v>
      </c>
      <c r="BO33" s="6742"/>
      <c r="BP33" s="6742"/>
      <c r="BQ33" s="6742"/>
      <c r="BR33" s="6742"/>
      <c r="BS33" s="6742"/>
      <c r="BT33" s="6742"/>
      <c r="BU33" s="6742"/>
      <c r="BV33" s="6742"/>
      <c r="BW33" s="6742"/>
      <c r="BX33" s="6423"/>
      <c r="BY33" s="6742" t="str">
        <f>IF(TITLE_NUMBER_PR_CHANGE="",IF(TITLE_NUMBER_PR="","",TITLE_NUMBER_PR),TITLE_NUMBER_PR_CHANGE)</f>
        <v>71/32</v>
      </c>
      <c r="BZ33" s="6742"/>
      <c r="CA33" s="6742"/>
      <c r="CB33" s="6742"/>
      <c r="CC33" s="6742"/>
      <c r="CD33" s="6742"/>
      <c r="CE33" s="6742"/>
      <c r="CF33" s="6742"/>
      <c r="CG33" s="6742"/>
      <c r="CH33" s="6742"/>
      <c r="CI33" s="6423"/>
      <c r="CJ33" s="6742" t="str">
        <f>IF(TITLE_NUMBER_PR_CHANGE="",IF(TITLE_NUMBER_PR="","",TITLE_NUMBER_PR),TITLE_NUMBER_PR_CHANGE)</f>
        <v>71/32</v>
      </c>
      <c r="CK33" s="6742"/>
      <c r="CL33" s="6742"/>
      <c r="CM33" s="6742"/>
      <c r="CN33" s="6742"/>
      <c r="CO33" s="6742"/>
      <c r="CP33" s="6742"/>
      <c r="CQ33" s="6742"/>
      <c r="CR33" s="6742"/>
      <c r="CS33" s="6742"/>
      <c r="CT33" s="6423"/>
      <c r="CU33" s="6742" t="str">
        <f>IF(TITLE_NUMBER_PR_CHANGE="",IF(TITLE_NUMBER_PR="","",TITLE_NUMBER_PR),TITLE_NUMBER_PR_CHANGE)</f>
        <v>71/32</v>
      </c>
      <c r="CV33" s="6742"/>
      <c r="CW33" s="6742"/>
      <c r="CX33" s="6742"/>
      <c r="CY33" s="6742"/>
      <c r="CZ33" s="6742"/>
      <c r="DA33" s="6742"/>
      <c r="DB33" s="6742"/>
      <c r="DC33" s="6742"/>
      <c r="DD33" s="6742"/>
      <c r="DE33" s="6423"/>
      <c r="DF33" s="6742" t="str">
        <f>IF(TITLE_NUMBER_PR_CHANGE="",IF(TITLE_NUMBER_PR="","",TITLE_NUMBER_PR),TITLE_NUMBER_PR_CHANGE)</f>
        <v>71/32</v>
      </c>
      <c r="DG33" s="6742"/>
      <c r="DH33" s="6742"/>
      <c r="DI33" s="6742"/>
      <c r="DJ33" s="6742"/>
      <c r="DK33" s="6742"/>
      <c r="DL33" s="6742"/>
      <c r="DM33" s="6742"/>
      <c r="DN33" s="6742"/>
      <c r="DO33" s="6742"/>
      <c r="DP33" s="6423"/>
      <c r="DQ33" s="6742" t="str">
        <f>IF(TITLE_NUMBER_PR_CHANGE="",IF(TITLE_NUMBER_PR="","",TITLE_NUMBER_PR),TITLE_NUMBER_PR_CHANGE)</f>
        <v>71/32</v>
      </c>
      <c r="DR33" s="6742"/>
      <c r="DS33" s="6742"/>
      <c r="DT33" s="6742"/>
      <c r="DU33" s="6742"/>
      <c r="DV33" s="6742"/>
      <c r="DW33" s="6742"/>
      <c r="DX33" s="6742"/>
      <c r="DY33" s="6742"/>
      <c r="DZ33" s="6742"/>
      <c r="EA33" s="6423"/>
      <c r="EB33" s="6742" t="str">
        <f>IF(TITLE_NUMBER_PR_CHANGE="",IF(TITLE_NUMBER_PR="","",TITLE_NUMBER_PR),TITLE_NUMBER_PR_CHANGE)</f>
        <v>71/32</v>
      </c>
      <c r="EC33" s="6742"/>
      <c r="ED33" s="6742"/>
      <c r="EE33" s="6742"/>
      <c r="EF33" s="6742"/>
      <c r="EG33" s="6742"/>
      <c r="EH33" s="6742"/>
      <c r="EI33" s="6742"/>
      <c r="EJ33" s="6742"/>
      <c r="EK33" s="6742"/>
      <c r="EL33" s="6423"/>
      <c r="EM33" s="549"/>
      <c r="EN33" s="503"/>
      <c r="EO33" s="591"/>
      <c r="EP33" s="591"/>
      <c r="EQ33" s="591"/>
      <c r="ER33" s="591"/>
      <c r="ES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424</v>
      </c>
      <c r="AG34" s="549"/>
      <c r="AH34" s="1863"/>
      <c r="AI34" s="1863"/>
      <c r="AJ34" s="1863"/>
      <c r="AK34" s="1863"/>
      <c r="AL34" s="1863"/>
      <c r="AM34" s="549"/>
      <c r="AN34" s="549"/>
      <c r="AO34" s="549"/>
      <c r="AP34" s="549"/>
      <c r="AQ34" s="501" t="s">
        <v>424</v>
      </c>
      <c r="AR34" s="6423"/>
      <c r="AS34" s="6423"/>
      <c r="AT34" s="6423"/>
      <c r="AU34" s="6423"/>
      <c r="AV34" s="6423"/>
      <c r="AW34" s="6423"/>
      <c r="AX34" s="6423"/>
      <c r="AY34" s="6423"/>
      <c r="AZ34" s="6423"/>
      <c r="BA34" s="6423"/>
      <c r="BB34" s="6744" t="s">
        <v>424</v>
      </c>
      <c r="BC34" s="6423"/>
      <c r="BD34" s="6423"/>
      <c r="BE34" s="6423"/>
      <c r="BF34" s="6423"/>
      <c r="BG34" s="6423"/>
      <c r="BH34" s="6423"/>
      <c r="BI34" s="6423"/>
      <c r="BJ34" s="6423"/>
      <c r="BK34" s="6423"/>
      <c r="BL34" s="6423"/>
      <c r="BM34" s="6744" t="s">
        <v>424</v>
      </c>
      <c r="BN34" s="6423"/>
      <c r="BO34" s="6423"/>
      <c r="BP34" s="6423"/>
      <c r="BQ34" s="6423"/>
      <c r="BR34" s="6423"/>
      <c r="BS34" s="6423"/>
      <c r="BT34" s="6423"/>
      <c r="BU34" s="6423"/>
      <c r="BV34" s="6423"/>
      <c r="BW34" s="6423"/>
      <c r="BX34" s="6744" t="s">
        <v>424</v>
      </c>
      <c r="BY34" s="6423"/>
      <c r="BZ34" s="6423"/>
      <c r="CA34" s="6423"/>
      <c r="CB34" s="6423"/>
      <c r="CC34" s="6423"/>
      <c r="CD34" s="6423"/>
      <c r="CE34" s="6423"/>
      <c r="CF34" s="6423"/>
      <c r="CG34" s="6423"/>
      <c r="CH34" s="6423"/>
      <c r="CI34" s="6744" t="s">
        <v>424</v>
      </c>
      <c r="CJ34" s="6423"/>
      <c r="CK34" s="6423"/>
      <c r="CL34" s="6423"/>
      <c r="CM34" s="6423"/>
      <c r="CN34" s="6423"/>
      <c r="CO34" s="6423"/>
      <c r="CP34" s="6423"/>
      <c r="CQ34" s="6423"/>
      <c r="CR34" s="6423"/>
      <c r="CS34" s="6423"/>
      <c r="CT34" s="6744" t="s">
        <v>424</v>
      </c>
      <c r="CU34" s="6423"/>
      <c r="CV34" s="6423"/>
      <c r="CW34" s="6423"/>
      <c r="CX34" s="6423"/>
      <c r="CY34" s="6423"/>
      <c r="CZ34" s="6423"/>
      <c r="DA34" s="6423"/>
      <c r="DB34" s="6423"/>
      <c r="DC34" s="6423"/>
      <c r="DD34" s="6423"/>
      <c r="DE34" s="6744" t="s">
        <v>424</v>
      </c>
      <c r="DF34" s="6423"/>
      <c r="DG34" s="6423"/>
      <c r="DH34" s="6423"/>
      <c r="DI34" s="6423"/>
      <c r="DJ34" s="6423"/>
      <c r="DK34" s="6423"/>
      <c r="DL34" s="6423"/>
      <c r="DM34" s="6423"/>
      <c r="DN34" s="6423"/>
      <c r="DO34" s="6423"/>
      <c r="DP34" s="6744" t="s">
        <v>424</v>
      </c>
      <c r="DQ34" s="6423"/>
      <c r="DR34" s="6423"/>
      <c r="DS34" s="6423"/>
      <c r="DT34" s="6423"/>
      <c r="DU34" s="6423"/>
      <c r="DV34" s="6423"/>
      <c r="DW34" s="6423"/>
      <c r="DX34" s="6423"/>
      <c r="DY34" s="6423"/>
      <c r="DZ34" s="6423"/>
      <c r="EA34" s="6744" t="s">
        <v>424</v>
      </c>
      <c r="EB34" s="6423"/>
      <c r="EC34" s="6423"/>
      <c r="ED34" s="6423"/>
      <c r="EE34" s="6423"/>
      <c r="EF34" s="6423"/>
      <c r="EG34" s="6423"/>
      <c r="EH34" s="6423"/>
      <c r="EI34" s="6423"/>
      <c r="EJ34" s="6423"/>
      <c r="EK34" s="6423"/>
      <c r="EL34" s="6744" t="s">
        <v>424</v>
      </c>
      <c r="EO34" s="591"/>
      <c r="EP34" s="591"/>
      <c r="EQ34" s="591"/>
      <c r="ER34" s="591"/>
      <c r="ES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745" t="s">
        <v>529</v>
      </c>
      <c r="AS35" s="6745"/>
      <c r="AT35" s="6745"/>
      <c r="AU35" s="6745"/>
      <c r="AV35" s="6745"/>
      <c r="AW35" s="6745"/>
      <c r="AX35" s="6745"/>
      <c r="AY35" s="6745"/>
      <c r="AZ35" s="6745"/>
      <c r="BA35" s="6745"/>
      <c r="BB35" s="6745"/>
      <c r="BC35" s="6745" t="s">
        <v>529</v>
      </c>
      <c r="BD35" s="6745"/>
      <c r="BE35" s="6745"/>
      <c r="BF35" s="6745"/>
      <c r="BG35" s="6745"/>
      <c r="BH35" s="6745"/>
      <c r="BI35" s="6745"/>
      <c r="BJ35" s="6745"/>
      <c r="BK35" s="6745"/>
      <c r="BL35" s="6745"/>
      <c r="BM35" s="6745"/>
      <c r="BN35" s="6745" t="s">
        <v>529</v>
      </c>
      <c r="BO35" s="6745"/>
      <c r="BP35" s="6745"/>
      <c r="BQ35" s="6745"/>
      <c r="BR35" s="6745"/>
      <c r="BS35" s="6745"/>
      <c r="BT35" s="6745"/>
      <c r="BU35" s="6745"/>
      <c r="BV35" s="6745"/>
      <c r="BW35" s="6745"/>
      <c r="BX35" s="6745"/>
      <c r="BY35" s="6745" t="s">
        <v>529</v>
      </c>
      <c r="BZ35" s="6745"/>
      <c r="CA35" s="6745"/>
      <c r="CB35" s="6745"/>
      <c r="CC35" s="6745"/>
      <c r="CD35" s="6745"/>
      <c r="CE35" s="6745"/>
      <c r="CF35" s="6745"/>
      <c r="CG35" s="6745"/>
      <c r="CH35" s="6745"/>
      <c r="CI35" s="6745"/>
      <c r="CJ35" s="6745" t="s">
        <v>529</v>
      </c>
      <c r="CK35" s="6745"/>
      <c r="CL35" s="6745"/>
      <c r="CM35" s="6745"/>
      <c r="CN35" s="6745"/>
      <c r="CO35" s="6745"/>
      <c r="CP35" s="6745"/>
      <c r="CQ35" s="6745"/>
      <c r="CR35" s="6745"/>
      <c r="CS35" s="6745"/>
      <c r="CT35" s="6745"/>
      <c r="CU35" s="6745" t="s">
        <v>529</v>
      </c>
      <c r="CV35" s="6745"/>
      <c r="CW35" s="6745"/>
      <c r="CX35" s="6745"/>
      <c r="CY35" s="6745"/>
      <c r="CZ35" s="6745"/>
      <c r="DA35" s="6745"/>
      <c r="DB35" s="6745"/>
      <c r="DC35" s="6745"/>
      <c r="DD35" s="6745"/>
      <c r="DE35" s="6745"/>
      <c r="DF35" s="6745" t="s">
        <v>529</v>
      </c>
      <c r="DG35" s="6745"/>
      <c r="DH35" s="6745"/>
      <c r="DI35" s="6745"/>
      <c r="DJ35" s="6745"/>
      <c r="DK35" s="6745"/>
      <c r="DL35" s="6745"/>
      <c r="DM35" s="6745"/>
      <c r="DN35" s="6745"/>
      <c r="DO35" s="6745"/>
      <c r="DP35" s="6745"/>
      <c r="DQ35" s="6745" t="s">
        <v>529</v>
      </c>
      <c r="DR35" s="6745"/>
      <c r="DS35" s="6745"/>
      <c r="DT35" s="6745"/>
      <c r="DU35" s="6745"/>
      <c r="DV35" s="6745"/>
      <c r="DW35" s="6745"/>
      <c r="DX35" s="6745"/>
      <c r="DY35" s="6745"/>
      <c r="DZ35" s="6745"/>
      <c r="EA35" s="6745"/>
      <c r="EB35" s="6745" t="s">
        <v>529</v>
      </c>
      <c r="EC35" s="6745"/>
      <c r="ED35" s="6745"/>
      <c r="EE35" s="6745"/>
      <c r="EF35" s="6745"/>
      <c r="EG35" s="6745"/>
      <c r="EH35" s="6745"/>
      <c r="EI35" s="6745"/>
      <c r="EJ35" s="6745"/>
      <c r="EK35" s="6745"/>
      <c r="EL35" s="6745"/>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746" t="s">
        <v>299</v>
      </c>
      <c r="AS36" s="6746"/>
      <c r="AT36" s="6746"/>
      <c r="AU36" s="6746"/>
      <c r="AV36" s="6746"/>
      <c r="AW36" s="6746"/>
      <c r="AX36" s="6746"/>
      <c r="AY36" s="6746"/>
      <c r="AZ36" s="6746"/>
      <c r="BA36" s="6746"/>
      <c r="BB36" s="6746"/>
      <c r="BC36" s="6746" t="s">
        <v>299</v>
      </c>
      <c r="BD36" s="6746"/>
      <c r="BE36" s="6746"/>
      <c r="BF36" s="6746"/>
      <c r="BG36" s="6746"/>
      <c r="BH36" s="6746"/>
      <c r="BI36" s="6746"/>
      <c r="BJ36" s="6746"/>
      <c r="BK36" s="6746"/>
      <c r="BL36" s="6746"/>
      <c r="BM36" s="6746"/>
      <c r="BN36" s="6746" t="s">
        <v>299</v>
      </c>
      <c r="BO36" s="6746"/>
      <c r="BP36" s="6746"/>
      <c r="BQ36" s="6746"/>
      <c r="BR36" s="6746"/>
      <c r="BS36" s="6746"/>
      <c r="BT36" s="6746"/>
      <c r="BU36" s="6746"/>
      <c r="BV36" s="6746"/>
      <c r="BW36" s="6746"/>
      <c r="BX36" s="6746"/>
      <c r="BY36" s="6746" t="s">
        <v>299</v>
      </c>
      <c r="BZ36" s="6746"/>
      <c r="CA36" s="6746"/>
      <c r="CB36" s="6746"/>
      <c r="CC36" s="6746"/>
      <c r="CD36" s="6746"/>
      <c r="CE36" s="6746"/>
      <c r="CF36" s="6746"/>
      <c r="CG36" s="6746"/>
      <c r="CH36" s="6746"/>
      <c r="CI36" s="6746"/>
      <c r="CJ36" s="6746" t="s">
        <v>299</v>
      </c>
      <c r="CK36" s="6746"/>
      <c r="CL36" s="6746"/>
      <c r="CM36" s="6746"/>
      <c r="CN36" s="6746"/>
      <c r="CO36" s="6746"/>
      <c r="CP36" s="6746"/>
      <c r="CQ36" s="6746"/>
      <c r="CR36" s="6746"/>
      <c r="CS36" s="6746"/>
      <c r="CT36" s="6746"/>
      <c r="CU36" s="6746" t="s">
        <v>299</v>
      </c>
      <c r="CV36" s="6746"/>
      <c r="CW36" s="6746"/>
      <c r="CX36" s="6746"/>
      <c r="CY36" s="6746"/>
      <c r="CZ36" s="6746"/>
      <c r="DA36" s="6746"/>
      <c r="DB36" s="6746"/>
      <c r="DC36" s="6746"/>
      <c r="DD36" s="6746"/>
      <c r="DE36" s="6746"/>
      <c r="DF36" s="6746" t="s">
        <v>299</v>
      </c>
      <c r="DG36" s="6746"/>
      <c r="DH36" s="6746"/>
      <c r="DI36" s="6746"/>
      <c r="DJ36" s="6746"/>
      <c r="DK36" s="6746"/>
      <c r="DL36" s="6746"/>
      <c r="DM36" s="6746"/>
      <c r="DN36" s="6746"/>
      <c r="DO36" s="6746"/>
      <c r="DP36" s="6746"/>
      <c r="DQ36" s="6746" t="s">
        <v>299</v>
      </c>
      <c r="DR36" s="6746"/>
      <c r="DS36" s="6746"/>
      <c r="DT36" s="6746"/>
      <c r="DU36" s="6746"/>
      <c r="DV36" s="6746"/>
      <c r="DW36" s="6746"/>
      <c r="DX36" s="6746"/>
      <c r="DY36" s="6746"/>
      <c r="DZ36" s="6746"/>
      <c r="EA36" s="6746"/>
      <c r="EB36" s="6746" t="s">
        <v>299</v>
      </c>
      <c r="EC36" s="6746"/>
      <c r="ED36" s="6746"/>
      <c r="EE36" s="6746"/>
      <c r="EF36" s="6746"/>
      <c r="EG36" s="6746"/>
      <c r="EH36" s="6746"/>
      <c r="EI36" s="6746"/>
      <c r="EJ36" s="6746"/>
      <c r="EK36" s="6746"/>
      <c r="EL36" s="6746"/>
      <c r="EM36" s="2254"/>
      <c r="EN36" s="2254"/>
    </row>
    <row customHeight="1" ht="14.25">
      <c r="Q37" s="599"/>
      <c r="R37" s="599"/>
      <c r="S37" s="2407" t="s">
        <v>85</v>
      </c>
      <c r="T37" s="2344" t="s">
        <v>425</v>
      </c>
      <c r="U37" s="524"/>
      <c r="V37" s="2408" t="s">
        <v>426</v>
      </c>
      <c r="W37" s="2430"/>
      <c r="X37" s="2430"/>
      <c r="Y37" s="2430"/>
      <c r="Z37" s="2430"/>
      <c r="AA37" s="2430"/>
      <c r="AB37" s="2430"/>
      <c r="AC37" s="2409"/>
      <c r="AD37" s="2409"/>
      <c r="AE37" s="2410"/>
      <c r="AF37" s="2411" t="s">
        <v>427</v>
      </c>
      <c r="AG37" s="2408" t="s">
        <v>426</v>
      </c>
      <c r="AH37" s="2409"/>
      <c r="AI37" s="2409"/>
      <c r="AJ37" s="2409"/>
      <c r="AK37" s="2409"/>
      <c r="AL37" s="2409"/>
      <c r="AM37" s="2409"/>
      <c r="AN37" s="2409"/>
      <c r="AO37" s="2409"/>
      <c r="AP37" s="2410"/>
      <c r="AQ37" s="2411" t="s">
        <v>428</v>
      </c>
      <c r="AR37" s="6747" t="s">
        <v>426</v>
      </c>
      <c r="AS37" s="6748"/>
      <c r="AT37" s="6748"/>
      <c r="AU37" s="6748"/>
      <c r="AV37" s="6748"/>
      <c r="AW37" s="6748"/>
      <c r="AX37" s="6748"/>
      <c r="AY37" s="6749"/>
      <c r="AZ37" s="6749"/>
      <c r="BA37" s="6750"/>
      <c r="BB37" s="6751" t="s">
        <v>427</v>
      </c>
      <c r="BC37" s="6747" t="s">
        <v>426</v>
      </c>
      <c r="BD37" s="6748"/>
      <c r="BE37" s="6748"/>
      <c r="BF37" s="6748"/>
      <c r="BG37" s="6748"/>
      <c r="BH37" s="6748"/>
      <c r="BI37" s="6748"/>
      <c r="BJ37" s="6749"/>
      <c r="BK37" s="6749"/>
      <c r="BL37" s="6750"/>
      <c r="BM37" s="6751" t="s">
        <v>427</v>
      </c>
      <c r="BN37" s="6747" t="s">
        <v>426</v>
      </c>
      <c r="BO37" s="6748"/>
      <c r="BP37" s="6748"/>
      <c r="BQ37" s="6748"/>
      <c r="BR37" s="6748"/>
      <c r="BS37" s="6748"/>
      <c r="BT37" s="6748"/>
      <c r="BU37" s="6749"/>
      <c r="BV37" s="6749"/>
      <c r="BW37" s="6750"/>
      <c r="BX37" s="6751" t="s">
        <v>427</v>
      </c>
      <c r="BY37" s="6747" t="s">
        <v>426</v>
      </c>
      <c r="BZ37" s="6748"/>
      <c r="CA37" s="6748"/>
      <c r="CB37" s="6748"/>
      <c r="CC37" s="6748"/>
      <c r="CD37" s="6748"/>
      <c r="CE37" s="6748"/>
      <c r="CF37" s="6749"/>
      <c r="CG37" s="6749"/>
      <c r="CH37" s="6750"/>
      <c r="CI37" s="6751" t="s">
        <v>427</v>
      </c>
      <c r="CJ37" s="6747" t="s">
        <v>426</v>
      </c>
      <c r="CK37" s="6748"/>
      <c r="CL37" s="6748"/>
      <c r="CM37" s="6748"/>
      <c r="CN37" s="6748"/>
      <c r="CO37" s="6748"/>
      <c r="CP37" s="6748"/>
      <c r="CQ37" s="6749"/>
      <c r="CR37" s="6749"/>
      <c r="CS37" s="6750"/>
      <c r="CT37" s="6751" t="s">
        <v>427</v>
      </c>
      <c r="CU37" s="6747" t="s">
        <v>426</v>
      </c>
      <c r="CV37" s="6748"/>
      <c r="CW37" s="6748"/>
      <c r="CX37" s="6748"/>
      <c r="CY37" s="6748"/>
      <c r="CZ37" s="6748"/>
      <c r="DA37" s="6748"/>
      <c r="DB37" s="6749"/>
      <c r="DC37" s="6749"/>
      <c r="DD37" s="6750"/>
      <c r="DE37" s="6751" t="s">
        <v>427</v>
      </c>
      <c r="DF37" s="6747" t="s">
        <v>426</v>
      </c>
      <c r="DG37" s="6748"/>
      <c r="DH37" s="6748"/>
      <c r="DI37" s="6748"/>
      <c r="DJ37" s="6748"/>
      <c r="DK37" s="6748"/>
      <c r="DL37" s="6748"/>
      <c r="DM37" s="6749"/>
      <c r="DN37" s="6749"/>
      <c r="DO37" s="6750"/>
      <c r="DP37" s="6751" t="s">
        <v>427</v>
      </c>
      <c r="DQ37" s="6747" t="s">
        <v>426</v>
      </c>
      <c r="DR37" s="6748"/>
      <c r="DS37" s="6748"/>
      <c r="DT37" s="6748"/>
      <c r="DU37" s="6748"/>
      <c r="DV37" s="6748"/>
      <c r="DW37" s="6748"/>
      <c r="DX37" s="6749"/>
      <c r="DY37" s="6749"/>
      <c r="DZ37" s="6750"/>
      <c r="EA37" s="6751" t="s">
        <v>427</v>
      </c>
      <c r="EB37" s="6747" t="s">
        <v>426</v>
      </c>
      <c r="EC37" s="6748"/>
      <c r="ED37" s="6748"/>
      <c r="EE37" s="6748"/>
      <c r="EF37" s="6748"/>
      <c r="EG37" s="6748"/>
      <c r="EH37" s="6748"/>
      <c r="EI37" s="6749"/>
      <c r="EJ37" s="6749"/>
      <c r="EK37" s="6750"/>
      <c r="EL37" s="6751" t="s">
        <v>427</v>
      </c>
      <c r="EM37" s="2414" t="s">
        <v>429</v>
      </c>
      <c r="EN37" s="2254"/>
    </row>
    <row customHeight="1" ht="18.75">
      <c r="Q38" s="599"/>
      <c r="R38" s="599"/>
      <c r="S38" s="2407"/>
      <c r="T38" s="2344"/>
      <c r="U38" s="1255"/>
      <c r="V38" s="2494" t="s">
        <v>530</v>
      </c>
      <c r="W38" s="2493" t="s">
        <v>531</v>
      </c>
      <c r="X38" s="2493"/>
      <c r="Y38" s="2493"/>
      <c r="Z38" s="2493" t="s">
        <v>532</v>
      </c>
      <c r="AA38" s="2493"/>
      <c r="AB38" s="2493"/>
      <c r="AC38" s="2428" t="s">
        <v>433</v>
      </c>
      <c r="AD38" s="2446"/>
      <c r="AE38" s="2447"/>
      <c r="AF38" s="2412"/>
      <c r="AG38" s="2494" t="s">
        <v>530</v>
      </c>
      <c r="AH38" s="2493" t="s">
        <v>531</v>
      </c>
      <c r="AI38" s="2493"/>
      <c r="AJ38" s="2493"/>
      <c r="AK38" s="2493" t="s">
        <v>532</v>
      </c>
      <c r="AL38" s="2493"/>
      <c r="AM38" s="2493"/>
      <c r="AN38" s="2428" t="s">
        <v>433</v>
      </c>
      <c r="AO38" s="2446"/>
      <c r="AP38" s="2447"/>
      <c r="AQ38" s="2412"/>
      <c r="AR38" s="6746" t="s">
        <v>530</v>
      </c>
      <c r="AS38" s="6754" t="s">
        <v>531</v>
      </c>
      <c r="AT38" s="6754"/>
      <c r="AU38" s="6754"/>
      <c r="AV38" s="6754" t="s">
        <v>532</v>
      </c>
      <c r="AW38" s="6754"/>
      <c r="AX38" s="6754"/>
      <c r="AY38" s="6755" t="s">
        <v>433</v>
      </c>
      <c r="AZ38" s="6756"/>
      <c r="BA38" s="6757"/>
      <c r="BB38" s="6758"/>
      <c r="BC38" s="6746" t="s">
        <v>530</v>
      </c>
      <c r="BD38" s="6754" t="s">
        <v>531</v>
      </c>
      <c r="BE38" s="6754"/>
      <c r="BF38" s="6754"/>
      <c r="BG38" s="6754" t="s">
        <v>532</v>
      </c>
      <c r="BH38" s="6754"/>
      <c r="BI38" s="6754"/>
      <c r="BJ38" s="6755" t="s">
        <v>433</v>
      </c>
      <c r="BK38" s="6756"/>
      <c r="BL38" s="6757"/>
      <c r="BM38" s="6758"/>
      <c r="BN38" s="6746" t="s">
        <v>530</v>
      </c>
      <c r="BO38" s="6754" t="s">
        <v>531</v>
      </c>
      <c r="BP38" s="6754"/>
      <c r="BQ38" s="6754"/>
      <c r="BR38" s="6754" t="s">
        <v>532</v>
      </c>
      <c r="BS38" s="6754"/>
      <c r="BT38" s="6754"/>
      <c r="BU38" s="6755" t="s">
        <v>433</v>
      </c>
      <c r="BV38" s="6756"/>
      <c r="BW38" s="6757"/>
      <c r="BX38" s="6758"/>
      <c r="BY38" s="6746" t="s">
        <v>530</v>
      </c>
      <c r="BZ38" s="6754" t="s">
        <v>531</v>
      </c>
      <c r="CA38" s="6754"/>
      <c r="CB38" s="6754"/>
      <c r="CC38" s="6754" t="s">
        <v>532</v>
      </c>
      <c r="CD38" s="6754"/>
      <c r="CE38" s="6754"/>
      <c r="CF38" s="6755" t="s">
        <v>433</v>
      </c>
      <c r="CG38" s="6756"/>
      <c r="CH38" s="6757"/>
      <c r="CI38" s="6758"/>
      <c r="CJ38" s="6746" t="s">
        <v>530</v>
      </c>
      <c r="CK38" s="6754" t="s">
        <v>531</v>
      </c>
      <c r="CL38" s="6754"/>
      <c r="CM38" s="6754"/>
      <c r="CN38" s="6754" t="s">
        <v>532</v>
      </c>
      <c r="CO38" s="6754"/>
      <c r="CP38" s="6754"/>
      <c r="CQ38" s="6755" t="s">
        <v>433</v>
      </c>
      <c r="CR38" s="6756"/>
      <c r="CS38" s="6757"/>
      <c r="CT38" s="6758"/>
      <c r="CU38" s="6746" t="s">
        <v>530</v>
      </c>
      <c r="CV38" s="6754" t="s">
        <v>531</v>
      </c>
      <c r="CW38" s="6754"/>
      <c r="CX38" s="6754"/>
      <c r="CY38" s="6754" t="s">
        <v>532</v>
      </c>
      <c r="CZ38" s="6754"/>
      <c r="DA38" s="6754"/>
      <c r="DB38" s="6755" t="s">
        <v>433</v>
      </c>
      <c r="DC38" s="6756"/>
      <c r="DD38" s="6757"/>
      <c r="DE38" s="6758"/>
      <c r="DF38" s="6746" t="s">
        <v>530</v>
      </c>
      <c r="DG38" s="6754" t="s">
        <v>531</v>
      </c>
      <c r="DH38" s="6754"/>
      <c r="DI38" s="6754"/>
      <c r="DJ38" s="6754" t="s">
        <v>532</v>
      </c>
      <c r="DK38" s="6754"/>
      <c r="DL38" s="6754"/>
      <c r="DM38" s="6755" t="s">
        <v>433</v>
      </c>
      <c r="DN38" s="6756"/>
      <c r="DO38" s="6757"/>
      <c r="DP38" s="6758"/>
      <c r="DQ38" s="6746" t="s">
        <v>530</v>
      </c>
      <c r="DR38" s="6754" t="s">
        <v>531</v>
      </c>
      <c r="DS38" s="6754"/>
      <c r="DT38" s="6754"/>
      <c r="DU38" s="6754" t="s">
        <v>532</v>
      </c>
      <c r="DV38" s="6754"/>
      <c r="DW38" s="6754"/>
      <c r="DX38" s="6755" t="s">
        <v>433</v>
      </c>
      <c r="DY38" s="6756"/>
      <c r="DZ38" s="6757"/>
      <c r="EA38" s="6758"/>
      <c r="EB38" s="6746" t="s">
        <v>530</v>
      </c>
      <c r="EC38" s="6754" t="s">
        <v>531</v>
      </c>
      <c r="ED38" s="6754"/>
      <c r="EE38" s="6754"/>
      <c r="EF38" s="6754" t="s">
        <v>532</v>
      </c>
      <c r="EG38" s="6754"/>
      <c r="EH38" s="6754"/>
      <c r="EI38" s="6755" t="s">
        <v>433</v>
      </c>
      <c r="EJ38" s="6756"/>
      <c r="EK38" s="6757"/>
      <c r="EL38" s="6758"/>
      <c r="EM38" s="2415"/>
      <c r="EN38" s="2254"/>
    </row>
    <row s="13002"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533</v>
      </c>
      <c r="X39" s="2493" t="s">
        <v>534</v>
      </c>
      <c r="Y39" s="2493"/>
      <c r="Z39" s="2493" t="s">
        <v>535</v>
      </c>
      <c r="AA39" s="2493" t="s">
        <v>534</v>
      </c>
      <c r="AB39" s="2493"/>
      <c r="AC39" s="2429"/>
      <c r="AD39" s="2448"/>
      <c r="AE39" s="2449"/>
      <c r="AF39" s="2412"/>
      <c r="AG39" s="2494"/>
      <c r="AH39" s="2493" t="s">
        <v>533</v>
      </c>
      <c r="AI39" s="2493" t="s">
        <v>534</v>
      </c>
      <c r="AJ39" s="2493"/>
      <c r="AK39" s="2493" t="s">
        <v>535</v>
      </c>
      <c r="AL39" s="2493" t="s">
        <v>534</v>
      </c>
      <c r="AM39" s="2493"/>
      <c r="AN39" s="2429"/>
      <c r="AO39" s="2448"/>
      <c r="AP39" s="2449"/>
      <c r="AQ39" s="2412"/>
      <c r="AR39" s="6746"/>
      <c r="AS39" s="6754" t="s">
        <v>533</v>
      </c>
      <c r="AT39" s="6754" t="s">
        <v>534</v>
      </c>
      <c r="AU39" s="6754"/>
      <c r="AV39" s="6754" t="s">
        <v>535</v>
      </c>
      <c r="AW39" s="6754" t="s">
        <v>534</v>
      </c>
      <c r="AX39" s="6754"/>
      <c r="AY39" s="6760"/>
      <c r="AZ39" s="6761"/>
      <c r="BA39" s="6762"/>
      <c r="BB39" s="6758"/>
      <c r="BC39" s="6746"/>
      <c r="BD39" s="6754" t="s">
        <v>533</v>
      </c>
      <c r="BE39" s="6754" t="s">
        <v>534</v>
      </c>
      <c r="BF39" s="6754"/>
      <c r="BG39" s="6754" t="s">
        <v>535</v>
      </c>
      <c r="BH39" s="6754" t="s">
        <v>534</v>
      </c>
      <c r="BI39" s="6754"/>
      <c r="BJ39" s="6760"/>
      <c r="BK39" s="6761"/>
      <c r="BL39" s="6762"/>
      <c r="BM39" s="6758"/>
      <c r="BN39" s="6746"/>
      <c r="BO39" s="6754" t="s">
        <v>533</v>
      </c>
      <c r="BP39" s="6754" t="s">
        <v>534</v>
      </c>
      <c r="BQ39" s="6754"/>
      <c r="BR39" s="6754" t="s">
        <v>535</v>
      </c>
      <c r="BS39" s="6754" t="s">
        <v>534</v>
      </c>
      <c r="BT39" s="6754"/>
      <c r="BU39" s="6760"/>
      <c r="BV39" s="6761"/>
      <c r="BW39" s="6762"/>
      <c r="BX39" s="6758"/>
      <c r="BY39" s="6746"/>
      <c r="BZ39" s="6754" t="s">
        <v>533</v>
      </c>
      <c r="CA39" s="6754" t="s">
        <v>534</v>
      </c>
      <c r="CB39" s="6754"/>
      <c r="CC39" s="6754" t="s">
        <v>535</v>
      </c>
      <c r="CD39" s="6754" t="s">
        <v>534</v>
      </c>
      <c r="CE39" s="6754"/>
      <c r="CF39" s="6760"/>
      <c r="CG39" s="6761"/>
      <c r="CH39" s="6762"/>
      <c r="CI39" s="6758"/>
      <c r="CJ39" s="6746"/>
      <c r="CK39" s="6754" t="s">
        <v>533</v>
      </c>
      <c r="CL39" s="6754" t="s">
        <v>534</v>
      </c>
      <c r="CM39" s="6754"/>
      <c r="CN39" s="6754" t="s">
        <v>535</v>
      </c>
      <c r="CO39" s="6754" t="s">
        <v>534</v>
      </c>
      <c r="CP39" s="6754"/>
      <c r="CQ39" s="6760"/>
      <c r="CR39" s="6761"/>
      <c r="CS39" s="6762"/>
      <c r="CT39" s="6758"/>
      <c r="CU39" s="6746"/>
      <c r="CV39" s="6754" t="s">
        <v>533</v>
      </c>
      <c r="CW39" s="6754" t="s">
        <v>534</v>
      </c>
      <c r="CX39" s="6754"/>
      <c r="CY39" s="6754" t="s">
        <v>535</v>
      </c>
      <c r="CZ39" s="6754" t="s">
        <v>534</v>
      </c>
      <c r="DA39" s="6754"/>
      <c r="DB39" s="6760"/>
      <c r="DC39" s="6761"/>
      <c r="DD39" s="6762"/>
      <c r="DE39" s="6758"/>
      <c r="DF39" s="6746"/>
      <c r="DG39" s="6754" t="s">
        <v>533</v>
      </c>
      <c r="DH39" s="6754" t="s">
        <v>534</v>
      </c>
      <c r="DI39" s="6754"/>
      <c r="DJ39" s="6754" t="s">
        <v>535</v>
      </c>
      <c r="DK39" s="6754" t="s">
        <v>534</v>
      </c>
      <c r="DL39" s="6754"/>
      <c r="DM39" s="6760"/>
      <c r="DN39" s="6761"/>
      <c r="DO39" s="6762"/>
      <c r="DP39" s="6758"/>
      <c r="DQ39" s="6746"/>
      <c r="DR39" s="6754" t="s">
        <v>533</v>
      </c>
      <c r="DS39" s="6754" t="s">
        <v>534</v>
      </c>
      <c r="DT39" s="6754"/>
      <c r="DU39" s="6754" t="s">
        <v>535</v>
      </c>
      <c r="DV39" s="6754" t="s">
        <v>534</v>
      </c>
      <c r="DW39" s="6754"/>
      <c r="DX39" s="6760"/>
      <c r="DY39" s="6761"/>
      <c r="DZ39" s="6762"/>
      <c r="EA39" s="6758"/>
      <c r="EB39" s="6746"/>
      <c r="EC39" s="6754" t="s">
        <v>533</v>
      </c>
      <c r="ED39" s="6754" t="s">
        <v>534</v>
      </c>
      <c r="EE39" s="6754"/>
      <c r="EF39" s="6754" t="s">
        <v>535</v>
      </c>
      <c r="EG39" s="6754" t="s">
        <v>534</v>
      </c>
      <c r="EH39" s="6754"/>
      <c r="EI39" s="6760"/>
      <c r="EJ39" s="6761"/>
      <c r="EK39" s="6762"/>
      <c r="EL39" s="6758"/>
      <c r="EM39" s="2415"/>
      <c r="EN39" s="2254"/>
      <c r="EO39" s="1864"/>
      <c r="EP39" s="1864"/>
      <c r="EQ39" s="1864"/>
      <c r="ER39" s="1864"/>
      <c r="ES39" s="1864"/>
    </row>
    <row customHeight="1" ht="59.25">
      <c r="A40" s="1598"/>
      <c r="B40" s="1598" t="s">
        <v>132</v>
      </c>
      <c r="C40" s="1598" t="s">
        <v>133</v>
      </c>
      <c r="D40" s="1598" t="s">
        <v>134</v>
      </c>
      <c r="E40" s="1592" t="s">
        <v>434</v>
      </c>
      <c r="F40" s="1592" t="s">
        <v>435</v>
      </c>
      <c r="G40" s="1592" t="s">
        <v>436</v>
      </c>
      <c r="H40" s="1592"/>
      <c r="I40" s="1592" t="s">
        <v>487</v>
      </c>
      <c r="J40" s="1592" t="s">
        <v>439</v>
      </c>
      <c r="K40" s="1592" t="s">
        <v>488</v>
      </c>
      <c r="L40" s="1592" t="s">
        <v>415</v>
      </c>
      <c r="Q40" s="599"/>
      <c r="R40" s="599"/>
      <c r="S40" s="2407"/>
      <c r="T40" s="2344"/>
      <c r="U40" s="525"/>
      <c r="V40" s="2494"/>
      <c r="W40" s="2493"/>
      <c r="X40" s="2213" t="s">
        <v>536</v>
      </c>
      <c r="Y40" s="2213" t="s">
        <v>537</v>
      </c>
      <c r="Z40" s="2493"/>
      <c r="AA40" s="2213" t="s">
        <v>538</v>
      </c>
      <c r="AB40" s="2213" t="s">
        <v>539</v>
      </c>
      <c r="AC40" s="1717" t="s">
        <v>443</v>
      </c>
      <c r="AD40" s="2403" t="s">
        <v>444</v>
      </c>
      <c r="AE40" s="2404"/>
      <c r="AF40" s="2413"/>
      <c r="AG40" s="2494"/>
      <c r="AH40" s="2493"/>
      <c r="AI40" s="2213" t="s">
        <v>536</v>
      </c>
      <c r="AJ40" s="2213" t="s">
        <v>537</v>
      </c>
      <c r="AK40" s="2493"/>
      <c r="AL40" s="2213" t="s">
        <v>538</v>
      </c>
      <c r="AM40" s="2213" t="s">
        <v>539</v>
      </c>
      <c r="AN40" s="1717" t="s">
        <v>443</v>
      </c>
      <c r="AO40" s="2403" t="s">
        <v>444</v>
      </c>
      <c r="AP40" s="2404"/>
      <c r="AQ40" s="2413"/>
      <c r="AR40" s="6746"/>
      <c r="AS40" s="6754"/>
      <c r="AT40" s="6754" t="s">
        <v>536</v>
      </c>
      <c r="AU40" s="6754" t="s">
        <v>537</v>
      </c>
      <c r="AV40" s="6754"/>
      <c r="AW40" s="6754" t="s">
        <v>538</v>
      </c>
      <c r="AX40" s="6754" t="s">
        <v>539</v>
      </c>
      <c r="AY40" s="6764" t="s">
        <v>443</v>
      </c>
      <c r="AZ40" s="6765" t="s">
        <v>444</v>
      </c>
      <c r="BA40" s="6766"/>
      <c r="BB40" s="6767"/>
      <c r="BC40" s="6746"/>
      <c r="BD40" s="6754"/>
      <c r="BE40" s="6754" t="s">
        <v>536</v>
      </c>
      <c r="BF40" s="6754" t="s">
        <v>537</v>
      </c>
      <c r="BG40" s="6754"/>
      <c r="BH40" s="6754" t="s">
        <v>538</v>
      </c>
      <c r="BI40" s="6754" t="s">
        <v>539</v>
      </c>
      <c r="BJ40" s="6764" t="s">
        <v>443</v>
      </c>
      <c r="BK40" s="6765" t="s">
        <v>444</v>
      </c>
      <c r="BL40" s="6766"/>
      <c r="BM40" s="6767"/>
      <c r="BN40" s="6746"/>
      <c r="BO40" s="6754"/>
      <c r="BP40" s="6754" t="s">
        <v>536</v>
      </c>
      <c r="BQ40" s="6754" t="s">
        <v>537</v>
      </c>
      <c r="BR40" s="6754"/>
      <c r="BS40" s="6754" t="s">
        <v>538</v>
      </c>
      <c r="BT40" s="6754" t="s">
        <v>539</v>
      </c>
      <c r="BU40" s="6764" t="s">
        <v>443</v>
      </c>
      <c r="BV40" s="6765" t="s">
        <v>444</v>
      </c>
      <c r="BW40" s="6766"/>
      <c r="BX40" s="6767"/>
      <c r="BY40" s="6746"/>
      <c r="BZ40" s="6754"/>
      <c r="CA40" s="6754" t="s">
        <v>536</v>
      </c>
      <c r="CB40" s="6754" t="s">
        <v>537</v>
      </c>
      <c r="CC40" s="6754"/>
      <c r="CD40" s="6754" t="s">
        <v>538</v>
      </c>
      <c r="CE40" s="6754" t="s">
        <v>539</v>
      </c>
      <c r="CF40" s="6764" t="s">
        <v>443</v>
      </c>
      <c r="CG40" s="6765" t="s">
        <v>444</v>
      </c>
      <c r="CH40" s="6766"/>
      <c r="CI40" s="6767"/>
      <c r="CJ40" s="6746"/>
      <c r="CK40" s="6754"/>
      <c r="CL40" s="6754" t="s">
        <v>536</v>
      </c>
      <c r="CM40" s="6754" t="s">
        <v>537</v>
      </c>
      <c r="CN40" s="6754"/>
      <c r="CO40" s="6754" t="s">
        <v>538</v>
      </c>
      <c r="CP40" s="6754" t="s">
        <v>539</v>
      </c>
      <c r="CQ40" s="6764" t="s">
        <v>443</v>
      </c>
      <c r="CR40" s="6765" t="s">
        <v>444</v>
      </c>
      <c r="CS40" s="6766"/>
      <c r="CT40" s="6767"/>
      <c r="CU40" s="6746"/>
      <c r="CV40" s="6754"/>
      <c r="CW40" s="6754" t="s">
        <v>536</v>
      </c>
      <c r="CX40" s="6754" t="s">
        <v>537</v>
      </c>
      <c r="CY40" s="6754"/>
      <c r="CZ40" s="6754" t="s">
        <v>538</v>
      </c>
      <c r="DA40" s="6754" t="s">
        <v>539</v>
      </c>
      <c r="DB40" s="6764" t="s">
        <v>443</v>
      </c>
      <c r="DC40" s="6765" t="s">
        <v>444</v>
      </c>
      <c r="DD40" s="6766"/>
      <c r="DE40" s="6767"/>
      <c r="DF40" s="6746"/>
      <c r="DG40" s="6754"/>
      <c r="DH40" s="6754" t="s">
        <v>536</v>
      </c>
      <c r="DI40" s="6754" t="s">
        <v>537</v>
      </c>
      <c r="DJ40" s="6754"/>
      <c r="DK40" s="6754" t="s">
        <v>538</v>
      </c>
      <c r="DL40" s="6754" t="s">
        <v>539</v>
      </c>
      <c r="DM40" s="6764" t="s">
        <v>443</v>
      </c>
      <c r="DN40" s="6765" t="s">
        <v>444</v>
      </c>
      <c r="DO40" s="6766"/>
      <c r="DP40" s="6767"/>
      <c r="DQ40" s="6746"/>
      <c r="DR40" s="6754"/>
      <c r="DS40" s="6754" t="s">
        <v>536</v>
      </c>
      <c r="DT40" s="6754" t="s">
        <v>537</v>
      </c>
      <c r="DU40" s="6754"/>
      <c r="DV40" s="6754" t="s">
        <v>538</v>
      </c>
      <c r="DW40" s="6754" t="s">
        <v>539</v>
      </c>
      <c r="DX40" s="6764" t="s">
        <v>443</v>
      </c>
      <c r="DY40" s="6765" t="s">
        <v>444</v>
      </c>
      <c r="DZ40" s="6766"/>
      <c r="EA40" s="6767"/>
      <c r="EB40" s="6746"/>
      <c r="EC40" s="6754"/>
      <c r="ED40" s="6754" t="s">
        <v>536</v>
      </c>
      <c r="EE40" s="6754" t="s">
        <v>537</v>
      </c>
      <c r="EF40" s="6754"/>
      <c r="EG40" s="6754" t="s">
        <v>538</v>
      </c>
      <c r="EH40" s="6754" t="s">
        <v>539</v>
      </c>
      <c r="EI40" s="6764" t="s">
        <v>443</v>
      </c>
      <c r="EJ40" s="6765" t="s">
        <v>444</v>
      </c>
      <c r="EK40" s="6766"/>
      <c r="EL40" s="6767"/>
      <c r="EM40" s="2416"/>
      <c r="EN40" s="2254"/>
    </row>
    <row s="12705"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106</v>
      </c>
      <c r="T41" s="1482" t="s">
        <v>107</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768">
        <f>OFFSET(AR41,0,-1)+1</f>
        <v>3</v>
      </c>
      <c r="AS41" s="6769"/>
      <c r="AT41" s="6769"/>
      <c r="AU41" s="6769"/>
      <c r="AV41" s="6769"/>
      <c r="AW41" s="6769"/>
      <c r="AX41" s="6769"/>
      <c r="AY41" s="6768">
        <f>OFFSET(AY41,0,-1)+1</f>
        <v>1</v>
      </c>
      <c r="AZ41" s="6768">
        <f>OFFSET(AZ41,0,-1)+1</f>
        <v>2</v>
      </c>
      <c r="BA41" s="6768"/>
      <c r="BB41" s="6768">
        <f>OFFSET(BB41,0,-2)+1</f>
        <v>3</v>
      </c>
      <c r="BC41" s="6768">
        <f>OFFSET(BC41,0,-1)+1</f>
        <v>3</v>
      </c>
      <c r="BD41" s="6769"/>
      <c r="BE41" s="6769"/>
      <c r="BF41" s="6769"/>
      <c r="BG41" s="6769"/>
      <c r="BH41" s="6769"/>
      <c r="BI41" s="6769"/>
      <c r="BJ41" s="6768">
        <f>OFFSET(BJ41,0,-1)+1</f>
        <v>1</v>
      </c>
      <c r="BK41" s="6768">
        <f>OFFSET(BK41,0,-1)+1</f>
        <v>2</v>
      </c>
      <c r="BL41" s="6768"/>
      <c r="BM41" s="6768">
        <f>OFFSET(BM41,0,-2)+1</f>
        <v>3</v>
      </c>
      <c r="BN41" s="6768">
        <f>OFFSET(BN41,0,-1)+1</f>
        <v>3</v>
      </c>
      <c r="BO41" s="6769"/>
      <c r="BP41" s="6769"/>
      <c r="BQ41" s="6769"/>
      <c r="BR41" s="6769"/>
      <c r="BS41" s="6769"/>
      <c r="BT41" s="6769"/>
      <c r="BU41" s="6768">
        <f>OFFSET(BU41,0,-1)+1</f>
        <v>1</v>
      </c>
      <c r="BV41" s="6768">
        <f>OFFSET(BV41,0,-1)+1</f>
        <v>2</v>
      </c>
      <c r="BW41" s="6768"/>
      <c r="BX41" s="6768">
        <f>OFFSET(BX41,0,-2)+1</f>
        <v>3</v>
      </c>
      <c r="BY41" s="6768">
        <f>OFFSET(BY41,0,-1)+1</f>
        <v>3</v>
      </c>
      <c r="BZ41" s="6769"/>
      <c r="CA41" s="6769"/>
      <c r="CB41" s="6769"/>
      <c r="CC41" s="6769"/>
      <c r="CD41" s="6769"/>
      <c r="CE41" s="6769"/>
      <c r="CF41" s="6768">
        <f>OFFSET(CF41,0,-1)+1</f>
        <v>1</v>
      </c>
      <c r="CG41" s="6768">
        <f>OFFSET(CG41,0,-1)+1</f>
        <v>2</v>
      </c>
      <c r="CH41" s="6768"/>
      <c r="CI41" s="6768">
        <f>OFFSET(CI41,0,-2)+1</f>
        <v>3</v>
      </c>
      <c r="CJ41" s="6768">
        <f>OFFSET(CJ41,0,-1)+1</f>
        <v>3</v>
      </c>
      <c r="CK41" s="6769"/>
      <c r="CL41" s="6769"/>
      <c r="CM41" s="6769"/>
      <c r="CN41" s="6769"/>
      <c r="CO41" s="6769"/>
      <c r="CP41" s="6769"/>
      <c r="CQ41" s="6768">
        <f>OFFSET(CQ41,0,-1)+1</f>
        <v>1</v>
      </c>
      <c r="CR41" s="6768">
        <f>OFFSET(CR41,0,-1)+1</f>
        <v>2</v>
      </c>
      <c r="CS41" s="6768"/>
      <c r="CT41" s="6768">
        <f>OFFSET(CT41,0,-2)+1</f>
        <v>3</v>
      </c>
      <c r="CU41" s="6768">
        <f>OFFSET(CU41,0,-1)+1</f>
        <v>3</v>
      </c>
      <c r="CV41" s="6769"/>
      <c r="CW41" s="6769"/>
      <c r="CX41" s="6769"/>
      <c r="CY41" s="6769"/>
      <c r="CZ41" s="6769"/>
      <c r="DA41" s="6769"/>
      <c r="DB41" s="6768">
        <f>OFFSET(DB41,0,-1)+1</f>
        <v>1</v>
      </c>
      <c r="DC41" s="6768">
        <f>OFFSET(DC41,0,-1)+1</f>
        <v>2</v>
      </c>
      <c r="DD41" s="6768"/>
      <c r="DE41" s="6768">
        <f>OFFSET(DE41,0,-2)+1</f>
        <v>3</v>
      </c>
      <c r="DF41" s="6768">
        <f>OFFSET(DF41,0,-1)+1</f>
        <v>3</v>
      </c>
      <c r="DG41" s="6769"/>
      <c r="DH41" s="6769"/>
      <c r="DI41" s="6769"/>
      <c r="DJ41" s="6769"/>
      <c r="DK41" s="6769"/>
      <c r="DL41" s="6769"/>
      <c r="DM41" s="6768">
        <f>OFFSET(DM41,0,-1)+1</f>
        <v>1</v>
      </c>
      <c r="DN41" s="6768">
        <f>OFFSET(DN41,0,-1)+1</f>
        <v>2</v>
      </c>
      <c r="DO41" s="6768"/>
      <c r="DP41" s="6768">
        <f>OFFSET(DP41,0,-2)+1</f>
        <v>3</v>
      </c>
      <c r="DQ41" s="6768">
        <f>OFFSET(DQ41,0,-1)+1</f>
        <v>3</v>
      </c>
      <c r="DR41" s="6769"/>
      <c r="DS41" s="6769"/>
      <c r="DT41" s="6769"/>
      <c r="DU41" s="6769"/>
      <c r="DV41" s="6769"/>
      <c r="DW41" s="6769"/>
      <c r="DX41" s="6768">
        <f>OFFSET(DX41,0,-1)+1</f>
        <v>1</v>
      </c>
      <c r="DY41" s="6768">
        <f>OFFSET(DY41,0,-1)+1</f>
        <v>2</v>
      </c>
      <c r="DZ41" s="6768"/>
      <c r="EA41" s="6768">
        <f>OFFSET(EA41,0,-2)+1</f>
        <v>3</v>
      </c>
      <c r="EB41" s="6768">
        <f>OFFSET(EB41,0,-1)+1</f>
        <v>3</v>
      </c>
      <c r="EC41" s="6769"/>
      <c r="ED41" s="6769"/>
      <c r="EE41" s="6769"/>
      <c r="EF41" s="6769"/>
      <c r="EG41" s="6769"/>
      <c r="EH41" s="6769"/>
      <c r="EI41" s="6768">
        <f>OFFSET(EI41,0,-1)+1</f>
        <v>1</v>
      </c>
      <c r="EJ41" s="6768">
        <f>OFFSET(EJ41,0,-1)+1</f>
        <v>2</v>
      </c>
      <c r="EK41" s="6768"/>
      <c r="EL41" s="6768">
        <f>OFFSET(EL41,0,-2)+1</f>
        <v>3</v>
      </c>
      <c r="EM41" s="1472">
        <f>OFFSET(EM41,0,-1)</f>
        <v>4</v>
      </c>
      <c r="EN41" s="1710">
        <f>OFFSET(EN41,0,-1)+1</f>
        <v>5</v>
      </c>
      <c r="EO41" s="734"/>
      <c r="EP41" s="734"/>
      <c r="EQ41" s="734"/>
      <c r="ER41" s="734"/>
      <c r="ES41" s="734"/>
    </row>
    <row customHeight="1" ht="23.25">
      <c r="A42" s="1591" t="s">
        <v>247</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120</v>
      </c>
      <c r="U42" s="523"/>
      <c r="V42" s="2383"/>
      <c r="W42" s="2384"/>
      <c r="X42" s="2384"/>
      <c r="Y42" s="2384"/>
      <c r="Z42" s="2384"/>
      <c r="AA42" s="2384"/>
      <c r="AB42" s="2384"/>
      <c r="AC42" s="2384"/>
      <c r="AD42" s="2384"/>
      <c r="AE42" s="2384"/>
      <c r="AF42" s="2385"/>
      <c r="AG42" s="2383" t="str">
        <f>INDEX(PT_DIFFERENTIATION_NTAR,MATCH(A42,PT_DIFFERENTIATION_NTAR_ID,0))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AH42" s="2384"/>
      <c r="AI42" s="2384"/>
      <c r="AJ42" s="2384"/>
      <c r="AK42" s="2384"/>
      <c r="AL42" s="2384"/>
      <c r="AM42" s="2384"/>
      <c r="AN42" s="2384"/>
      <c r="AO42" s="2384"/>
      <c r="AP42" s="2384"/>
      <c r="AQ42" s="2384"/>
      <c r="AR42" s="6424"/>
      <c r="AS42" s="6425"/>
      <c r="AT42" s="6425"/>
      <c r="AU42" s="6425"/>
      <c r="AV42" s="6425"/>
      <c r="AW42" s="6425"/>
      <c r="AX42" s="6425"/>
      <c r="AY42" s="6425"/>
      <c r="AZ42" s="6425"/>
      <c r="BA42" s="6425"/>
      <c r="BB42" s="6426"/>
      <c r="BC42" s="6424"/>
      <c r="BD42" s="6425"/>
      <c r="BE42" s="6425"/>
      <c r="BF42" s="6425"/>
      <c r="BG42" s="6425"/>
      <c r="BH42" s="6425"/>
      <c r="BI42" s="6425"/>
      <c r="BJ42" s="6425"/>
      <c r="BK42" s="6425"/>
      <c r="BL42" s="6425"/>
      <c r="BM42" s="6426"/>
      <c r="BN42" s="6424"/>
      <c r="BO42" s="6425"/>
      <c r="BP42" s="6425"/>
      <c r="BQ42" s="6425"/>
      <c r="BR42" s="6425"/>
      <c r="BS42" s="6425"/>
      <c r="BT42" s="6425"/>
      <c r="BU42" s="6425"/>
      <c r="BV42" s="6425"/>
      <c r="BW42" s="6425"/>
      <c r="BX42" s="6426"/>
      <c r="BY42" s="6424"/>
      <c r="BZ42" s="6425"/>
      <c r="CA42" s="6425"/>
      <c r="CB42" s="6425"/>
      <c r="CC42" s="6425"/>
      <c r="CD42" s="6425"/>
      <c r="CE42" s="6425"/>
      <c r="CF42" s="6425"/>
      <c r="CG42" s="6425"/>
      <c r="CH42" s="6425"/>
      <c r="CI42" s="6426"/>
      <c r="CJ42" s="6424"/>
      <c r="CK42" s="6425"/>
      <c r="CL42" s="6425"/>
      <c r="CM42" s="6425"/>
      <c r="CN42" s="6425"/>
      <c r="CO42" s="6425"/>
      <c r="CP42" s="6425"/>
      <c r="CQ42" s="6425"/>
      <c r="CR42" s="6425"/>
      <c r="CS42" s="6425"/>
      <c r="CT42" s="6426"/>
      <c r="CU42" s="6424"/>
      <c r="CV42" s="6425"/>
      <c r="CW42" s="6425"/>
      <c r="CX42" s="6425"/>
      <c r="CY42" s="6425"/>
      <c r="CZ42" s="6425"/>
      <c r="DA42" s="6425"/>
      <c r="DB42" s="6425"/>
      <c r="DC42" s="6425"/>
      <c r="DD42" s="6425"/>
      <c r="DE42" s="6426"/>
      <c r="DF42" s="6424"/>
      <c r="DG42" s="6425"/>
      <c r="DH42" s="6425"/>
      <c r="DI42" s="6425"/>
      <c r="DJ42" s="6425"/>
      <c r="DK42" s="6425"/>
      <c r="DL42" s="6425"/>
      <c r="DM42" s="6425"/>
      <c r="DN42" s="6425"/>
      <c r="DO42" s="6425"/>
      <c r="DP42" s="6426"/>
      <c r="DQ42" s="6424"/>
      <c r="DR42" s="6425"/>
      <c r="DS42" s="6425"/>
      <c r="DT42" s="6425"/>
      <c r="DU42" s="6425"/>
      <c r="DV42" s="6425"/>
      <c r="DW42" s="6425"/>
      <c r="DX42" s="6425"/>
      <c r="DY42" s="6425"/>
      <c r="DZ42" s="6425"/>
      <c r="EA42" s="6426"/>
      <c r="EB42" s="6424"/>
      <c r="EC42" s="6425"/>
      <c r="ED42" s="6425"/>
      <c r="EE42" s="6425"/>
      <c r="EF42" s="6425"/>
      <c r="EG42" s="6425"/>
      <c r="EH42" s="6425"/>
      <c r="EI42" s="6425"/>
      <c r="EJ42" s="6425"/>
      <c r="EK42" s="6425"/>
      <c r="EL42" s="6426"/>
      <c r="EM42" s="2385"/>
      <c r="EN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723"/>
      <c r="EQ42" s="723" t="str">
        <f>IF(T42="","",T42)</f>
        <v>Наименование тарифа</v>
      </c>
      <c r="ER42" s="723"/>
      <c r="ES42" s="723"/>
    </row>
    <row customHeight="1" ht="23.25">
      <c r="A43" s="1591" t="s">
        <v>247</v>
      </c>
      <c r="B43" s="1591" t="s">
        <v>248</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396</v>
      </c>
      <c r="U43" s="523"/>
      <c r="V43" s="2383"/>
      <c r="W43" s="2384"/>
      <c r="X43" s="2384"/>
      <c r="Y43" s="2384"/>
      <c r="Z43" s="2384"/>
      <c r="AA43" s="2384"/>
      <c r="AB43" s="2384"/>
      <c r="AC43" s="2384"/>
      <c r="AD43" s="2384"/>
      <c r="AE43" s="2384"/>
      <c r="AF43" s="2385"/>
      <c r="AG43" s="2383" t="str">
        <f>INDEX(PT_DIFFERENTIATION_TER,MATCH(B43,PT_DIFFERENTIATION_TER_ID,0))</f>
        <v>Территория 1</v>
      </c>
      <c r="AH43" s="2384"/>
      <c r="AI43" s="2384"/>
      <c r="AJ43" s="2384"/>
      <c r="AK43" s="2384"/>
      <c r="AL43" s="2384"/>
      <c r="AM43" s="2384"/>
      <c r="AN43" s="2384"/>
      <c r="AO43" s="2384"/>
      <c r="AP43" s="2384"/>
      <c r="AQ43" s="2384"/>
      <c r="AR43" s="6424"/>
      <c r="AS43" s="6425"/>
      <c r="AT43" s="6425"/>
      <c r="AU43" s="6425"/>
      <c r="AV43" s="6425"/>
      <c r="AW43" s="6425"/>
      <c r="AX43" s="6425"/>
      <c r="AY43" s="6425"/>
      <c r="AZ43" s="6425"/>
      <c r="BA43" s="6425"/>
      <c r="BB43" s="6426"/>
      <c r="BC43" s="6424"/>
      <c r="BD43" s="6425"/>
      <c r="BE43" s="6425"/>
      <c r="BF43" s="6425"/>
      <c r="BG43" s="6425"/>
      <c r="BH43" s="6425"/>
      <c r="BI43" s="6425"/>
      <c r="BJ43" s="6425"/>
      <c r="BK43" s="6425"/>
      <c r="BL43" s="6425"/>
      <c r="BM43" s="6426"/>
      <c r="BN43" s="6424"/>
      <c r="BO43" s="6425"/>
      <c r="BP43" s="6425"/>
      <c r="BQ43" s="6425"/>
      <c r="BR43" s="6425"/>
      <c r="BS43" s="6425"/>
      <c r="BT43" s="6425"/>
      <c r="BU43" s="6425"/>
      <c r="BV43" s="6425"/>
      <c r="BW43" s="6425"/>
      <c r="BX43" s="6426"/>
      <c r="BY43" s="6424"/>
      <c r="BZ43" s="6425"/>
      <c r="CA43" s="6425"/>
      <c r="CB43" s="6425"/>
      <c r="CC43" s="6425"/>
      <c r="CD43" s="6425"/>
      <c r="CE43" s="6425"/>
      <c r="CF43" s="6425"/>
      <c r="CG43" s="6425"/>
      <c r="CH43" s="6425"/>
      <c r="CI43" s="6426"/>
      <c r="CJ43" s="6424"/>
      <c r="CK43" s="6425"/>
      <c r="CL43" s="6425"/>
      <c r="CM43" s="6425"/>
      <c r="CN43" s="6425"/>
      <c r="CO43" s="6425"/>
      <c r="CP43" s="6425"/>
      <c r="CQ43" s="6425"/>
      <c r="CR43" s="6425"/>
      <c r="CS43" s="6425"/>
      <c r="CT43" s="6426"/>
      <c r="CU43" s="6424"/>
      <c r="CV43" s="6425"/>
      <c r="CW43" s="6425"/>
      <c r="CX43" s="6425"/>
      <c r="CY43" s="6425"/>
      <c r="CZ43" s="6425"/>
      <c r="DA43" s="6425"/>
      <c r="DB43" s="6425"/>
      <c r="DC43" s="6425"/>
      <c r="DD43" s="6425"/>
      <c r="DE43" s="6426"/>
      <c r="DF43" s="6424"/>
      <c r="DG43" s="6425"/>
      <c r="DH43" s="6425"/>
      <c r="DI43" s="6425"/>
      <c r="DJ43" s="6425"/>
      <c r="DK43" s="6425"/>
      <c r="DL43" s="6425"/>
      <c r="DM43" s="6425"/>
      <c r="DN43" s="6425"/>
      <c r="DO43" s="6425"/>
      <c r="DP43" s="6426"/>
      <c r="DQ43" s="6424"/>
      <c r="DR43" s="6425"/>
      <c r="DS43" s="6425"/>
      <c r="DT43" s="6425"/>
      <c r="DU43" s="6425"/>
      <c r="DV43" s="6425"/>
      <c r="DW43" s="6425"/>
      <c r="DX43" s="6425"/>
      <c r="DY43" s="6425"/>
      <c r="DZ43" s="6425"/>
      <c r="EA43" s="6426"/>
      <c r="EB43" s="6424"/>
      <c r="EC43" s="6425"/>
      <c r="ED43" s="6425"/>
      <c r="EE43" s="6425"/>
      <c r="EF43" s="6425"/>
      <c r="EG43" s="6425"/>
      <c r="EH43" s="6425"/>
      <c r="EI43" s="6425"/>
      <c r="EJ43" s="6425"/>
      <c r="EK43" s="6425"/>
      <c r="EL43" s="6426"/>
      <c r="EM43" s="2385"/>
      <c r="EN43" s="1485" t="s">
        <v>397</v>
      </c>
      <c r="EP43" s="723"/>
      <c r="EQ43" s="723" t="str">
        <f>IF(T43="","",T43)</f>
        <v>Территория действия тарифа</v>
      </c>
      <c r="ER43" s="723"/>
      <c r="ES43" s="723"/>
    </row>
    <row customHeight="1" ht="23.25">
      <c r="A44" s="1591" t="s">
        <v>247</v>
      </c>
      <c r="B44" s="1591" t="s">
        <v>248</v>
      </c>
      <c r="C44" s="1591" t="s">
        <v>249</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527</v>
      </c>
      <c r="U44" s="523"/>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6424"/>
      <c r="AS44" s="6425"/>
      <c r="AT44" s="6425"/>
      <c r="AU44" s="6425"/>
      <c r="AV44" s="6425"/>
      <c r="AW44" s="6425"/>
      <c r="AX44" s="6425"/>
      <c r="AY44" s="6425"/>
      <c r="AZ44" s="6425"/>
      <c r="BA44" s="6425"/>
      <c r="BB44" s="6426"/>
      <c r="BC44" s="6424"/>
      <c r="BD44" s="6425"/>
      <c r="BE44" s="6425"/>
      <c r="BF44" s="6425"/>
      <c r="BG44" s="6425"/>
      <c r="BH44" s="6425"/>
      <c r="BI44" s="6425"/>
      <c r="BJ44" s="6425"/>
      <c r="BK44" s="6425"/>
      <c r="BL44" s="6425"/>
      <c r="BM44" s="6426"/>
      <c r="BN44" s="6424"/>
      <c r="BO44" s="6425"/>
      <c r="BP44" s="6425"/>
      <c r="BQ44" s="6425"/>
      <c r="BR44" s="6425"/>
      <c r="BS44" s="6425"/>
      <c r="BT44" s="6425"/>
      <c r="BU44" s="6425"/>
      <c r="BV44" s="6425"/>
      <c r="BW44" s="6425"/>
      <c r="BX44" s="6426"/>
      <c r="BY44" s="6424"/>
      <c r="BZ44" s="6425"/>
      <c r="CA44" s="6425"/>
      <c r="CB44" s="6425"/>
      <c r="CC44" s="6425"/>
      <c r="CD44" s="6425"/>
      <c r="CE44" s="6425"/>
      <c r="CF44" s="6425"/>
      <c r="CG44" s="6425"/>
      <c r="CH44" s="6425"/>
      <c r="CI44" s="6426"/>
      <c r="CJ44" s="6424"/>
      <c r="CK44" s="6425"/>
      <c r="CL44" s="6425"/>
      <c r="CM44" s="6425"/>
      <c r="CN44" s="6425"/>
      <c r="CO44" s="6425"/>
      <c r="CP44" s="6425"/>
      <c r="CQ44" s="6425"/>
      <c r="CR44" s="6425"/>
      <c r="CS44" s="6425"/>
      <c r="CT44" s="6426"/>
      <c r="CU44" s="6424"/>
      <c r="CV44" s="6425"/>
      <c r="CW44" s="6425"/>
      <c r="CX44" s="6425"/>
      <c r="CY44" s="6425"/>
      <c r="CZ44" s="6425"/>
      <c r="DA44" s="6425"/>
      <c r="DB44" s="6425"/>
      <c r="DC44" s="6425"/>
      <c r="DD44" s="6425"/>
      <c r="DE44" s="6426"/>
      <c r="DF44" s="6424"/>
      <c r="DG44" s="6425"/>
      <c r="DH44" s="6425"/>
      <c r="DI44" s="6425"/>
      <c r="DJ44" s="6425"/>
      <c r="DK44" s="6425"/>
      <c r="DL44" s="6425"/>
      <c r="DM44" s="6425"/>
      <c r="DN44" s="6425"/>
      <c r="DO44" s="6425"/>
      <c r="DP44" s="6426"/>
      <c r="DQ44" s="6424"/>
      <c r="DR44" s="6425"/>
      <c r="DS44" s="6425"/>
      <c r="DT44" s="6425"/>
      <c r="DU44" s="6425"/>
      <c r="DV44" s="6425"/>
      <c r="DW44" s="6425"/>
      <c r="DX44" s="6425"/>
      <c r="DY44" s="6425"/>
      <c r="DZ44" s="6425"/>
      <c r="EA44" s="6426"/>
      <c r="EB44" s="6424"/>
      <c r="EC44" s="6425"/>
      <c r="ED44" s="6425"/>
      <c r="EE44" s="6425"/>
      <c r="EF44" s="6425"/>
      <c r="EG44" s="6425"/>
      <c r="EH44" s="6425"/>
      <c r="EI44" s="6425"/>
      <c r="EJ44" s="6425"/>
      <c r="EK44" s="6425"/>
      <c r="EL44" s="6426"/>
      <c r="EM44" s="2385"/>
      <c r="EN44" s="1485" t="s">
        <v>528</v>
      </c>
      <c r="EP44" s="723"/>
      <c r="EQ44" s="723" t="str">
        <f>IF(T44="","",T44)</f>
        <v>Наименование централизованной системы горячего водоснабжения</v>
      </c>
      <c r="ER44" s="723"/>
      <c r="ES44" s="723"/>
    </row>
    <row customHeight="1" ht="23.25">
      <c r="A45" s="1591" t="s">
        <v>247</v>
      </c>
      <c r="B45" s="1591" t="s">
        <v>248</v>
      </c>
      <c r="C45" s="1591" t="s">
        <v>249</v>
      </c>
      <c r="D45" s="1591" t="s">
        <v>540</v>
      </c>
      <c r="E45" s="2390"/>
      <c r="F45" s="2390"/>
      <c r="G45" s="2390"/>
      <c r="H45" s="2390"/>
      <c r="I45" s="2391" t="str">
        <f>S44&amp;".1"</f>
        <v>1.1.1.1</v>
      </c>
      <c r="J45" s="1591"/>
      <c r="K45" s="1591"/>
      <c r="L45" s="1592"/>
      <c r="P45" s="2393">
        <v>1</v>
      </c>
      <c r="Q45" s="1709"/>
      <c r="R45" s="579"/>
      <c r="S45" s="1721" t="str">
        <f>$I45</f>
        <v>1.1.1.1</v>
      </c>
      <c r="T45" s="508" t="s">
        <v>480</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27"/>
      <c r="AS45" s="6428"/>
      <c r="AT45" s="6428"/>
      <c r="AU45" s="6428"/>
      <c r="AV45" s="6428"/>
      <c r="AW45" s="6428"/>
      <c r="AX45" s="6428"/>
      <c r="AY45" s="6428"/>
      <c r="AZ45" s="6428"/>
      <c r="BA45" s="6428"/>
      <c r="BB45" s="6429"/>
      <c r="BC45" s="6427"/>
      <c r="BD45" s="6428"/>
      <c r="BE45" s="6428"/>
      <c r="BF45" s="6428"/>
      <c r="BG45" s="6428"/>
      <c r="BH45" s="6428"/>
      <c r="BI45" s="6428"/>
      <c r="BJ45" s="6428"/>
      <c r="BK45" s="6428"/>
      <c r="BL45" s="6428"/>
      <c r="BM45" s="6429"/>
      <c r="BN45" s="6427"/>
      <c r="BO45" s="6428"/>
      <c r="BP45" s="6428"/>
      <c r="BQ45" s="6428"/>
      <c r="BR45" s="6428"/>
      <c r="BS45" s="6428"/>
      <c r="BT45" s="6428"/>
      <c r="BU45" s="6428"/>
      <c r="BV45" s="6428"/>
      <c r="BW45" s="6428"/>
      <c r="BX45" s="6429"/>
      <c r="BY45" s="6427"/>
      <c r="BZ45" s="6428"/>
      <c r="CA45" s="6428"/>
      <c r="CB45" s="6428"/>
      <c r="CC45" s="6428"/>
      <c r="CD45" s="6428"/>
      <c r="CE45" s="6428"/>
      <c r="CF45" s="6428"/>
      <c r="CG45" s="6428"/>
      <c r="CH45" s="6428"/>
      <c r="CI45" s="6429"/>
      <c r="CJ45" s="6427"/>
      <c r="CK45" s="6428"/>
      <c r="CL45" s="6428"/>
      <c r="CM45" s="6428"/>
      <c r="CN45" s="6428"/>
      <c r="CO45" s="6428"/>
      <c r="CP45" s="6428"/>
      <c r="CQ45" s="6428"/>
      <c r="CR45" s="6428"/>
      <c r="CS45" s="6428"/>
      <c r="CT45" s="6429"/>
      <c r="CU45" s="6427"/>
      <c r="CV45" s="6428"/>
      <c r="CW45" s="6428"/>
      <c r="CX45" s="6428"/>
      <c r="CY45" s="6428"/>
      <c r="CZ45" s="6428"/>
      <c r="DA45" s="6428"/>
      <c r="DB45" s="6428"/>
      <c r="DC45" s="6428"/>
      <c r="DD45" s="6428"/>
      <c r="DE45" s="6429"/>
      <c r="DF45" s="6427"/>
      <c r="DG45" s="6428"/>
      <c r="DH45" s="6428"/>
      <c r="DI45" s="6428"/>
      <c r="DJ45" s="6428"/>
      <c r="DK45" s="6428"/>
      <c r="DL45" s="6428"/>
      <c r="DM45" s="6428"/>
      <c r="DN45" s="6428"/>
      <c r="DO45" s="6428"/>
      <c r="DP45" s="6429"/>
      <c r="DQ45" s="6427"/>
      <c r="DR45" s="6428"/>
      <c r="DS45" s="6428"/>
      <c r="DT45" s="6428"/>
      <c r="DU45" s="6428"/>
      <c r="DV45" s="6428"/>
      <c r="DW45" s="6428"/>
      <c r="DX45" s="6428"/>
      <c r="DY45" s="6428"/>
      <c r="DZ45" s="6428"/>
      <c r="EA45" s="6429"/>
      <c r="EB45" s="6427"/>
      <c r="EC45" s="6428"/>
      <c r="ED45" s="6428"/>
      <c r="EE45" s="6428"/>
      <c r="EF45" s="6428"/>
      <c r="EG45" s="6428"/>
      <c r="EH45" s="6428"/>
      <c r="EI45" s="6428"/>
      <c r="EJ45" s="6428"/>
      <c r="EK45" s="6428"/>
      <c r="EL45" s="6429"/>
      <c r="EM45" s="2481"/>
      <c r="EN45" s="1485" t="s">
        <v>481</v>
      </c>
      <c r="EP45" s="723"/>
      <c r="EQ45" s="723" t="str">
        <f>IF(T45="","",T45)</f>
        <v>Наименование признака дифференциации</v>
      </c>
      <c r="ER45" s="723"/>
      <c r="ES45" s="723"/>
    </row>
    <row customHeight="1" ht="23.25">
      <c r="A46" s="1591" t="s">
        <v>247</v>
      </c>
      <c r="B46" s="1591" t="s">
        <v>248</v>
      </c>
      <c r="C46" s="1591" t="s">
        <v>249</v>
      </c>
      <c r="D46" s="1591" t="s">
        <v>540</v>
      </c>
      <c r="E46" s="2390"/>
      <c r="F46" s="2390"/>
      <c r="G46" s="2390"/>
      <c r="H46" s="2390"/>
      <c r="I46" s="2392"/>
      <c r="J46" s="2391" t="str">
        <f>I45&amp;".1"</f>
        <v>1.1.1.1.1</v>
      </c>
      <c r="K46" s="1591"/>
      <c r="L46" s="1592" t="s">
        <v>405</v>
      </c>
      <c r="P46" s="2393"/>
      <c r="Q46" s="2393">
        <v>1</v>
      </c>
      <c r="R46" s="580"/>
      <c r="S46" s="1721" t="str">
        <f>$J46</f>
        <v>1.1.1.1.1</v>
      </c>
      <c r="T46" s="509" t="s">
        <v>406</v>
      </c>
      <c r="U46" s="523"/>
      <c r="V46" s="2377"/>
      <c r="W46" s="2378"/>
      <c r="X46" s="2378"/>
      <c r="Y46" s="2378"/>
      <c r="Z46" s="2378"/>
      <c r="AA46" s="2378"/>
      <c r="AB46" s="2378"/>
      <c r="AC46" s="2378"/>
      <c r="AD46" s="2378"/>
      <c r="AE46" s="2378"/>
      <c r="AF46" s="2379"/>
      <c r="AG46" s="2377" t="s">
        <v>541</v>
      </c>
      <c r="AH46" s="2378"/>
      <c r="AI46" s="2378"/>
      <c r="AJ46" s="2378"/>
      <c r="AK46" s="2378"/>
      <c r="AL46" s="2378"/>
      <c r="AM46" s="2378"/>
      <c r="AN46" s="2378"/>
      <c r="AO46" s="2378"/>
      <c r="AP46" s="2378"/>
      <c r="AQ46" s="2378"/>
      <c r="AR46" s="6430"/>
      <c r="AS46" s="6431"/>
      <c r="AT46" s="6431"/>
      <c r="AU46" s="6431"/>
      <c r="AV46" s="6431"/>
      <c r="AW46" s="6431"/>
      <c r="AX46" s="6431"/>
      <c r="AY46" s="6431"/>
      <c r="AZ46" s="6431"/>
      <c r="BA46" s="6431"/>
      <c r="BB46" s="6432"/>
      <c r="BC46" s="6430"/>
      <c r="BD46" s="6431"/>
      <c r="BE46" s="6431"/>
      <c r="BF46" s="6431"/>
      <c r="BG46" s="6431"/>
      <c r="BH46" s="6431"/>
      <c r="BI46" s="6431"/>
      <c r="BJ46" s="6431"/>
      <c r="BK46" s="6431"/>
      <c r="BL46" s="6431"/>
      <c r="BM46" s="6432"/>
      <c r="BN46" s="6430"/>
      <c r="BO46" s="6431"/>
      <c r="BP46" s="6431"/>
      <c r="BQ46" s="6431"/>
      <c r="BR46" s="6431"/>
      <c r="BS46" s="6431"/>
      <c r="BT46" s="6431"/>
      <c r="BU46" s="6431"/>
      <c r="BV46" s="6431"/>
      <c r="BW46" s="6431"/>
      <c r="BX46" s="6432"/>
      <c r="BY46" s="6430"/>
      <c r="BZ46" s="6431"/>
      <c r="CA46" s="6431"/>
      <c r="CB46" s="6431"/>
      <c r="CC46" s="6431"/>
      <c r="CD46" s="6431"/>
      <c r="CE46" s="6431"/>
      <c r="CF46" s="6431"/>
      <c r="CG46" s="6431"/>
      <c r="CH46" s="6431"/>
      <c r="CI46" s="6432"/>
      <c r="CJ46" s="6430"/>
      <c r="CK46" s="6431"/>
      <c r="CL46" s="6431"/>
      <c r="CM46" s="6431"/>
      <c r="CN46" s="6431"/>
      <c r="CO46" s="6431"/>
      <c r="CP46" s="6431"/>
      <c r="CQ46" s="6431"/>
      <c r="CR46" s="6431"/>
      <c r="CS46" s="6431"/>
      <c r="CT46" s="6432"/>
      <c r="CU46" s="6430"/>
      <c r="CV46" s="6431"/>
      <c r="CW46" s="6431"/>
      <c r="CX46" s="6431"/>
      <c r="CY46" s="6431"/>
      <c r="CZ46" s="6431"/>
      <c r="DA46" s="6431"/>
      <c r="DB46" s="6431"/>
      <c r="DC46" s="6431"/>
      <c r="DD46" s="6431"/>
      <c r="DE46" s="6432"/>
      <c r="DF46" s="6430"/>
      <c r="DG46" s="6431"/>
      <c r="DH46" s="6431"/>
      <c r="DI46" s="6431"/>
      <c r="DJ46" s="6431"/>
      <c r="DK46" s="6431"/>
      <c r="DL46" s="6431"/>
      <c r="DM46" s="6431"/>
      <c r="DN46" s="6431"/>
      <c r="DO46" s="6431"/>
      <c r="DP46" s="6432"/>
      <c r="DQ46" s="6430"/>
      <c r="DR46" s="6431"/>
      <c r="DS46" s="6431"/>
      <c r="DT46" s="6431"/>
      <c r="DU46" s="6431"/>
      <c r="DV46" s="6431"/>
      <c r="DW46" s="6431"/>
      <c r="DX46" s="6431"/>
      <c r="DY46" s="6431"/>
      <c r="DZ46" s="6431"/>
      <c r="EA46" s="6432"/>
      <c r="EB46" s="6430"/>
      <c r="EC46" s="6431"/>
      <c r="ED46" s="6431"/>
      <c r="EE46" s="6431"/>
      <c r="EF46" s="6431"/>
      <c r="EG46" s="6431"/>
      <c r="EH46" s="6431"/>
      <c r="EI46" s="6431"/>
      <c r="EJ46" s="6431"/>
      <c r="EK46" s="6431"/>
      <c r="EL46" s="6432"/>
      <c r="EM46" s="2379"/>
      <c r="EN46" s="1535" t="s">
        <v>482</v>
      </c>
      <c r="EP46" s="723"/>
      <c r="EQ46" s="723" t="str">
        <f>IF(T46="","",T46)</f>
        <v>Группа потребителей</v>
      </c>
      <c r="ER46" s="723"/>
      <c r="ES46" s="723"/>
    </row>
    <row customHeight="1" ht="23.25">
      <c r="A47" s="1591" t="s">
        <v>247</v>
      </c>
      <c r="B47" s="1591" t="s">
        <v>248</v>
      </c>
      <c r="C47" s="1591" t="s">
        <v>249</v>
      </c>
      <c r="D47" s="1591" t="s">
        <v>540</v>
      </c>
      <c r="E47" s="2390"/>
      <c r="F47" s="2390"/>
      <c r="G47" s="2390"/>
      <c r="H47" s="2390"/>
      <c r="I47" s="2392"/>
      <c r="J47" s="2392"/>
      <c r="K47" s="2391" t="str">
        <f>J46&amp;".1"</f>
        <v>1.1.1.1.1.1</v>
      </c>
      <c r="L47" s="1592"/>
      <c r="P47" s="2393"/>
      <c r="Q47" s="2393"/>
      <c r="R47" s="580">
        <v>1</v>
      </c>
      <c r="S47" s="1721" t="str">
        <f>$K47</f>
        <v>1.1.1.1.1.1</v>
      </c>
      <c r="T47" s="1665"/>
      <c r="U47" s="523"/>
      <c r="V47" s="6433"/>
      <c r="W47" s="6433"/>
      <c r="X47" s="6433"/>
      <c r="Y47" s="6433"/>
      <c r="Z47" s="6433"/>
      <c r="AA47" s="6433"/>
      <c r="AB47" s="6433"/>
      <c r="AC47" s="6434"/>
      <c r="AD47" s="6435" t="s">
        <v>59</v>
      </c>
      <c r="AE47" s="6770"/>
      <c r="AF47" s="6435" t="s">
        <v>59</v>
      </c>
      <c r="AG47" s="974">
        <v>172.46</v>
      </c>
      <c r="AH47" s="974"/>
      <c r="AI47" s="974"/>
      <c r="AJ47" s="974"/>
      <c r="AK47" s="974"/>
      <c r="AL47" s="974"/>
      <c r="AM47" s="974"/>
      <c r="AN47" s="6434">
        <v>45292</v>
      </c>
      <c r="AO47" s="2264" t="s">
        <v>59</v>
      </c>
      <c r="AP47" s="6770">
        <v>45473</v>
      </c>
      <c r="AQ47" s="2264" t="s">
        <v>59</v>
      </c>
      <c r="AR47" s="6433">
        <v>211.88</v>
      </c>
      <c r="AS47" s="6433"/>
      <c r="AT47" s="6433"/>
      <c r="AU47" s="6433"/>
      <c r="AV47" s="6433"/>
      <c r="AW47" s="6433"/>
      <c r="AX47" s="6433"/>
      <c r="AY47" s="6434">
        <v>45474</v>
      </c>
      <c r="AZ47" s="6435" t="s">
        <v>59</v>
      </c>
      <c r="BA47" s="6770">
        <v>45657</v>
      </c>
      <c r="BB47" s="6435" t="s">
        <v>59</v>
      </c>
      <c r="BC47" s="6433">
        <v>211.88</v>
      </c>
      <c r="BD47" s="6433"/>
      <c r="BE47" s="6433"/>
      <c r="BF47" s="6433"/>
      <c r="BG47" s="6433"/>
      <c r="BH47" s="6433"/>
      <c r="BI47" s="6433"/>
      <c r="BJ47" s="6434">
        <v>45658</v>
      </c>
      <c r="BK47" s="6435" t="s">
        <v>59</v>
      </c>
      <c r="BL47" s="6770">
        <v>45838</v>
      </c>
      <c r="BM47" s="6435" t="s">
        <v>59</v>
      </c>
      <c r="BN47" s="6433">
        <v>221.22</v>
      </c>
      <c r="BO47" s="6433"/>
      <c r="BP47" s="6433"/>
      <c r="BQ47" s="6433"/>
      <c r="BR47" s="6433"/>
      <c r="BS47" s="6433"/>
      <c r="BT47" s="6433"/>
      <c r="BU47" s="6434">
        <v>45839</v>
      </c>
      <c r="BV47" s="6435" t="s">
        <v>59</v>
      </c>
      <c r="BW47" s="6770">
        <v>46022</v>
      </c>
      <c r="BX47" s="6435" t="s">
        <v>59</v>
      </c>
      <c r="BY47" s="6433">
        <v>221.22</v>
      </c>
      <c r="BZ47" s="6433"/>
      <c r="CA47" s="6433"/>
      <c r="CB47" s="6433"/>
      <c r="CC47" s="6433"/>
      <c r="CD47" s="6433"/>
      <c r="CE47" s="6433"/>
      <c r="CF47" s="6434">
        <v>46023</v>
      </c>
      <c r="CG47" s="6435" t="s">
        <v>59</v>
      </c>
      <c r="CH47" s="6770">
        <v>46203</v>
      </c>
      <c r="CI47" s="6435" t="s">
        <v>59</v>
      </c>
      <c r="CJ47" s="6433">
        <v>230.84</v>
      </c>
      <c r="CK47" s="6433"/>
      <c r="CL47" s="6433"/>
      <c r="CM47" s="6433"/>
      <c r="CN47" s="6433"/>
      <c r="CO47" s="6433"/>
      <c r="CP47" s="6433"/>
      <c r="CQ47" s="6434">
        <v>46204</v>
      </c>
      <c r="CR47" s="6435" t="s">
        <v>59</v>
      </c>
      <c r="CS47" s="6770">
        <v>46387</v>
      </c>
      <c r="CT47" s="6435" t="s">
        <v>59</v>
      </c>
      <c r="CU47" s="6433">
        <v>230.84</v>
      </c>
      <c r="CV47" s="6433"/>
      <c r="CW47" s="6433"/>
      <c r="CX47" s="6433"/>
      <c r="CY47" s="6433"/>
      <c r="CZ47" s="6433"/>
      <c r="DA47" s="6433"/>
      <c r="DB47" s="6434">
        <v>46388</v>
      </c>
      <c r="DC47" s="6435" t="s">
        <v>59</v>
      </c>
      <c r="DD47" s="6770">
        <v>46568</v>
      </c>
      <c r="DE47" s="6435" t="s">
        <v>59</v>
      </c>
      <c r="DF47" s="6433">
        <v>240.61</v>
      </c>
      <c r="DG47" s="6433"/>
      <c r="DH47" s="6433"/>
      <c r="DI47" s="6433"/>
      <c r="DJ47" s="6433"/>
      <c r="DK47" s="6433"/>
      <c r="DL47" s="6433"/>
      <c r="DM47" s="6434">
        <v>46569</v>
      </c>
      <c r="DN47" s="6435" t="s">
        <v>59</v>
      </c>
      <c r="DO47" s="6770">
        <v>46752</v>
      </c>
      <c r="DP47" s="6435" t="s">
        <v>59</v>
      </c>
      <c r="DQ47" s="6433">
        <v>240.61</v>
      </c>
      <c r="DR47" s="6433"/>
      <c r="DS47" s="6433"/>
      <c r="DT47" s="6433"/>
      <c r="DU47" s="6433"/>
      <c r="DV47" s="6433"/>
      <c r="DW47" s="6433"/>
      <c r="DX47" s="6434">
        <v>46753</v>
      </c>
      <c r="DY47" s="6435" t="s">
        <v>59</v>
      </c>
      <c r="DZ47" s="6770">
        <v>46934</v>
      </c>
      <c r="EA47" s="6435" t="s">
        <v>59</v>
      </c>
      <c r="EB47" s="6433">
        <v>251.94</v>
      </c>
      <c r="EC47" s="6433"/>
      <c r="ED47" s="6433"/>
      <c r="EE47" s="6433"/>
      <c r="EF47" s="6433"/>
      <c r="EG47" s="6433"/>
      <c r="EH47" s="6433"/>
      <c r="EI47" s="6434">
        <v>46935</v>
      </c>
      <c r="EJ47" s="6435" t="s">
        <v>59</v>
      </c>
      <c r="EK47" s="6770">
        <v>47118</v>
      </c>
      <c r="EL47" s="6435" t="s">
        <v>59</v>
      </c>
      <c r="EM47" s="1666"/>
      <c r="EN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734">
        <f>STRCHECKDATE(V48:EM48)</f>
      </c>
      <c r="EP47" s="723"/>
      <c r="EQ47" s="723" t="str">
        <f>IF(T47="","",T47)</f>
        <v/>
      </c>
      <c r="ER47" s="723"/>
      <c r="ES47" s="723"/>
    </row>
    <row customHeight="1" ht="0">
      <c r="A48" s="1591" t="s">
        <v>247</v>
      </c>
      <c r="B48" s="1591" t="s">
        <v>248</v>
      </c>
      <c r="C48" s="1591" t="s">
        <v>249</v>
      </c>
      <c r="D48" s="1591" t="s">
        <v>540</v>
      </c>
      <c r="E48" s="2390"/>
      <c r="F48" s="2390"/>
      <c r="G48" s="2390"/>
      <c r="H48" s="2390"/>
      <c r="I48" s="2392"/>
      <c r="J48" s="2392"/>
      <c r="K48" s="2391"/>
      <c r="L48" s="1592"/>
      <c r="P48" s="2393"/>
      <c r="Q48" s="2393"/>
      <c r="R48" s="580"/>
      <c r="S48" s="1718"/>
      <c r="T48" s="523"/>
      <c r="U48" s="523"/>
      <c r="V48" s="6436"/>
      <c r="W48" s="6436"/>
      <c r="X48" s="6436"/>
      <c r="Y48" s="6436"/>
      <c r="Z48" s="6436"/>
      <c r="AA48" s="6436"/>
      <c r="AB48" s="6436"/>
      <c r="AC48" s="6437"/>
      <c r="AD48" s="6435"/>
      <c r="AE48" s="6771"/>
      <c r="AF48" s="6435"/>
      <c r="AG48" s="548"/>
      <c r="AH48" s="548"/>
      <c r="AI48" s="548"/>
      <c r="AJ48" s="548"/>
      <c r="AK48" s="548"/>
      <c r="AL48" s="548"/>
      <c r="AM48" s="548"/>
      <c r="AN48" s="2395"/>
      <c r="AO48" s="2264"/>
      <c r="AP48" s="2397"/>
      <c r="AQ48" s="2264"/>
      <c r="AR48" s="6436"/>
      <c r="AS48" s="6436"/>
      <c r="AT48" s="6436"/>
      <c r="AU48" s="6436"/>
      <c r="AV48" s="6436"/>
      <c r="AW48" s="6436"/>
      <c r="AX48" s="6436"/>
      <c r="AY48" s="6437"/>
      <c r="AZ48" s="6435"/>
      <c r="BA48" s="6771"/>
      <c r="BB48" s="6435"/>
      <c r="BC48" s="6436"/>
      <c r="BD48" s="6436"/>
      <c r="BE48" s="6436"/>
      <c r="BF48" s="6436"/>
      <c r="BG48" s="6436"/>
      <c r="BH48" s="6436"/>
      <c r="BI48" s="6436"/>
      <c r="BJ48" s="6437"/>
      <c r="BK48" s="6435"/>
      <c r="BL48" s="6771"/>
      <c r="BM48" s="6435"/>
      <c r="BN48" s="6436"/>
      <c r="BO48" s="6436"/>
      <c r="BP48" s="6436"/>
      <c r="BQ48" s="6436"/>
      <c r="BR48" s="6436"/>
      <c r="BS48" s="6436"/>
      <c r="BT48" s="6436"/>
      <c r="BU48" s="6437"/>
      <c r="BV48" s="6435"/>
      <c r="BW48" s="6771"/>
      <c r="BX48" s="6435"/>
      <c r="BY48" s="6436"/>
      <c r="BZ48" s="6436"/>
      <c r="CA48" s="6436"/>
      <c r="CB48" s="6436"/>
      <c r="CC48" s="6436"/>
      <c r="CD48" s="6436"/>
      <c r="CE48" s="6436"/>
      <c r="CF48" s="6437"/>
      <c r="CG48" s="6435"/>
      <c r="CH48" s="6771"/>
      <c r="CI48" s="6435"/>
      <c r="CJ48" s="6436"/>
      <c r="CK48" s="6436"/>
      <c r="CL48" s="6436"/>
      <c r="CM48" s="6436"/>
      <c r="CN48" s="6436"/>
      <c r="CO48" s="6436"/>
      <c r="CP48" s="6436"/>
      <c r="CQ48" s="6437"/>
      <c r="CR48" s="6435"/>
      <c r="CS48" s="6771"/>
      <c r="CT48" s="6435"/>
      <c r="CU48" s="6436"/>
      <c r="CV48" s="6436"/>
      <c r="CW48" s="6436"/>
      <c r="CX48" s="6436"/>
      <c r="CY48" s="6436"/>
      <c r="CZ48" s="6436"/>
      <c r="DA48" s="6436"/>
      <c r="DB48" s="6437"/>
      <c r="DC48" s="6435"/>
      <c r="DD48" s="6771"/>
      <c r="DE48" s="6435"/>
      <c r="DF48" s="6436"/>
      <c r="DG48" s="6436"/>
      <c r="DH48" s="6436"/>
      <c r="DI48" s="6436"/>
      <c r="DJ48" s="6436"/>
      <c r="DK48" s="6436"/>
      <c r="DL48" s="6436"/>
      <c r="DM48" s="6437"/>
      <c r="DN48" s="6435"/>
      <c r="DO48" s="6771"/>
      <c r="DP48" s="6435"/>
      <c r="DQ48" s="6436"/>
      <c r="DR48" s="6436"/>
      <c r="DS48" s="6436"/>
      <c r="DT48" s="6436"/>
      <c r="DU48" s="6436"/>
      <c r="DV48" s="6436"/>
      <c r="DW48" s="6436"/>
      <c r="DX48" s="6437"/>
      <c r="DY48" s="6435"/>
      <c r="DZ48" s="6771"/>
      <c r="EA48" s="6435"/>
      <c r="EB48" s="6436"/>
      <c r="EC48" s="6436"/>
      <c r="ED48" s="6436"/>
      <c r="EE48" s="6436"/>
      <c r="EF48" s="6436"/>
      <c r="EG48" s="6436"/>
      <c r="EH48" s="6436"/>
      <c r="EI48" s="6437"/>
      <c r="EJ48" s="6435"/>
      <c r="EK48" s="6771"/>
      <c r="EL48" s="6435"/>
      <c r="EM48" s="1667"/>
      <c r="EN48" s="2482"/>
      <c r="EP48" s="723"/>
      <c r="EQ48" s="723" t="str">
        <f>IF(T48="","",T48)</f>
        <v/>
      </c>
      <c r="ER48" s="723"/>
      <c r="ES48" s="723"/>
    </row>
    <row customHeight="1" ht="21">
      <c r="A49" s="1591" t="s">
        <v>247</v>
      </c>
      <c r="B49" s="1591" t="s">
        <v>248</v>
      </c>
      <c r="C49" s="1591" t="s">
        <v>249</v>
      </c>
      <c r="D49" s="1591" t="s">
        <v>540</v>
      </c>
      <c r="E49" s="2390"/>
      <c r="F49" s="2390"/>
      <c r="G49" s="2390"/>
      <c r="H49" s="2390"/>
      <c r="I49" s="2392"/>
      <c r="J49" s="2391"/>
      <c r="K49" s="1591"/>
      <c r="L49" s="1592"/>
      <c r="P49" s="2393"/>
      <c r="Q49" s="2393"/>
      <c r="R49" s="579"/>
      <c r="S49" s="1506"/>
      <c r="T49" s="510" t="s">
        <v>483</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772"/>
      <c r="AS49" s="6773"/>
      <c r="AT49" s="6774"/>
      <c r="AU49" s="6775"/>
      <c r="AV49" s="6776"/>
      <c r="AW49" s="6777"/>
      <c r="AX49" s="6778"/>
      <c r="AY49" s="6779"/>
      <c r="AZ49" s="6780"/>
      <c r="BA49" s="6781"/>
      <c r="BB49" s="6782"/>
      <c r="BC49" s="6783"/>
      <c r="BD49" s="6784"/>
      <c r="BE49" s="6785"/>
      <c r="BF49" s="6786"/>
      <c r="BG49" s="6787"/>
      <c r="BH49" s="6788"/>
      <c r="BI49" s="6789"/>
      <c r="BJ49" s="6790"/>
      <c r="BK49" s="6791"/>
      <c r="BL49" s="6792"/>
      <c r="BM49" s="6793"/>
      <c r="BN49" s="6794"/>
      <c r="BO49" s="6795"/>
      <c r="BP49" s="6796"/>
      <c r="BQ49" s="6797"/>
      <c r="BR49" s="6798"/>
      <c r="BS49" s="6799"/>
      <c r="BT49" s="6800"/>
      <c r="BU49" s="6801"/>
      <c r="BV49" s="6802"/>
      <c r="BW49" s="6803"/>
      <c r="BX49" s="6804"/>
      <c r="BY49" s="6805"/>
      <c r="BZ49" s="6806"/>
      <c r="CA49" s="6807"/>
      <c r="CB49" s="6808"/>
      <c r="CC49" s="6809"/>
      <c r="CD49" s="6810"/>
      <c r="CE49" s="6811"/>
      <c r="CF49" s="6812"/>
      <c r="CG49" s="6813"/>
      <c r="CH49" s="6814"/>
      <c r="CI49" s="6815"/>
      <c r="CJ49" s="6816"/>
      <c r="CK49" s="6817"/>
      <c r="CL49" s="6818"/>
      <c r="CM49" s="6819"/>
      <c r="CN49" s="6820"/>
      <c r="CO49" s="6821"/>
      <c r="CP49" s="6822"/>
      <c r="CQ49" s="6823"/>
      <c r="CR49" s="6824"/>
      <c r="CS49" s="6825"/>
      <c r="CT49" s="6826"/>
      <c r="CU49" s="6827"/>
      <c r="CV49" s="6828"/>
      <c r="CW49" s="6829"/>
      <c r="CX49" s="6830"/>
      <c r="CY49" s="6831"/>
      <c r="CZ49" s="6832"/>
      <c r="DA49" s="6833"/>
      <c r="DB49" s="6834"/>
      <c r="DC49" s="6835"/>
      <c r="DD49" s="6836"/>
      <c r="DE49" s="6837"/>
      <c r="DF49" s="6838"/>
      <c r="DG49" s="6839"/>
      <c r="DH49" s="6840"/>
      <c r="DI49" s="6841"/>
      <c r="DJ49" s="6842"/>
      <c r="DK49" s="6843"/>
      <c r="DL49" s="6844"/>
      <c r="DM49" s="6845"/>
      <c r="DN49" s="6846"/>
      <c r="DO49" s="6847"/>
      <c r="DP49" s="6848"/>
      <c r="DQ49" s="6849"/>
      <c r="DR49" s="6850"/>
      <c r="DS49" s="6851"/>
      <c r="DT49" s="6852"/>
      <c r="DU49" s="6853"/>
      <c r="DV49" s="6854"/>
      <c r="DW49" s="6855"/>
      <c r="DX49" s="6856"/>
      <c r="DY49" s="6857"/>
      <c r="DZ49" s="6858"/>
      <c r="EA49" s="6859"/>
      <c r="EB49" s="6860"/>
      <c r="EC49" s="6861"/>
      <c r="ED49" s="6862"/>
      <c r="EE49" s="6863"/>
      <c r="EF49" s="6864"/>
      <c r="EG49" s="6865"/>
      <c r="EH49" s="6866"/>
      <c r="EI49" s="6867"/>
      <c r="EJ49" s="6868"/>
      <c r="EK49" s="6869"/>
      <c r="EL49" s="6870"/>
      <c r="EM49" s="590"/>
      <c r="EN49" s="1485" t="s">
        <v>484</v>
      </c>
      <c r="EP49" s="723"/>
      <c r="EQ49" s="723" t="str">
        <f>IF(T49="","",T49)</f>
        <v>Добавить значение признака дифференциации</v>
      </c>
      <c r="ER49" s="723"/>
      <c r="ES49" s="723"/>
    </row>
    <row s="13681" customFormat="1" customHeight="1" ht="23.25">
      <c r="A50" s="6872"/>
      <c r="B50" s="6872"/>
      <c r="C50" s="6872"/>
      <c r="D50" s="6872"/>
      <c r="E50" s="6873"/>
      <c r="F50" s="6873"/>
      <c r="G50" s="6873"/>
      <c r="H50" s="6873"/>
      <c r="I50" s="6874"/>
      <c r="J50" s="6875" t="str">
        <f>I45&amp;".2"</f>
        <v>1.1.1.1.2</v>
      </c>
      <c r="K50" s="6872"/>
      <c r="L50" s="6876" t="s">
        <v>405</v>
      </c>
      <c r="M50" s="6877"/>
      <c r="N50" s="6877"/>
      <c r="O50" s="6877"/>
      <c r="P50" s="6878"/>
      <c r="Q50" s="6879" t="s">
        <v>529</v>
      </c>
      <c r="R50" s="6880"/>
      <c r="S50" s="6881" t="str">
        <f>$J50</f>
        <v>1.1.1.1.2</v>
      </c>
      <c r="T50" s="6882" t="s">
        <v>406</v>
      </c>
      <c r="U50" s="6883"/>
      <c r="V50" s="6430"/>
      <c r="W50" s="6431"/>
      <c r="X50" s="6431"/>
      <c r="Y50" s="6431"/>
      <c r="Z50" s="6431"/>
      <c r="AA50" s="6431"/>
      <c r="AB50" s="6431"/>
      <c r="AC50" s="6431"/>
      <c r="AD50" s="6431"/>
      <c r="AE50" s="6431"/>
      <c r="AF50" s="6432"/>
      <c r="AG50" s="6430" t="s">
        <v>542</v>
      </c>
      <c r="AH50" s="6431"/>
      <c r="AI50" s="6431"/>
      <c r="AJ50" s="6431"/>
      <c r="AK50" s="6431"/>
      <c r="AL50" s="6431"/>
      <c r="AM50" s="6431"/>
      <c r="AN50" s="6431"/>
      <c r="AO50" s="6431"/>
      <c r="AP50" s="6431"/>
      <c r="AQ50" s="6431"/>
      <c r="AR50" s="6430"/>
      <c r="AS50" s="6431"/>
      <c r="AT50" s="6431"/>
      <c r="AU50" s="6431"/>
      <c r="AV50" s="6431"/>
      <c r="AW50" s="6431"/>
      <c r="AX50" s="6431"/>
      <c r="AY50" s="6431"/>
      <c r="AZ50" s="6431"/>
      <c r="BA50" s="6431"/>
      <c r="BB50" s="6432"/>
      <c r="BC50" s="6430"/>
      <c r="BD50" s="6431"/>
      <c r="BE50" s="6431"/>
      <c r="BF50" s="6431"/>
      <c r="BG50" s="6431"/>
      <c r="BH50" s="6431"/>
      <c r="BI50" s="6431"/>
      <c r="BJ50" s="6431"/>
      <c r="BK50" s="6431"/>
      <c r="BL50" s="6431"/>
      <c r="BM50" s="6432"/>
      <c r="BN50" s="6430"/>
      <c r="BO50" s="6431"/>
      <c r="BP50" s="6431"/>
      <c r="BQ50" s="6431"/>
      <c r="BR50" s="6431"/>
      <c r="BS50" s="6431"/>
      <c r="BT50" s="6431"/>
      <c r="BU50" s="6431"/>
      <c r="BV50" s="6431"/>
      <c r="BW50" s="6431"/>
      <c r="BX50" s="6432"/>
      <c r="BY50" s="6430"/>
      <c r="BZ50" s="6431"/>
      <c r="CA50" s="6431"/>
      <c r="CB50" s="6431"/>
      <c r="CC50" s="6431"/>
      <c r="CD50" s="6431"/>
      <c r="CE50" s="6431"/>
      <c r="CF50" s="6431"/>
      <c r="CG50" s="6431"/>
      <c r="CH50" s="6431"/>
      <c r="CI50" s="6432"/>
      <c r="CJ50" s="6430"/>
      <c r="CK50" s="6431"/>
      <c r="CL50" s="6431"/>
      <c r="CM50" s="6431"/>
      <c r="CN50" s="6431"/>
      <c r="CO50" s="6431"/>
      <c r="CP50" s="6431"/>
      <c r="CQ50" s="6431"/>
      <c r="CR50" s="6431"/>
      <c r="CS50" s="6431"/>
      <c r="CT50" s="6432"/>
      <c r="CU50" s="6430"/>
      <c r="CV50" s="6431"/>
      <c r="CW50" s="6431"/>
      <c r="CX50" s="6431"/>
      <c r="CY50" s="6431"/>
      <c r="CZ50" s="6431"/>
      <c r="DA50" s="6431"/>
      <c r="DB50" s="6431"/>
      <c r="DC50" s="6431"/>
      <c r="DD50" s="6431"/>
      <c r="DE50" s="6432"/>
      <c r="DF50" s="6430"/>
      <c r="DG50" s="6431"/>
      <c r="DH50" s="6431"/>
      <c r="DI50" s="6431"/>
      <c r="DJ50" s="6431"/>
      <c r="DK50" s="6431"/>
      <c r="DL50" s="6431"/>
      <c r="DM50" s="6431"/>
      <c r="DN50" s="6431"/>
      <c r="DO50" s="6431"/>
      <c r="DP50" s="6432"/>
      <c r="DQ50" s="6430"/>
      <c r="DR50" s="6431"/>
      <c r="DS50" s="6431"/>
      <c r="DT50" s="6431"/>
      <c r="DU50" s="6431"/>
      <c r="DV50" s="6431"/>
      <c r="DW50" s="6431"/>
      <c r="DX50" s="6431"/>
      <c r="DY50" s="6431"/>
      <c r="DZ50" s="6431"/>
      <c r="EA50" s="6432"/>
      <c r="EB50" s="6430"/>
      <c r="EC50" s="6431"/>
      <c r="ED50" s="6431"/>
      <c r="EE50" s="6431"/>
      <c r="EF50" s="6431"/>
      <c r="EG50" s="6431"/>
      <c r="EH50" s="6431"/>
      <c r="EI50" s="6431"/>
      <c r="EJ50" s="6431"/>
      <c r="EK50" s="6431"/>
      <c r="EL50" s="6432"/>
      <c r="EM50" s="6432"/>
      <c r="EN50" s="6884" t="s">
        <v>482</v>
      </c>
      <c r="EO50" s="6744"/>
      <c r="EP50" s="6885"/>
      <c r="EQ50" s="6885" t="str">
        <f>IF(T50="","",T50)</f>
        <v>Группа потребителей</v>
      </c>
      <c r="ER50" s="6885"/>
      <c r="ES50" s="6885"/>
    </row>
    <row s="13696" customFormat="1" customHeight="1" ht="23.25">
      <c r="A51" s="6872"/>
      <c r="B51" s="6872"/>
      <c r="C51" s="6872"/>
      <c r="D51" s="6872"/>
      <c r="E51" s="6873"/>
      <c r="F51" s="6873"/>
      <c r="G51" s="6873"/>
      <c r="H51" s="6873"/>
      <c r="I51" s="6874"/>
      <c r="J51" s="6874" t="str">
        <f>I45&amp;".1"</f>
        <v>1.1.1.1.1</v>
      </c>
      <c r="K51" s="6875" t="str">
        <f>J50&amp;".1"</f>
        <v>1.1.1.1.2.1</v>
      </c>
      <c r="L51" s="6876"/>
      <c r="M51" s="6877"/>
      <c r="N51" s="6877"/>
      <c r="O51" s="6877"/>
      <c r="P51" s="6878"/>
      <c r="Q51" s="6878"/>
      <c r="R51" s="6880">
        <v>1</v>
      </c>
      <c r="S51" s="6881" t="str">
        <f>$K51</f>
        <v>1.1.1.1.2.1</v>
      </c>
      <c r="T51" s="6887"/>
      <c r="U51" s="6883"/>
      <c r="V51" s="6433"/>
      <c r="W51" s="6433"/>
      <c r="X51" s="6433"/>
      <c r="Y51" s="6433"/>
      <c r="Z51" s="6433"/>
      <c r="AA51" s="6433"/>
      <c r="AB51" s="6433"/>
      <c r="AC51" s="6434"/>
      <c r="AD51" s="6435" t="s">
        <v>59</v>
      </c>
      <c r="AE51" s="6434"/>
      <c r="AF51" s="6435" t="s">
        <v>59</v>
      </c>
      <c r="AG51" s="6433">
        <v>203.6</v>
      </c>
      <c r="AH51" s="6433"/>
      <c r="AI51" s="6433"/>
      <c r="AJ51" s="6433"/>
      <c r="AK51" s="6433"/>
      <c r="AL51" s="6433"/>
      <c r="AM51" s="6433"/>
      <c r="AN51" s="6434">
        <v>45292</v>
      </c>
      <c r="AO51" s="6435" t="s">
        <v>59</v>
      </c>
      <c r="AP51" s="6770">
        <v>45473</v>
      </c>
      <c r="AQ51" s="6435" t="s">
        <v>59</v>
      </c>
      <c r="AR51" s="6433">
        <v>235.42</v>
      </c>
      <c r="AS51" s="6433"/>
      <c r="AT51" s="6433"/>
      <c r="AU51" s="6433"/>
      <c r="AV51" s="6433"/>
      <c r="AW51" s="6433"/>
      <c r="AX51" s="6433"/>
      <c r="AY51" s="6434">
        <v>45474</v>
      </c>
      <c r="AZ51" s="6435" t="s">
        <v>59</v>
      </c>
      <c r="BA51" s="6434">
        <v>45657</v>
      </c>
      <c r="BB51" s="6435" t="s">
        <v>59</v>
      </c>
      <c r="BC51" s="6433">
        <v>235.42</v>
      </c>
      <c r="BD51" s="6433"/>
      <c r="BE51" s="6433"/>
      <c r="BF51" s="6433"/>
      <c r="BG51" s="6433"/>
      <c r="BH51" s="6433"/>
      <c r="BI51" s="6433"/>
      <c r="BJ51" s="6434">
        <v>45658</v>
      </c>
      <c r="BK51" s="6435" t="s">
        <v>59</v>
      </c>
      <c r="BL51" s="6434">
        <v>45838</v>
      </c>
      <c r="BM51" s="6435" t="s">
        <v>59</v>
      </c>
      <c r="BN51" s="6433">
        <v>244.92</v>
      </c>
      <c r="BO51" s="6433"/>
      <c r="BP51" s="6433"/>
      <c r="BQ51" s="6433"/>
      <c r="BR51" s="6433"/>
      <c r="BS51" s="6433"/>
      <c r="BT51" s="6433"/>
      <c r="BU51" s="6434">
        <v>45839</v>
      </c>
      <c r="BV51" s="6435" t="s">
        <v>59</v>
      </c>
      <c r="BW51" s="6434">
        <v>46022</v>
      </c>
      <c r="BX51" s="6435" t="s">
        <v>59</v>
      </c>
      <c r="BY51" s="6433">
        <v>244.92</v>
      </c>
      <c r="BZ51" s="6433"/>
      <c r="CA51" s="6433"/>
      <c r="CB51" s="6433"/>
      <c r="CC51" s="6433"/>
      <c r="CD51" s="6433"/>
      <c r="CE51" s="6433"/>
      <c r="CF51" s="6434">
        <v>46023</v>
      </c>
      <c r="CG51" s="6435" t="s">
        <v>59</v>
      </c>
      <c r="CH51" s="6434">
        <v>46203</v>
      </c>
      <c r="CI51" s="6435" t="s">
        <v>59</v>
      </c>
      <c r="CJ51" s="6433">
        <v>254.72</v>
      </c>
      <c r="CK51" s="6433"/>
      <c r="CL51" s="6433"/>
      <c r="CM51" s="6433"/>
      <c r="CN51" s="6433"/>
      <c r="CO51" s="6433"/>
      <c r="CP51" s="6433"/>
      <c r="CQ51" s="6434">
        <v>46204</v>
      </c>
      <c r="CR51" s="6435" t="s">
        <v>59</v>
      </c>
      <c r="CS51" s="6434">
        <v>46387</v>
      </c>
      <c r="CT51" s="6435" t="s">
        <v>59</v>
      </c>
      <c r="CU51" s="6433">
        <v>254.72</v>
      </c>
      <c r="CV51" s="6433"/>
      <c r="CW51" s="6433"/>
      <c r="CX51" s="6433"/>
      <c r="CY51" s="6433"/>
      <c r="CZ51" s="6433"/>
      <c r="DA51" s="6433"/>
      <c r="DB51" s="6434">
        <v>46388</v>
      </c>
      <c r="DC51" s="6435" t="s">
        <v>59</v>
      </c>
      <c r="DD51" s="6434">
        <v>46568</v>
      </c>
      <c r="DE51" s="6435" t="s">
        <v>59</v>
      </c>
      <c r="DF51" s="6433">
        <v>264.91</v>
      </c>
      <c r="DG51" s="6433"/>
      <c r="DH51" s="6433"/>
      <c r="DI51" s="6433"/>
      <c r="DJ51" s="6433"/>
      <c r="DK51" s="6433"/>
      <c r="DL51" s="6433"/>
      <c r="DM51" s="6434">
        <v>46569</v>
      </c>
      <c r="DN51" s="6435" t="s">
        <v>59</v>
      </c>
      <c r="DO51" s="6434">
        <v>46752</v>
      </c>
      <c r="DP51" s="6435" t="s">
        <v>59</v>
      </c>
      <c r="DQ51" s="6433">
        <v>264.91</v>
      </c>
      <c r="DR51" s="6433"/>
      <c r="DS51" s="6433"/>
      <c r="DT51" s="6433"/>
      <c r="DU51" s="6433"/>
      <c r="DV51" s="6433"/>
      <c r="DW51" s="6433"/>
      <c r="DX51" s="6434">
        <v>46753</v>
      </c>
      <c r="DY51" s="6435" t="s">
        <v>59</v>
      </c>
      <c r="DZ51" s="6434">
        <v>46934</v>
      </c>
      <c r="EA51" s="6435" t="s">
        <v>59</v>
      </c>
      <c r="EB51" s="6433">
        <v>275.5</v>
      </c>
      <c r="EC51" s="6433"/>
      <c r="ED51" s="6433"/>
      <c r="EE51" s="6433"/>
      <c r="EF51" s="6433"/>
      <c r="EG51" s="6433"/>
      <c r="EH51" s="6433"/>
      <c r="EI51" s="6434">
        <v>46935</v>
      </c>
      <c r="EJ51" s="6435" t="s">
        <v>59</v>
      </c>
      <c r="EK51" s="6434">
        <v>47090</v>
      </c>
      <c r="EL51" s="6435" t="s">
        <v>59</v>
      </c>
      <c r="EM51" s="6888"/>
      <c r="EN51" s="6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6744">
        <f>STRCHECKDATE(V52:EM52)</f>
      </c>
      <c r="EP51" s="6885"/>
      <c r="EQ51" s="6885" t="str">
        <f>IF(T51="","",T51)</f>
        <v/>
      </c>
      <c r="ER51" s="6885"/>
      <c r="ES51" s="6885"/>
    </row>
    <row s="13700" customFormat="1" customHeight="1" ht="14.25">
      <c r="A52" s="6872"/>
      <c r="B52" s="6872"/>
      <c r="C52" s="6872"/>
      <c r="D52" s="6872"/>
      <c r="E52" s="6873"/>
      <c r="F52" s="6873"/>
      <c r="G52" s="6873"/>
      <c r="H52" s="6873"/>
      <c r="I52" s="6874"/>
      <c r="J52" s="6874" t="str">
        <f>I45&amp;".1"</f>
        <v>1.1.1.1.1</v>
      </c>
      <c r="K52" s="6875"/>
      <c r="L52" s="6876"/>
      <c r="M52" s="6877"/>
      <c r="N52" s="6877"/>
      <c r="O52" s="6877"/>
      <c r="P52" s="6878"/>
      <c r="Q52" s="6878"/>
      <c r="R52" s="6880"/>
      <c r="S52" s="6891"/>
      <c r="T52" s="6883"/>
      <c r="U52" s="6883"/>
      <c r="V52" s="6436"/>
      <c r="W52" s="6436"/>
      <c r="X52" s="6436"/>
      <c r="Y52" s="6436"/>
      <c r="Z52" s="6436"/>
      <c r="AA52" s="6436"/>
      <c r="AB52" s="6436"/>
      <c r="AC52" s="6437"/>
      <c r="AD52" s="6435"/>
      <c r="AE52" s="6437"/>
      <c r="AF52" s="6435"/>
      <c r="AG52" s="6436"/>
      <c r="AH52" s="6436"/>
      <c r="AI52" s="6436"/>
      <c r="AJ52" s="6436"/>
      <c r="AK52" s="6436"/>
      <c r="AL52" s="6436"/>
      <c r="AM52" s="6436"/>
      <c r="AN52" s="6437"/>
      <c r="AO52" s="6435"/>
      <c r="AP52" s="6771"/>
      <c r="AQ52" s="6435"/>
      <c r="AR52" s="6436"/>
      <c r="AS52" s="6436"/>
      <c r="AT52" s="6436"/>
      <c r="AU52" s="6436"/>
      <c r="AV52" s="6436"/>
      <c r="AW52" s="6436"/>
      <c r="AX52" s="6436"/>
      <c r="AY52" s="6437"/>
      <c r="AZ52" s="6435"/>
      <c r="BA52" s="6437"/>
      <c r="BB52" s="6435"/>
      <c r="BC52" s="6436"/>
      <c r="BD52" s="6436"/>
      <c r="BE52" s="6436"/>
      <c r="BF52" s="6436"/>
      <c r="BG52" s="6436"/>
      <c r="BH52" s="6436"/>
      <c r="BI52" s="6436"/>
      <c r="BJ52" s="6437"/>
      <c r="BK52" s="6435"/>
      <c r="BL52" s="6437"/>
      <c r="BM52" s="6435"/>
      <c r="BN52" s="6436"/>
      <c r="BO52" s="6436"/>
      <c r="BP52" s="6436"/>
      <c r="BQ52" s="6436"/>
      <c r="BR52" s="6436"/>
      <c r="BS52" s="6436"/>
      <c r="BT52" s="6436"/>
      <c r="BU52" s="6437"/>
      <c r="BV52" s="6435"/>
      <c r="BW52" s="6437"/>
      <c r="BX52" s="6435"/>
      <c r="BY52" s="6436"/>
      <c r="BZ52" s="6436"/>
      <c r="CA52" s="6436"/>
      <c r="CB52" s="6436"/>
      <c r="CC52" s="6436"/>
      <c r="CD52" s="6436"/>
      <c r="CE52" s="6436"/>
      <c r="CF52" s="6437"/>
      <c r="CG52" s="6435"/>
      <c r="CH52" s="6437"/>
      <c r="CI52" s="6435"/>
      <c r="CJ52" s="6436"/>
      <c r="CK52" s="6436"/>
      <c r="CL52" s="6436"/>
      <c r="CM52" s="6436"/>
      <c r="CN52" s="6436"/>
      <c r="CO52" s="6436"/>
      <c r="CP52" s="6436"/>
      <c r="CQ52" s="6437"/>
      <c r="CR52" s="6435"/>
      <c r="CS52" s="6437"/>
      <c r="CT52" s="6435"/>
      <c r="CU52" s="6436"/>
      <c r="CV52" s="6436"/>
      <c r="CW52" s="6436"/>
      <c r="CX52" s="6436"/>
      <c r="CY52" s="6436"/>
      <c r="CZ52" s="6436"/>
      <c r="DA52" s="6436"/>
      <c r="DB52" s="6437"/>
      <c r="DC52" s="6435"/>
      <c r="DD52" s="6437"/>
      <c r="DE52" s="6435"/>
      <c r="DF52" s="6436"/>
      <c r="DG52" s="6436"/>
      <c r="DH52" s="6436"/>
      <c r="DI52" s="6436"/>
      <c r="DJ52" s="6436"/>
      <c r="DK52" s="6436"/>
      <c r="DL52" s="6436"/>
      <c r="DM52" s="6437"/>
      <c r="DN52" s="6435"/>
      <c r="DO52" s="6437"/>
      <c r="DP52" s="6435"/>
      <c r="DQ52" s="6436"/>
      <c r="DR52" s="6436"/>
      <c r="DS52" s="6436"/>
      <c r="DT52" s="6436"/>
      <c r="DU52" s="6436"/>
      <c r="DV52" s="6436"/>
      <c r="DW52" s="6436"/>
      <c r="DX52" s="6437"/>
      <c r="DY52" s="6435"/>
      <c r="DZ52" s="6437"/>
      <c r="EA52" s="6435"/>
      <c r="EB52" s="6436"/>
      <c r="EC52" s="6436"/>
      <c r="ED52" s="6436"/>
      <c r="EE52" s="6436"/>
      <c r="EF52" s="6436"/>
      <c r="EG52" s="6436"/>
      <c r="EH52" s="6436"/>
      <c r="EI52" s="6437"/>
      <c r="EJ52" s="6435"/>
      <c r="EK52" s="6437"/>
      <c r="EL52" s="6435"/>
      <c r="EM52" s="6892"/>
      <c r="EN52" s="6889"/>
      <c r="EO52" s="6744"/>
      <c r="EP52" s="6885"/>
      <c r="EQ52" s="6885" t="str">
        <f>IF(T52="","",T52)</f>
        <v/>
      </c>
      <c r="ER52" s="6885"/>
      <c r="ES52" s="6885"/>
    </row>
    <row s="13703" customFormat="1" customHeight="1" ht="21">
      <c r="A53" s="6872"/>
      <c r="B53" s="6872"/>
      <c r="C53" s="6872"/>
      <c r="D53" s="6872"/>
      <c r="E53" s="6873"/>
      <c r="F53" s="6873"/>
      <c r="G53" s="6873"/>
      <c r="H53" s="6873"/>
      <c r="I53" s="6874"/>
      <c r="J53" s="6875" t="str">
        <f>I45&amp;".1"</f>
        <v>1.1.1.1.1</v>
      </c>
      <c r="K53" s="6872"/>
      <c r="L53" s="6876"/>
      <c r="M53" s="6877"/>
      <c r="N53" s="6877"/>
      <c r="O53" s="6877"/>
      <c r="P53" s="6878"/>
      <c r="Q53" s="6878"/>
      <c r="R53" s="6894"/>
      <c r="S53" s="6895"/>
      <c r="T53" s="6896" t="s">
        <v>483</v>
      </c>
      <c r="U53" s="6897"/>
      <c r="V53" s="6898"/>
      <c r="W53" s="6899"/>
      <c r="X53" s="6900"/>
      <c r="Y53" s="6901"/>
      <c r="Z53" s="6902"/>
      <c r="AA53" s="6903"/>
      <c r="AB53" s="6904"/>
      <c r="AC53" s="6905"/>
      <c r="AD53" s="6906"/>
      <c r="AE53" s="6907"/>
      <c r="AF53" s="6908"/>
      <c r="AG53" s="6909"/>
      <c r="AH53" s="6910"/>
      <c r="AI53" s="6911"/>
      <c r="AJ53" s="6912"/>
      <c r="AK53" s="6913"/>
      <c r="AL53" s="6914"/>
      <c r="AM53" s="6915"/>
      <c r="AN53" s="6916"/>
      <c r="AO53" s="6917"/>
      <c r="AP53" s="6918"/>
      <c r="AQ53" s="6919"/>
      <c r="AR53" s="6920"/>
      <c r="AS53" s="6921"/>
      <c r="AT53" s="6922"/>
      <c r="AU53" s="6923"/>
      <c r="AV53" s="6924"/>
      <c r="AW53" s="6925"/>
      <c r="AX53" s="6926"/>
      <c r="AY53" s="6927"/>
      <c r="AZ53" s="6928"/>
      <c r="BA53" s="6929"/>
      <c r="BB53" s="6930"/>
      <c r="BC53" s="6931"/>
      <c r="BD53" s="6932"/>
      <c r="BE53" s="6933"/>
      <c r="BF53" s="6934"/>
      <c r="BG53" s="6935"/>
      <c r="BH53" s="6936"/>
      <c r="BI53" s="6937"/>
      <c r="BJ53" s="6938"/>
      <c r="BK53" s="6939"/>
      <c r="BL53" s="6940"/>
      <c r="BM53" s="6941"/>
      <c r="BN53" s="6942"/>
      <c r="BO53" s="6943"/>
      <c r="BP53" s="6944"/>
      <c r="BQ53" s="6945"/>
      <c r="BR53" s="6946"/>
      <c r="BS53" s="6947"/>
      <c r="BT53" s="6948"/>
      <c r="BU53" s="6949"/>
      <c r="BV53" s="6950"/>
      <c r="BW53" s="6951"/>
      <c r="BX53" s="6952"/>
      <c r="BY53" s="6953"/>
      <c r="BZ53" s="6954"/>
      <c r="CA53" s="6955"/>
      <c r="CB53" s="6956"/>
      <c r="CC53" s="6957"/>
      <c r="CD53" s="6958"/>
      <c r="CE53" s="6959"/>
      <c r="CF53" s="6960"/>
      <c r="CG53" s="6961"/>
      <c r="CH53" s="6962"/>
      <c r="CI53" s="6963"/>
      <c r="CJ53" s="6964"/>
      <c r="CK53" s="6965"/>
      <c r="CL53" s="6966"/>
      <c r="CM53" s="6967"/>
      <c r="CN53" s="6968"/>
      <c r="CO53" s="6969"/>
      <c r="CP53" s="6970"/>
      <c r="CQ53" s="6971"/>
      <c r="CR53" s="6972"/>
      <c r="CS53" s="6973"/>
      <c r="CT53" s="6974"/>
      <c r="CU53" s="6975"/>
      <c r="CV53" s="6976"/>
      <c r="CW53" s="6977"/>
      <c r="CX53" s="6978"/>
      <c r="CY53" s="6979"/>
      <c r="CZ53" s="6980"/>
      <c r="DA53" s="6981"/>
      <c r="DB53" s="6982"/>
      <c r="DC53" s="6983"/>
      <c r="DD53" s="6984"/>
      <c r="DE53" s="6985"/>
      <c r="DF53" s="6986"/>
      <c r="DG53" s="6987"/>
      <c r="DH53" s="6988"/>
      <c r="DI53" s="6989"/>
      <c r="DJ53" s="6990"/>
      <c r="DK53" s="6991"/>
      <c r="DL53" s="6992"/>
      <c r="DM53" s="6993"/>
      <c r="DN53" s="6994"/>
      <c r="DO53" s="6995"/>
      <c r="DP53" s="6996"/>
      <c r="DQ53" s="6997"/>
      <c r="DR53" s="6998"/>
      <c r="DS53" s="6999"/>
      <c r="DT53" s="7000"/>
      <c r="DU53" s="7001"/>
      <c r="DV53" s="7002"/>
      <c r="DW53" s="7003"/>
      <c r="DX53" s="7004"/>
      <c r="DY53" s="7005"/>
      <c r="DZ53" s="7006"/>
      <c r="EA53" s="7007"/>
      <c r="EB53" s="7008"/>
      <c r="EC53" s="7009"/>
      <c r="ED53" s="7010"/>
      <c r="EE53" s="7011"/>
      <c r="EF53" s="7012"/>
      <c r="EG53" s="7013"/>
      <c r="EH53" s="7014"/>
      <c r="EI53" s="7015"/>
      <c r="EJ53" s="7016"/>
      <c r="EK53" s="7017"/>
      <c r="EL53" s="7018"/>
      <c r="EM53" s="7019"/>
      <c r="EN53" s="7020" t="s">
        <v>484</v>
      </c>
      <c r="EO53" s="6744"/>
      <c r="EP53" s="6885"/>
      <c r="EQ53" s="6885" t="str">
        <f>IF(T53="","",T53)</f>
        <v>Добавить значение признака дифференциации</v>
      </c>
      <c r="ER53" s="6885"/>
      <c r="ES53" s="6885"/>
    </row>
    <row customHeight="1" ht="21">
      <c r="A54" s="1591" t="s">
        <v>247</v>
      </c>
      <c r="B54" s="1591" t="s">
        <v>248</v>
      </c>
      <c r="C54" s="1591" t="s">
        <v>249</v>
      </c>
      <c r="D54" s="1591" t="s">
        <v>540</v>
      </c>
      <c r="E54" s="2390"/>
      <c r="F54" s="2390"/>
      <c r="G54" s="2390"/>
      <c r="H54" s="2390"/>
      <c r="I54" s="2391"/>
      <c r="J54" s="1591"/>
      <c r="K54" s="1591"/>
      <c r="L54" s="1592"/>
      <c r="P54" s="2393"/>
      <c r="Q54" s="1709"/>
      <c r="R54" s="579"/>
      <c r="S54" s="1506"/>
      <c r="T54" s="588" t="s">
        <v>411</v>
      </c>
      <c r="U54" s="590"/>
      <c r="V54" s="590"/>
      <c r="W54" s="823"/>
      <c r="X54" s="823"/>
      <c r="Y54" s="823"/>
      <c r="Z54" s="823"/>
      <c r="AA54" s="823"/>
      <c r="AB54" s="823"/>
      <c r="AC54" s="590"/>
      <c r="AD54" s="590"/>
      <c r="AE54" s="590"/>
      <c r="AF54" s="589"/>
      <c r="AG54" s="590"/>
      <c r="AH54" s="823"/>
      <c r="AI54" s="823"/>
      <c r="AJ54" s="823"/>
      <c r="AK54" s="823"/>
      <c r="AL54" s="823"/>
      <c r="AM54" s="590"/>
      <c r="AN54" s="590"/>
      <c r="AO54" s="590"/>
      <c r="AP54" s="590"/>
      <c r="AQ54" s="589"/>
      <c r="AR54" s="7021"/>
      <c r="AS54" s="7022"/>
      <c r="AT54" s="7023"/>
      <c r="AU54" s="7024"/>
      <c r="AV54" s="7025"/>
      <c r="AW54" s="7026"/>
      <c r="AX54" s="7027"/>
      <c r="AY54" s="7028"/>
      <c r="AZ54" s="7029"/>
      <c r="BA54" s="7030"/>
      <c r="BB54" s="7031"/>
      <c r="BC54" s="7032"/>
      <c r="BD54" s="7033"/>
      <c r="BE54" s="7034"/>
      <c r="BF54" s="7035"/>
      <c r="BG54" s="7036"/>
      <c r="BH54" s="7037"/>
      <c r="BI54" s="7038"/>
      <c r="BJ54" s="7039"/>
      <c r="BK54" s="7040"/>
      <c r="BL54" s="7041"/>
      <c r="BM54" s="7042"/>
      <c r="BN54" s="7043"/>
      <c r="BO54" s="7044"/>
      <c r="BP54" s="7045"/>
      <c r="BQ54" s="7046"/>
      <c r="BR54" s="7047"/>
      <c r="BS54" s="7048"/>
      <c r="BT54" s="7049"/>
      <c r="BU54" s="7050"/>
      <c r="BV54" s="7051"/>
      <c r="BW54" s="7052"/>
      <c r="BX54" s="7053"/>
      <c r="BY54" s="7054"/>
      <c r="BZ54" s="7055"/>
      <c r="CA54" s="7056"/>
      <c r="CB54" s="7057"/>
      <c r="CC54" s="7058"/>
      <c r="CD54" s="7059"/>
      <c r="CE54" s="7060"/>
      <c r="CF54" s="7061"/>
      <c r="CG54" s="7062"/>
      <c r="CH54" s="7063"/>
      <c r="CI54" s="7064"/>
      <c r="CJ54" s="7065"/>
      <c r="CK54" s="7066"/>
      <c r="CL54" s="7067"/>
      <c r="CM54" s="7068"/>
      <c r="CN54" s="7069"/>
      <c r="CO54" s="7070"/>
      <c r="CP54" s="7071"/>
      <c r="CQ54" s="7072"/>
      <c r="CR54" s="7073"/>
      <c r="CS54" s="7074"/>
      <c r="CT54" s="7075"/>
      <c r="CU54" s="7076"/>
      <c r="CV54" s="7077"/>
      <c r="CW54" s="7078"/>
      <c r="CX54" s="7079"/>
      <c r="CY54" s="7080"/>
      <c r="CZ54" s="7081"/>
      <c r="DA54" s="7082"/>
      <c r="DB54" s="7083"/>
      <c r="DC54" s="7084"/>
      <c r="DD54" s="7085"/>
      <c r="DE54" s="7086"/>
      <c r="DF54" s="7087"/>
      <c r="DG54" s="7088"/>
      <c r="DH54" s="7089"/>
      <c r="DI54" s="7090"/>
      <c r="DJ54" s="7091"/>
      <c r="DK54" s="7092"/>
      <c r="DL54" s="7093"/>
      <c r="DM54" s="7094"/>
      <c r="DN54" s="7095"/>
      <c r="DO54" s="7096"/>
      <c r="DP54" s="7097"/>
      <c r="DQ54" s="7098"/>
      <c r="DR54" s="7099"/>
      <c r="DS54" s="7100"/>
      <c r="DT54" s="7101"/>
      <c r="DU54" s="7102"/>
      <c r="DV54" s="7103"/>
      <c r="DW54" s="7104"/>
      <c r="DX54" s="7105"/>
      <c r="DY54" s="7106"/>
      <c r="DZ54" s="7107"/>
      <c r="EA54" s="7108"/>
      <c r="EB54" s="7109"/>
      <c r="EC54" s="7110"/>
      <c r="ED54" s="7111"/>
      <c r="EE54" s="7112"/>
      <c r="EF54" s="7113"/>
      <c r="EG54" s="7114"/>
      <c r="EH54" s="7115"/>
      <c r="EI54" s="7116"/>
      <c r="EJ54" s="7117"/>
      <c r="EK54" s="7118"/>
      <c r="EL54" s="7119"/>
      <c r="EM54" s="590"/>
      <c r="EN54" s="1668"/>
      <c r="EP54" s="723"/>
      <c r="EQ54" s="723" t="str">
        <f>IF(T54="","",T54)</f>
        <v>Добавить группу потребителей</v>
      </c>
      <c r="ER54" s="723"/>
      <c r="ES54" s="723"/>
    </row>
    <row customHeight="1" ht="21">
      <c r="A55" s="1591" t="s">
        <v>247</v>
      </c>
      <c r="B55" s="1591" t="s">
        <v>248</v>
      </c>
      <c r="C55" s="1591" t="s">
        <v>249</v>
      </c>
      <c r="D55" s="1591" t="s">
        <v>540</v>
      </c>
      <c r="E55" s="2390"/>
      <c r="F55" s="2390"/>
      <c r="G55" s="2390"/>
      <c r="H55" s="2389"/>
      <c r="I55" s="1591"/>
      <c r="J55" s="1591"/>
      <c r="K55" s="1591"/>
      <c r="L55" s="1592"/>
      <c r="M55" s="1593"/>
      <c r="N55" s="1593"/>
      <c r="O55" s="760"/>
      <c r="P55" s="583"/>
      <c r="Q55" s="598"/>
      <c r="R55" s="578"/>
      <c r="S55" s="1506"/>
      <c r="T55" s="595" t="s">
        <v>485</v>
      </c>
      <c r="U55" s="590"/>
      <c r="V55" s="590"/>
      <c r="W55" s="823"/>
      <c r="X55" s="823"/>
      <c r="Y55" s="823"/>
      <c r="Z55" s="823"/>
      <c r="AA55" s="823"/>
      <c r="AB55" s="823"/>
      <c r="AC55" s="590"/>
      <c r="AD55" s="590"/>
      <c r="AE55" s="590"/>
      <c r="AF55" s="589"/>
      <c r="AG55" s="590"/>
      <c r="AH55" s="823"/>
      <c r="AI55" s="823"/>
      <c r="AJ55" s="823"/>
      <c r="AK55" s="823"/>
      <c r="AL55" s="823"/>
      <c r="AM55" s="590"/>
      <c r="AN55" s="590"/>
      <c r="AO55" s="590"/>
      <c r="AP55" s="590"/>
      <c r="AQ55" s="589"/>
      <c r="AR55" s="7120"/>
      <c r="AS55" s="7121"/>
      <c r="AT55" s="7122"/>
      <c r="AU55" s="7123"/>
      <c r="AV55" s="7124"/>
      <c r="AW55" s="7125"/>
      <c r="AX55" s="7126"/>
      <c r="AY55" s="7127"/>
      <c r="AZ55" s="7128"/>
      <c r="BA55" s="7129"/>
      <c r="BB55" s="7130"/>
      <c r="BC55" s="7131"/>
      <c r="BD55" s="7132"/>
      <c r="BE55" s="7133"/>
      <c r="BF55" s="7134"/>
      <c r="BG55" s="7135"/>
      <c r="BH55" s="7136"/>
      <c r="BI55" s="7137"/>
      <c r="BJ55" s="7138"/>
      <c r="BK55" s="7139"/>
      <c r="BL55" s="7140"/>
      <c r="BM55" s="7141"/>
      <c r="BN55" s="7142"/>
      <c r="BO55" s="7143"/>
      <c r="BP55" s="7144"/>
      <c r="BQ55" s="7145"/>
      <c r="BR55" s="7146"/>
      <c r="BS55" s="7147"/>
      <c r="BT55" s="7148"/>
      <c r="BU55" s="7149"/>
      <c r="BV55" s="7150"/>
      <c r="BW55" s="7151"/>
      <c r="BX55" s="7152"/>
      <c r="BY55" s="7153"/>
      <c r="BZ55" s="7154"/>
      <c r="CA55" s="7155"/>
      <c r="CB55" s="7156"/>
      <c r="CC55" s="7157"/>
      <c r="CD55" s="7158"/>
      <c r="CE55" s="7159"/>
      <c r="CF55" s="7160"/>
      <c r="CG55" s="7161"/>
      <c r="CH55" s="7162"/>
      <c r="CI55" s="7163"/>
      <c r="CJ55" s="7164"/>
      <c r="CK55" s="7165"/>
      <c r="CL55" s="7166"/>
      <c r="CM55" s="7167"/>
      <c r="CN55" s="7168"/>
      <c r="CO55" s="7169"/>
      <c r="CP55" s="7170"/>
      <c r="CQ55" s="7171"/>
      <c r="CR55" s="7172"/>
      <c r="CS55" s="7173"/>
      <c r="CT55" s="7174"/>
      <c r="CU55" s="7175"/>
      <c r="CV55" s="7176"/>
      <c r="CW55" s="7177"/>
      <c r="CX55" s="7178"/>
      <c r="CY55" s="7179"/>
      <c r="CZ55" s="7180"/>
      <c r="DA55" s="7181"/>
      <c r="DB55" s="7182"/>
      <c r="DC55" s="7183"/>
      <c r="DD55" s="7184"/>
      <c r="DE55" s="7185"/>
      <c r="DF55" s="7186"/>
      <c r="DG55" s="7187"/>
      <c r="DH55" s="7188"/>
      <c r="DI55" s="7189"/>
      <c r="DJ55" s="7190"/>
      <c r="DK55" s="7191"/>
      <c r="DL55" s="7192"/>
      <c r="DM55" s="7193"/>
      <c r="DN55" s="7194"/>
      <c r="DO55" s="7195"/>
      <c r="DP55" s="7196"/>
      <c r="DQ55" s="7197"/>
      <c r="DR55" s="7198"/>
      <c r="DS55" s="7199"/>
      <c r="DT55" s="7200"/>
      <c r="DU55" s="7201"/>
      <c r="DV55" s="7202"/>
      <c r="DW55" s="7203"/>
      <c r="DX55" s="7204"/>
      <c r="DY55" s="7205"/>
      <c r="DZ55" s="7206"/>
      <c r="EA55" s="7207"/>
      <c r="EB55" s="7208"/>
      <c r="EC55" s="7209"/>
      <c r="ED55" s="7210"/>
      <c r="EE55" s="7211"/>
      <c r="EF55" s="7212"/>
      <c r="EG55" s="7213"/>
      <c r="EH55" s="7214"/>
      <c r="EI55" s="7215"/>
      <c r="EJ55" s="7216"/>
      <c r="EK55" s="7217"/>
      <c r="EL55" s="7218"/>
      <c r="EM55" s="590"/>
      <c r="EN55" s="526"/>
      <c r="EP55" s="723"/>
      <c r="EQ55" s="723" t="str">
        <f>IF(T55="","",T55)</f>
        <v>Добавить наименование признака дифференциации</v>
      </c>
      <c r="ER55" s="723"/>
      <c r="ES55" s="723"/>
    </row>
    <row s="12855" customFormat="1" customHeight="1" ht="0">
      <c r="A56" s="1571" t="s">
        <v>247</v>
      </c>
      <c r="B56" s="1571" t="s">
        <v>248</v>
      </c>
      <c r="C56" s="1542"/>
      <c r="D56" s="1542"/>
      <c r="E56" s="2390"/>
      <c r="F56" s="2389"/>
      <c r="G56" s="1542"/>
      <c r="H56" s="1542"/>
      <c r="I56" s="1542"/>
      <c r="J56" s="1542"/>
      <c r="K56" s="1542"/>
      <c r="L56" s="1722"/>
      <c r="M56" s="1549"/>
      <c r="N56" s="1549"/>
      <c r="P56" s="1544"/>
      <c r="Q56" s="1545"/>
      <c r="R56" s="1544"/>
      <c r="S56" s="1550"/>
      <c r="T56" s="1553" t="s">
        <v>250</v>
      </c>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6735"/>
      <c r="AS56" s="6735"/>
      <c r="AT56" s="6735"/>
      <c r="AU56" s="6735"/>
      <c r="AV56" s="6735"/>
      <c r="AW56" s="6735"/>
      <c r="AX56" s="6735"/>
      <c r="AY56" s="6735"/>
      <c r="AZ56" s="6735"/>
      <c r="BA56" s="6735"/>
      <c r="BB56" s="6735"/>
      <c r="BC56" s="6735"/>
      <c r="BD56" s="6735"/>
      <c r="BE56" s="6735"/>
      <c r="BF56" s="6735"/>
      <c r="BG56" s="6735"/>
      <c r="BH56" s="6735"/>
      <c r="BI56" s="6735"/>
      <c r="BJ56" s="6735"/>
      <c r="BK56" s="6735"/>
      <c r="BL56" s="6735"/>
      <c r="BM56" s="6735"/>
      <c r="BN56" s="6735"/>
      <c r="BO56" s="6735"/>
      <c r="BP56" s="6735"/>
      <c r="BQ56" s="6735"/>
      <c r="BR56" s="6735"/>
      <c r="BS56" s="6735"/>
      <c r="BT56" s="6735"/>
      <c r="BU56" s="6735"/>
      <c r="BV56" s="6735"/>
      <c r="BW56" s="6735"/>
      <c r="BX56" s="6735"/>
      <c r="BY56" s="6735"/>
      <c r="BZ56" s="6735"/>
      <c r="CA56" s="6735"/>
      <c r="CB56" s="6735"/>
      <c r="CC56" s="6735"/>
      <c r="CD56" s="6735"/>
      <c r="CE56" s="6735"/>
      <c r="CF56" s="6735"/>
      <c r="CG56" s="6735"/>
      <c r="CH56" s="6735"/>
      <c r="CI56" s="6735"/>
      <c r="CJ56" s="6735"/>
      <c r="CK56" s="6735"/>
      <c r="CL56" s="6735"/>
      <c r="CM56" s="6735"/>
      <c r="CN56" s="6735"/>
      <c r="CO56" s="6735"/>
      <c r="CP56" s="6735"/>
      <c r="CQ56" s="6735"/>
      <c r="CR56" s="6735"/>
      <c r="CS56" s="6735"/>
      <c r="CT56" s="6735"/>
      <c r="CU56" s="6735"/>
      <c r="CV56" s="6735"/>
      <c r="CW56" s="6735"/>
      <c r="CX56" s="6735"/>
      <c r="CY56" s="6735"/>
      <c r="CZ56" s="6735"/>
      <c r="DA56" s="6735"/>
      <c r="DB56" s="6735"/>
      <c r="DC56" s="6735"/>
      <c r="DD56" s="6735"/>
      <c r="DE56" s="6735"/>
      <c r="DF56" s="6735"/>
      <c r="DG56" s="6735"/>
      <c r="DH56" s="6735"/>
      <c r="DI56" s="6735"/>
      <c r="DJ56" s="6735"/>
      <c r="DK56" s="6735"/>
      <c r="DL56" s="6735"/>
      <c r="DM56" s="6735"/>
      <c r="DN56" s="6735"/>
      <c r="DO56" s="6735"/>
      <c r="DP56" s="6735"/>
      <c r="DQ56" s="6735"/>
      <c r="DR56" s="6735"/>
      <c r="DS56" s="6735"/>
      <c r="DT56" s="6735"/>
      <c r="DU56" s="6735"/>
      <c r="DV56" s="6735"/>
      <c r="DW56" s="6735"/>
      <c r="DX56" s="6735"/>
      <c r="DY56" s="6735"/>
      <c r="DZ56" s="6735"/>
      <c r="EA56" s="6735"/>
      <c r="EB56" s="6735"/>
      <c r="EC56" s="6735"/>
      <c r="ED56" s="6735"/>
      <c r="EE56" s="6735"/>
      <c r="EF56" s="6735"/>
      <c r="EG56" s="6735"/>
      <c r="EH56" s="6735"/>
      <c r="EI56" s="6735"/>
      <c r="EJ56" s="6735"/>
      <c r="EK56" s="6735"/>
      <c r="EL56" s="6735"/>
      <c r="EM56" s="1552"/>
      <c r="EN56" s="1552"/>
      <c r="EP56" s="1012"/>
      <c r="EQ56" s="1012" t="str">
        <f>IF(T56="","",T56)</f>
        <v>Добавить централизованную систему для дифференциации</v>
      </c>
      <c r="ER56" s="1012"/>
      <c r="ES56" s="1012"/>
    </row>
    <row s="12947" customFormat="1" customHeight="1" ht="0">
      <c r="A57" s="1571" t="s">
        <v>247</v>
      </c>
      <c r="B57" s="1571"/>
      <c r="C57" s="1571"/>
      <c r="D57" s="1571"/>
      <c r="E57" s="2389"/>
      <c r="F57" s="1571"/>
      <c r="G57" s="1571"/>
      <c r="H57" s="1571"/>
      <c r="I57" s="1571"/>
      <c r="J57" s="1571"/>
      <c r="K57" s="1571"/>
      <c r="L57" s="1574"/>
      <c r="M57" s="1549"/>
      <c r="N57" s="1549"/>
      <c r="O57" s="741"/>
      <c r="P57" s="603"/>
      <c r="Q57" s="1572"/>
      <c r="R57" s="603"/>
      <c r="S57" s="1550"/>
      <c r="T57" s="1553" t="s">
        <v>251</v>
      </c>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6735"/>
      <c r="AS57" s="6735"/>
      <c r="AT57" s="6735"/>
      <c r="AU57" s="6735"/>
      <c r="AV57" s="6735"/>
      <c r="AW57" s="6735"/>
      <c r="AX57" s="6735"/>
      <c r="AY57" s="6735"/>
      <c r="AZ57" s="6735"/>
      <c r="BA57" s="6735"/>
      <c r="BB57" s="6735"/>
      <c r="BC57" s="6735"/>
      <c r="BD57" s="6735"/>
      <c r="BE57" s="6735"/>
      <c r="BF57" s="6735"/>
      <c r="BG57" s="6735"/>
      <c r="BH57" s="6735"/>
      <c r="BI57" s="6735"/>
      <c r="BJ57" s="6735"/>
      <c r="BK57" s="6735"/>
      <c r="BL57" s="6735"/>
      <c r="BM57" s="6735"/>
      <c r="BN57" s="6735"/>
      <c r="BO57" s="6735"/>
      <c r="BP57" s="6735"/>
      <c r="BQ57" s="6735"/>
      <c r="BR57" s="6735"/>
      <c r="BS57" s="6735"/>
      <c r="BT57" s="6735"/>
      <c r="BU57" s="6735"/>
      <c r="BV57" s="6735"/>
      <c r="BW57" s="6735"/>
      <c r="BX57" s="6735"/>
      <c r="BY57" s="6735"/>
      <c r="BZ57" s="6735"/>
      <c r="CA57" s="6735"/>
      <c r="CB57" s="6735"/>
      <c r="CC57" s="6735"/>
      <c r="CD57" s="6735"/>
      <c r="CE57" s="6735"/>
      <c r="CF57" s="6735"/>
      <c r="CG57" s="6735"/>
      <c r="CH57" s="6735"/>
      <c r="CI57" s="6735"/>
      <c r="CJ57" s="6735"/>
      <c r="CK57" s="6735"/>
      <c r="CL57" s="6735"/>
      <c r="CM57" s="6735"/>
      <c r="CN57" s="6735"/>
      <c r="CO57" s="6735"/>
      <c r="CP57" s="6735"/>
      <c r="CQ57" s="6735"/>
      <c r="CR57" s="6735"/>
      <c r="CS57" s="6735"/>
      <c r="CT57" s="6735"/>
      <c r="CU57" s="6735"/>
      <c r="CV57" s="6735"/>
      <c r="CW57" s="6735"/>
      <c r="CX57" s="6735"/>
      <c r="CY57" s="6735"/>
      <c r="CZ57" s="6735"/>
      <c r="DA57" s="6735"/>
      <c r="DB57" s="6735"/>
      <c r="DC57" s="6735"/>
      <c r="DD57" s="6735"/>
      <c r="DE57" s="6735"/>
      <c r="DF57" s="6735"/>
      <c r="DG57" s="6735"/>
      <c r="DH57" s="6735"/>
      <c r="DI57" s="6735"/>
      <c r="DJ57" s="6735"/>
      <c r="DK57" s="6735"/>
      <c r="DL57" s="6735"/>
      <c r="DM57" s="6735"/>
      <c r="DN57" s="6735"/>
      <c r="DO57" s="6735"/>
      <c r="DP57" s="6735"/>
      <c r="DQ57" s="6735"/>
      <c r="DR57" s="6735"/>
      <c r="DS57" s="6735"/>
      <c r="DT57" s="6735"/>
      <c r="DU57" s="6735"/>
      <c r="DV57" s="6735"/>
      <c r="DW57" s="6735"/>
      <c r="DX57" s="6735"/>
      <c r="DY57" s="6735"/>
      <c r="DZ57" s="6735"/>
      <c r="EA57" s="6735"/>
      <c r="EB57" s="6735"/>
      <c r="EC57" s="6735"/>
      <c r="ED57" s="6735"/>
      <c r="EE57" s="6735"/>
      <c r="EF57" s="6735"/>
      <c r="EG57" s="6735"/>
      <c r="EH57" s="6735"/>
      <c r="EI57" s="6735"/>
      <c r="EJ57" s="6735"/>
      <c r="EK57" s="6735"/>
      <c r="EL57" s="6735"/>
      <c r="EM57" s="1552"/>
      <c r="EN57" s="1552"/>
      <c r="EP57" s="723"/>
      <c r="EQ57" s="723" t="str">
        <f>IF(T57="","",T57)</f>
        <v>Добавить территорию для дифференциации</v>
      </c>
      <c r="ER57" s="723"/>
      <c r="ES57" s="723"/>
    </row>
    <row s="12855" customFormat="1" customHeight="1" ht="0">
      <c r="A58" s="1542"/>
      <c r="B58" s="1542"/>
      <c r="C58" s="1542"/>
      <c r="D58" s="1542"/>
      <c r="E58" s="1571"/>
      <c r="F58" s="1542"/>
      <c r="G58" s="1542"/>
      <c r="H58" s="1542"/>
      <c r="I58" s="1542"/>
      <c r="J58" s="1542"/>
      <c r="K58" s="1542"/>
      <c r="L58" s="1722"/>
      <c r="M58" s="1549"/>
      <c r="N58" s="1549"/>
      <c r="P58" s="1544"/>
      <c r="Q58" s="1545"/>
      <c r="R58" s="1544"/>
      <c r="S58" s="1550"/>
      <c r="T58" s="1553" t="s">
        <v>252</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6735"/>
      <c r="AS58" s="6735"/>
      <c r="AT58" s="6735"/>
      <c r="AU58" s="6735"/>
      <c r="AV58" s="6735"/>
      <c r="AW58" s="6735"/>
      <c r="AX58" s="6735"/>
      <c r="AY58" s="6735"/>
      <c r="AZ58" s="6735"/>
      <c r="BA58" s="6735"/>
      <c r="BB58" s="6735"/>
      <c r="BC58" s="6735"/>
      <c r="BD58" s="6735"/>
      <c r="BE58" s="6735"/>
      <c r="BF58" s="6735"/>
      <c r="BG58" s="6735"/>
      <c r="BH58" s="6735"/>
      <c r="BI58" s="6735"/>
      <c r="BJ58" s="6735"/>
      <c r="BK58" s="6735"/>
      <c r="BL58" s="6735"/>
      <c r="BM58" s="6735"/>
      <c r="BN58" s="6735"/>
      <c r="BO58" s="6735"/>
      <c r="BP58" s="6735"/>
      <c r="BQ58" s="6735"/>
      <c r="BR58" s="6735"/>
      <c r="BS58" s="6735"/>
      <c r="BT58" s="6735"/>
      <c r="BU58" s="6735"/>
      <c r="BV58" s="6735"/>
      <c r="BW58" s="6735"/>
      <c r="BX58" s="6735"/>
      <c r="BY58" s="6735"/>
      <c r="BZ58" s="6735"/>
      <c r="CA58" s="6735"/>
      <c r="CB58" s="6735"/>
      <c r="CC58" s="6735"/>
      <c r="CD58" s="6735"/>
      <c r="CE58" s="6735"/>
      <c r="CF58" s="6735"/>
      <c r="CG58" s="6735"/>
      <c r="CH58" s="6735"/>
      <c r="CI58" s="6735"/>
      <c r="CJ58" s="6735"/>
      <c r="CK58" s="6735"/>
      <c r="CL58" s="6735"/>
      <c r="CM58" s="6735"/>
      <c r="CN58" s="6735"/>
      <c r="CO58" s="6735"/>
      <c r="CP58" s="6735"/>
      <c r="CQ58" s="6735"/>
      <c r="CR58" s="6735"/>
      <c r="CS58" s="6735"/>
      <c r="CT58" s="6735"/>
      <c r="CU58" s="6735"/>
      <c r="CV58" s="6735"/>
      <c r="CW58" s="6735"/>
      <c r="CX58" s="6735"/>
      <c r="CY58" s="6735"/>
      <c r="CZ58" s="6735"/>
      <c r="DA58" s="6735"/>
      <c r="DB58" s="6735"/>
      <c r="DC58" s="6735"/>
      <c r="DD58" s="6735"/>
      <c r="DE58" s="6735"/>
      <c r="DF58" s="6735"/>
      <c r="DG58" s="6735"/>
      <c r="DH58" s="6735"/>
      <c r="DI58" s="6735"/>
      <c r="DJ58" s="6735"/>
      <c r="DK58" s="6735"/>
      <c r="DL58" s="6735"/>
      <c r="DM58" s="6735"/>
      <c r="DN58" s="6735"/>
      <c r="DO58" s="6735"/>
      <c r="DP58" s="6735"/>
      <c r="DQ58" s="6735"/>
      <c r="DR58" s="6735"/>
      <c r="DS58" s="6735"/>
      <c r="DT58" s="6735"/>
      <c r="DU58" s="6735"/>
      <c r="DV58" s="6735"/>
      <c r="DW58" s="6735"/>
      <c r="DX58" s="6735"/>
      <c r="DY58" s="6735"/>
      <c r="DZ58" s="6735"/>
      <c r="EA58" s="6735"/>
      <c r="EB58" s="6735"/>
      <c r="EC58" s="6735"/>
      <c r="ED58" s="6735"/>
      <c r="EE58" s="6735"/>
      <c r="EF58" s="6735"/>
      <c r="EG58" s="6735"/>
      <c r="EH58" s="6735"/>
      <c r="EI58" s="6735"/>
      <c r="EJ58" s="6735"/>
      <c r="EK58" s="6735"/>
      <c r="EL58" s="6735"/>
      <c r="EM58" s="1552"/>
      <c r="EN58" s="1552"/>
      <c r="EP58" s="1012"/>
      <c r="EQ58" s="1012" t="str">
        <f>IF(T58="","",T58)</f>
        <v>Добавить наименование тарифа</v>
      </c>
      <c r="ER58" s="1012"/>
      <c r="ES58" s="1012"/>
    </row>
    <row customHeight="1" ht="11.25">
      <c r="M59" s="1385"/>
      <c r="N59" s="1385"/>
      <c r="O59" s="760"/>
      <c r="P59" s="1380"/>
      <c r="Q59" s="1380"/>
      <c r="R59" s="1380"/>
      <c r="S59" s="1380"/>
      <c r="AR59" s="6423"/>
      <c r="AS59" s="6423"/>
      <c r="AT59" s="6423"/>
      <c r="AU59" s="6423"/>
      <c r="AV59" s="6423"/>
      <c r="AW59" s="6423"/>
      <c r="AX59" s="6423"/>
      <c r="AY59" s="6423"/>
      <c r="AZ59" s="6423"/>
      <c r="BA59" s="6423"/>
      <c r="BB59" s="6423"/>
      <c r="BC59" s="6423"/>
      <c r="BD59" s="6423"/>
      <c r="BE59" s="6423"/>
      <c r="BF59" s="6423"/>
      <c r="BG59" s="6423"/>
      <c r="BH59" s="6423"/>
      <c r="BI59" s="6423"/>
      <c r="BJ59" s="6423"/>
      <c r="BK59" s="6423"/>
      <c r="BL59" s="6423"/>
      <c r="BM59" s="6423"/>
      <c r="BN59" s="6423"/>
      <c r="BO59" s="6423"/>
      <c r="BP59" s="6423"/>
      <c r="BQ59" s="6423"/>
      <c r="BR59" s="6423"/>
      <c r="BS59" s="6423"/>
      <c r="BT59" s="6423"/>
      <c r="BU59" s="6423"/>
      <c r="BV59" s="6423"/>
      <c r="BW59" s="6423"/>
      <c r="BX59" s="6423"/>
      <c r="BY59" s="6423"/>
      <c r="BZ59" s="6423"/>
      <c r="CA59" s="6423"/>
      <c r="CB59" s="6423"/>
      <c r="CC59" s="6423"/>
      <c r="CD59" s="6423"/>
      <c r="CE59" s="6423"/>
      <c r="CF59" s="6423"/>
      <c r="CG59" s="6423"/>
      <c r="CH59" s="6423"/>
      <c r="CI59" s="6423"/>
      <c r="CJ59" s="6423"/>
      <c r="CK59" s="6423"/>
      <c r="CL59" s="6423"/>
      <c r="CM59" s="6423"/>
      <c r="CN59" s="6423"/>
      <c r="CO59" s="6423"/>
      <c r="CP59" s="6423"/>
      <c r="CQ59" s="6423"/>
      <c r="CR59" s="6423"/>
      <c r="CS59" s="6423"/>
      <c r="CT59" s="6423"/>
      <c r="CU59" s="6423"/>
      <c r="CV59" s="6423"/>
      <c r="CW59" s="6423"/>
      <c r="CX59" s="6423"/>
      <c r="CY59" s="6423"/>
      <c r="CZ59" s="6423"/>
      <c r="DA59" s="6423"/>
      <c r="DB59" s="6423"/>
      <c r="DC59" s="6423"/>
      <c r="DD59" s="6423"/>
      <c r="DE59" s="6423"/>
      <c r="DF59" s="6423"/>
      <c r="DG59" s="6423"/>
      <c r="DH59" s="6423"/>
      <c r="DI59" s="6423"/>
      <c r="DJ59" s="6423"/>
      <c r="DK59" s="6423"/>
      <c r="DL59" s="6423"/>
      <c r="DM59" s="6423"/>
      <c r="DN59" s="6423"/>
      <c r="DO59" s="6423"/>
      <c r="DP59" s="6423"/>
      <c r="DQ59" s="6423"/>
      <c r="DR59" s="6423"/>
      <c r="DS59" s="6423"/>
      <c r="DT59" s="6423"/>
      <c r="DU59" s="6423"/>
      <c r="DV59" s="6423"/>
      <c r="DW59" s="6423"/>
      <c r="DX59" s="6423"/>
      <c r="DY59" s="6423"/>
      <c r="DZ59" s="6423"/>
      <c r="EA59" s="6423"/>
      <c r="EB59" s="6423"/>
      <c r="EC59" s="6423"/>
      <c r="ED59" s="6423"/>
      <c r="EE59" s="6423"/>
      <c r="EF59" s="6423"/>
      <c r="EG59" s="6423"/>
      <c r="EH59" s="6423"/>
      <c r="EI59" s="6423"/>
      <c r="EJ59" s="6423"/>
      <c r="EK59" s="6423"/>
      <c r="EL59" s="6423"/>
      <c r="EO59" s="1380"/>
      <c r="EP59" s="1380"/>
      <c r="EQ59" s="1380"/>
      <c r="ER59" s="1380"/>
      <c r="ES59" s="1380"/>
    </row>
    <row customHeight="1" ht="14.25">
      <c r="O60" s="760"/>
      <c r="S60" s="1480"/>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7219"/>
      <c r="AS60" s="7219"/>
      <c r="AT60" s="7219"/>
      <c r="AU60" s="7219"/>
      <c r="AV60" s="7219"/>
      <c r="AW60" s="7219"/>
      <c r="AX60" s="7219"/>
      <c r="AY60" s="7219"/>
      <c r="AZ60" s="7219"/>
      <c r="BA60" s="7219"/>
      <c r="BB60" s="7219"/>
      <c r="BC60" s="7219"/>
      <c r="BD60" s="7219"/>
      <c r="BE60" s="7219"/>
      <c r="BF60" s="7219"/>
      <c r="BG60" s="7219"/>
      <c r="BH60" s="7219"/>
      <c r="BI60" s="7219"/>
      <c r="BJ60" s="7219"/>
      <c r="BK60" s="7219"/>
      <c r="BL60" s="7219"/>
      <c r="BM60" s="7219"/>
      <c r="BN60" s="7219"/>
      <c r="BO60" s="7219"/>
      <c r="BP60" s="7219"/>
      <c r="BQ60" s="7219"/>
      <c r="BR60" s="7219"/>
      <c r="BS60" s="7219"/>
      <c r="BT60" s="7219"/>
      <c r="BU60" s="7219"/>
      <c r="BV60" s="7219"/>
      <c r="BW60" s="7219"/>
      <c r="BX60" s="7219"/>
      <c r="BY60" s="7219"/>
      <c r="BZ60" s="7219"/>
      <c r="CA60" s="7219"/>
      <c r="CB60" s="7219"/>
      <c r="CC60" s="7219"/>
      <c r="CD60" s="7219"/>
      <c r="CE60" s="7219"/>
      <c r="CF60" s="7219"/>
      <c r="CG60" s="7219"/>
      <c r="CH60" s="7219"/>
      <c r="CI60" s="7219"/>
      <c r="CJ60" s="7219"/>
      <c r="CK60" s="7219"/>
      <c r="CL60" s="7219"/>
      <c r="CM60" s="7219"/>
      <c r="CN60" s="7219"/>
      <c r="CO60" s="7219"/>
      <c r="CP60" s="7219"/>
      <c r="CQ60" s="7219"/>
      <c r="CR60" s="7219"/>
      <c r="CS60" s="7219"/>
      <c r="CT60" s="7219"/>
      <c r="CU60" s="7219"/>
      <c r="CV60" s="7219"/>
      <c r="CW60" s="7219"/>
      <c r="CX60" s="7219"/>
      <c r="CY60" s="7219"/>
      <c r="CZ60" s="7219"/>
      <c r="DA60" s="7219"/>
      <c r="DB60" s="7219"/>
      <c r="DC60" s="7219"/>
      <c r="DD60" s="7219"/>
      <c r="DE60" s="7219"/>
      <c r="DF60" s="7219"/>
      <c r="DG60" s="7219"/>
      <c r="DH60" s="7219"/>
      <c r="DI60" s="7219"/>
      <c r="DJ60" s="7219"/>
      <c r="DK60" s="7219"/>
      <c r="DL60" s="7219"/>
      <c r="DM60" s="7219"/>
      <c r="DN60" s="7219"/>
      <c r="DO60" s="7219"/>
      <c r="DP60" s="7219"/>
      <c r="DQ60" s="7219"/>
      <c r="DR60" s="7219"/>
      <c r="DS60" s="7219"/>
      <c r="DT60" s="7219"/>
      <c r="DU60" s="7219"/>
      <c r="DV60" s="7219"/>
      <c r="DW60" s="7219"/>
      <c r="DX60" s="7219"/>
      <c r="DY60" s="7219"/>
      <c r="DZ60" s="7219"/>
      <c r="EA60" s="7219"/>
      <c r="EB60" s="7219"/>
      <c r="EC60" s="7219"/>
      <c r="ED60" s="7219"/>
      <c r="EE60" s="7219"/>
      <c r="EF60" s="7219"/>
      <c r="EG60" s="7219"/>
      <c r="EH60" s="7219"/>
      <c r="EI60" s="7219"/>
      <c r="EJ60" s="7219"/>
      <c r="EK60" s="7219"/>
      <c r="EL60" s="7219"/>
      <c r="EM60" s="2388"/>
      <c r="EN60" s="2388"/>
    </row>
    <row customHeight="1" ht="14.25">
      <c r="O61" s="760"/>
      <c r="AR61" s="6423"/>
      <c r="AS61" s="6423"/>
      <c r="AT61" s="6423"/>
      <c r="AU61" s="6423"/>
      <c r="AV61" s="6423"/>
      <c r="AW61" s="6423"/>
      <c r="AX61" s="6423"/>
      <c r="AY61" s="6423"/>
      <c r="AZ61" s="6423"/>
      <c r="BA61" s="6423"/>
      <c r="BB61" s="6423"/>
      <c r="BC61" s="6423"/>
      <c r="BD61" s="6423"/>
      <c r="BE61" s="6423"/>
      <c r="BF61" s="6423"/>
      <c r="BG61" s="6423"/>
      <c r="BH61" s="6423"/>
      <c r="BI61" s="6423"/>
      <c r="BJ61" s="6423"/>
      <c r="BK61" s="6423"/>
      <c r="BL61" s="6423"/>
      <c r="BM61" s="6423"/>
      <c r="BN61" s="6423"/>
      <c r="BO61" s="6423"/>
      <c r="BP61" s="6423"/>
      <c r="BQ61" s="6423"/>
      <c r="BR61" s="6423"/>
      <c r="BS61" s="6423"/>
      <c r="BT61" s="6423"/>
      <c r="BU61" s="6423"/>
      <c r="BV61" s="6423"/>
      <c r="BW61" s="6423"/>
      <c r="BX61" s="6423"/>
      <c r="BY61" s="6423"/>
      <c r="BZ61" s="6423"/>
      <c r="CA61" s="6423"/>
      <c r="CB61" s="6423"/>
      <c r="CC61" s="6423"/>
      <c r="CD61" s="6423"/>
      <c r="CE61" s="6423"/>
      <c r="CF61" s="6423"/>
      <c r="CG61" s="6423"/>
      <c r="CH61" s="6423"/>
      <c r="CI61" s="6423"/>
      <c r="CJ61" s="6423"/>
      <c r="CK61" s="6423"/>
      <c r="CL61" s="6423"/>
      <c r="CM61" s="6423"/>
      <c r="CN61" s="6423"/>
      <c r="CO61" s="6423"/>
      <c r="CP61" s="6423"/>
      <c r="CQ61" s="6423"/>
      <c r="CR61" s="6423"/>
      <c r="CS61" s="6423"/>
      <c r="CT61" s="6423"/>
      <c r="CU61" s="6423"/>
      <c r="CV61" s="6423"/>
      <c r="CW61" s="6423"/>
      <c r="CX61" s="6423"/>
      <c r="CY61" s="6423"/>
      <c r="CZ61" s="6423"/>
      <c r="DA61" s="6423"/>
      <c r="DB61" s="6423"/>
      <c r="DC61" s="6423"/>
      <c r="DD61" s="6423"/>
      <c r="DE61" s="6423"/>
      <c r="DF61" s="6423"/>
      <c r="DG61" s="6423"/>
      <c r="DH61" s="6423"/>
      <c r="DI61" s="6423"/>
      <c r="DJ61" s="6423"/>
      <c r="DK61" s="6423"/>
      <c r="DL61" s="6423"/>
      <c r="DM61" s="6423"/>
      <c r="DN61" s="6423"/>
      <c r="DO61" s="6423"/>
      <c r="DP61" s="6423"/>
      <c r="DQ61" s="6423"/>
      <c r="DR61" s="6423"/>
      <c r="DS61" s="6423"/>
      <c r="DT61" s="6423"/>
      <c r="DU61" s="6423"/>
      <c r="DV61" s="6423"/>
      <c r="DW61" s="6423"/>
      <c r="DX61" s="6423"/>
      <c r="DY61" s="6423"/>
      <c r="DZ61" s="6423"/>
      <c r="EA61" s="6423"/>
      <c r="EB61" s="6423"/>
      <c r="EC61" s="6423"/>
      <c r="ED61" s="6423"/>
      <c r="EE61" s="6423"/>
      <c r="EF61" s="6423"/>
      <c r="EG61" s="6423"/>
      <c r="EH61" s="6423"/>
      <c r="EI61" s="6423"/>
      <c r="EJ61" s="6423"/>
      <c r="EK61" s="6423"/>
      <c r="EL61" s="6423"/>
    </row>
    <row customHeight="1" ht="14.25">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7219"/>
      <c r="AS62" s="7219"/>
      <c r="AT62" s="7219"/>
      <c r="AU62" s="7219"/>
      <c r="AV62" s="7219"/>
      <c r="AW62" s="7219"/>
      <c r="AX62" s="7219"/>
      <c r="AY62" s="7219"/>
      <c r="AZ62" s="7219"/>
      <c r="BA62" s="7219"/>
      <c r="BB62" s="7219"/>
      <c r="BC62" s="7219"/>
      <c r="BD62" s="7219"/>
      <c r="BE62" s="7219"/>
      <c r="BF62" s="7219"/>
      <c r="BG62" s="7219"/>
      <c r="BH62" s="7219"/>
      <c r="BI62" s="7219"/>
      <c r="BJ62" s="7219"/>
      <c r="BK62" s="7219"/>
      <c r="BL62" s="7219"/>
      <c r="BM62" s="7219"/>
      <c r="BN62" s="7219"/>
      <c r="BO62" s="7219"/>
      <c r="BP62" s="7219"/>
      <c r="BQ62" s="7219"/>
      <c r="BR62" s="7219"/>
      <c r="BS62" s="7219"/>
      <c r="BT62" s="7219"/>
      <c r="BU62" s="7219"/>
      <c r="BV62" s="7219"/>
      <c r="BW62" s="7219"/>
      <c r="BX62" s="7219"/>
      <c r="BY62" s="7219"/>
      <c r="BZ62" s="7219"/>
      <c r="CA62" s="7219"/>
      <c r="CB62" s="7219"/>
      <c r="CC62" s="7219"/>
      <c r="CD62" s="7219"/>
      <c r="CE62" s="7219"/>
      <c r="CF62" s="7219"/>
      <c r="CG62" s="7219"/>
      <c r="CH62" s="7219"/>
      <c r="CI62" s="7219"/>
      <c r="CJ62" s="7219"/>
      <c r="CK62" s="7219"/>
      <c r="CL62" s="7219"/>
      <c r="CM62" s="7219"/>
      <c r="CN62" s="7219"/>
      <c r="CO62" s="7219"/>
      <c r="CP62" s="7219"/>
      <c r="CQ62" s="7219"/>
      <c r="CR62" s="7219"/>
      <c r="CS62" s="7219"/>
      <c r="CT62" s="7219"/>
      <c r="CU62" s="7219"/>
      <c r="CV62" s="7219"/>
      <c r="CW62" s="7219"/>
      <c r="CX62" s="7219"/>
      <c r="CY62" s="7219"/>
      <c r="CZ62" s="7219"/>
      <c r="DA62" s="7219"/>
      <c r="DB62" s="7219"/>
      <c r="DC62" s="7219"/>
      <c r="DD62" s="7219"/>
      <c r="DE62" s="7219"/>
      <c r="DF62" s="7219"/>
      <c r="DG62" s="7219"/>
      <c r="DH62" s="7219"/>
      <c r="DI62" s="7219"/>
      <c r="DJ62" s="7219"/>
      <c r="DK62" s="7219"/>
      <c r="DL62" s="7219"/>
      <c r="DM62" s="7219"/>
      <c r="DN62" s="7219"/>
      <c r="DO62" s="7219"/>
      <c r="DP62" s="7219"/>
      <c r="DQ62" s="7219"/>
      <c r="DR62" s="7219"/>
      <c r="DS62" s="7219"/>
      <c r="DT62" s="7219"/>
      <c r="DU62" s="7219"/>
      <c r="DV62" s="7219"/>
      <c r="DW62" s="7219"/>
      <c r="DX62" s="7219"/>
      <c r="DY62" s="7219"/>
      <c r="DZ62" s="7219"/>
      <c r="EA62" s="7219"/>
      <c r="EB62" s="7219"/>
      <c r="EC62" s="7219"/>
      <c r="ED62" s="7219"/>
      <c r="EE62" s="7219"/>
      <c r="EF62" s="7219"/>
      <c r="EG62" s="7219"/>
      <c r="EH62" s="7219"/>
      <c r="EI62" s="7219"/>
      <c r="EJ62" s="7219"/>
      <c r="EK62" s="7219"/>
      <c r="EL62" s="7219"/>
      <c r="EM62" s="2388"/>
      <c r="EN62" s="2388"/>
    </row>
  </sheetData>
  <sheetProtection formatColumns="0" formatRows="0" autoFilter="0" sort="0" insertRows="0" insertColumns="1" deleteRows="0" deleteColumns="0"/>
  <mergeCells count="406">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EN47:EN48"/>
    <mergeCell ref="T60:EN60"/>
    <mergeCell ref="T62:EN62"/>
    <mergeCell ref="K47:K48"/>
    <mergeCell ref="AN47:AN48"/>
    <mergeCell ref="J50:J53"/>
    <mergeCell ref="Q50:Q53"/>
    <mergeCell ref="V50:AF50"/>
    <mergeCell ref="AG50:EM50"/>
    <mergeCell ref="K51:K52"/>
    <mergeCell ref="AC51:AC52"/>
    <mergeCell ref="AQ51:AQ52"/>
    <mergeCell ref="EN51:EN52"/>
    <mergeCell ref="AD51:AD52"/>
    <mergeCell ref="AE51:AE52"/>
    <mergeCell ref="AF51:AF52"/>
    <mergeCell ref="AN51:AN52"/>
    <mergeCell ref="AO51:AO52"/>
    <mergeCell ref="AP51:AP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1:BJ52"/>
    <mergeCell ref="BK51:BK52"/>
    <mergeCell ref="BL51:BL52"/>
    <mergeCell ref="BM51:BM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1:DB52"/>
    <mergeCell ref="DC51:DC52"/>
    <mergeCell ref="DD51:DD52"/>
    <mergeCell ref="DE51:DE5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1:DM52"/>
    <mergeCell ref="DN51:DN52"/>
    <mergeCell ref="DO51:DO52"/>
    <mergeCell ref="DP51:DP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1:DX52"/>
    <mergeCell ref="DY51:DY52"/>
    <mergeCell ref="DZ51:DZ52"/>
    <mergeCell ref="EA51:EA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1:EI52"/>
    <mergeCell ref="EJ51:EJ52"/>
    <mergeCell ref="EK51:EK52"/>
    <mergeCell ref="EL51:EL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B7 DD7 DB47 DD47 DB51 DD51 DM7 DO7 DM47 DO47 DM51 DO51 DX7 DZ7 DX47 DZ47 DX51 DZ51 EI7 EK7 EI47 EK47 EI51 EK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55463-F488-F1FD-E417-5A6517693292}"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4.140625" hidden="1" customWidth="1"/>
    <col min="10" max="10" style="12874" width="9.8515625" hidden="1" customWidth="1"/>
    <col min="11" max="11" style="12874" width="14.7109375" hidden="1" customWidth="1"/>
    <col min="12" max="12" style="13225" width="19.140625" hidden="1" customWidth="1"/>
    <col min="13" max="14" style="12956" width="12.28125" hidden="1" customWidth="1"/>
    <col min="15" max="15" style="12956" width="23.421875" hidden="1" customWidth="1"/>
    <col min="16" max="16" style="13226" width="3.7109375" customWidth="1"/>
    <col min="17" max="18" style="12958" width="3.7109375" customWidth="1"/>
    <col min="19" max="19" style="12959" width="12.7109375" customWidth="1"/>
    <col min="20" max="20" style="12960" width="35.7109375" customWidth="1"/>
    <col min="21" max="21" style="12960" width="0.140625" customWidth="1"/>
    <col min="22" max="22" style="12960" width="19.7109375" hidden="1" customWidth="1"/>
    <col min="23" max="27" style="13002" width="19.7109375" hidden="1" customWidth="1"/>
    <col min="28" max="28" style="12960" width="19.7109375" hidden="1" customWidth="1"/>
    <col min="29" max="29" style="12960" width="11.7109375" hidden="1" customWidth="1"/>
    <col min="30" max="30" style="12960" width="3.7109375" hidden="1" customWidth="1"/>
    <col min="31" max="31" style="12960" width="11.7109375" hidden="1" customWidth="1"/>
    <col min="32" max="32" style="12960" width="8.57421875" hidden="1" customWidth="1"/>
    <col min="33" max="33" style="12960" width="19.7109375" customWidth="1"/>
    <col min="34" max="38" style="13002" width="19.7109375" customWidth="1"/>
    <col min="39" max="39" style="12960" width="19.7109375" customWidth="1"/>
    <col min="40" max="40" style="12960" width="11.7109375" customWidth="1"/>
    <col min="41" max="41" style="12960" width="3.7109375" customWidth="1"/>
    <col min="42" max="42" style="12960" width="11.7109375" customWidth="1"/>
    <col min="43" max="43" style="12960" width="8.57421875" hidden="1" customWidth="1"/>
    <col min="44" max="44" style="12960" width="4.7109375" customWidth="1"/>
    <col min="45" max="45" style="12960" width="115.7109375" customWidth="1"/>
    <col min="46" max="47" style="12947" width="10.57421875"/>
    <col min="48" max="48" style="12947" width="11.140625" customWidth="1"/>
    <col min="49" max="50" style="12947"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120</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396</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397</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527</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528</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480</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481</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405</v>
      </c>
      <c r="P6" s="2393"/>
      <c r="Q6" s="2393">
        <v>1</v>
      </c>
      <c r="R6" s="580"/>
      <c r="S6" s="1721">
        <f>$J6</f>
      </c>
      <c r="T6" s="509" t="s">
        <v>406</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482</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59</v>
      </c>
      <c r="AE7" s="2394"/>
      <c r="AF7" s="2264" t="s">
        <v>59</v>
      </c>
      <c r="AG7" s="974"/>
      <c r="AH7" s="974"/>
      <c r="AI7" s="974"/>
      <c r="AJ7" s="974"/>
      <c r="AK7" s="974"/>
      <c r="AL7" s="974"/>
      <c r="AM7" s="1484"/>
      <c r="AN7" s="2394"/>
      <c r="AO7" s="2264" t="s">
        <v>59</v>
      </c>
      <c r="AP7" s="2396"/>
      <c r="AQ7" s="2264" t="s">
        <v>59</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483</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484</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411</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485</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2855"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12947"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251</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59</v>
      </c>
      <c r="AP15" s="2387"/>
      <c r="AQ15" s="2386" t="s">
        <v>59</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12874" customFormat="1" customHeight="1" ht="22.5" hidden="1">
      <c r="L18" s="1706"/>
      <c r="M18" s="1590"/>
      <c r="N18" s="1590"/>
      <c r="O18" s="1595" t="s">
        <v>414</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12874"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12874" customFormat="1" customHeight="1" ht="12" hidden="1">
      <c r="L20" s="1706"/>
      <c r="M20" s="1590"/>
      <c r="N20" s="1590"/>
      <c r="O20" s="1592" t="s">
        <v>415</v>
      </c>
      <c r="P20" s="1590"/>
      <c r="Q20" s="1670"/>
      <c r="R20" s="1670"/>
      <c r="S20" s="952"/>
      <c r="T20" s="1385" t="s">
        <v>416</v>
      </c>
      <c r="W20" s="1594"/>
      <c r="X20" s="1594"/>
      <c r="Y20" s="1594"/>
      <c r="Z20" s="1594"/>
      <c r="AA20" s="1594"/>
      <c r="AD20" s="409" t="s">
        <v>417</v>
      </c>
      <c r="AF20" s="409" t="s">
        <v>418</v>
      </c>
      <c r="AG20" s="1385" t="s">
        <v>416</v>
      </c>
      <c r="AH20" s="1594"/>
      <c r="AI20" s="1594"/>
      <c r="AJ20" s="1594"/>
      <c r="AK20" s="1594"/>
      <c r="AL20" s="1594"/>
      <c r="AO20" s="409" t="s">
        <v>419</v>
      </c>
      <c r="AQ20" s="409" t="s">
        <v>418</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АО "ДГК"</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2888"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Агентство по тарифам Приморского края</v>
      </c>
      <c r="W27" s="2382"/>
      <c r="X27" s="2382"/>
      <c r="Y27" s="2382"/>
      <c r="Z27" s="2382"/>
      <c r="AA27" s="2382"/>
      <c r="AB27" s="2382"/>
      <c r="AC27" s="2382"/>
      <c r="AD27" s="2382"/>
      <c r="AE27" s="2382"/>
      <c r="AF27" s="549"/>
      <c r="AG27" s="2382" t="str">
        <f>IF(TITLE_NAME_OR_PR_CHANGE="",IF(TITLE_NAME_OR_PR="","",TITLE_NAME_OR_PR),TITLE_NAME_OR_PR_CHANGE)</f>
        <v>Агентство по тарифам Приморского края</v>
      </c>
      <c r="AH27" s="2382"/>
      <c r="AI27" s="2382"/>
      <c r="AJ27" s="2382"/>
      <c r="AK27" s="2382"/>
      <c r="AL27" s="2382"/>
      <c r="AM27" s="2382"/>
      <c r="AN27" s="2382"/>
      <c r="AO27" s="2382"/>
      <c r="AP27" s="2382"/>
      <c r="AQ27" s="549"/>
      <c r="AR27" s="549"/>
      <c r="AS27" s="503"/>
      <c r="AT27" s="591"/>
      <c r="AU27" s="591"/>
      <c r="AV27" s="591"/>
      <c r="AW27" s="591"/>
      <c r="AX27" s="591"/>
    </row>
    <row s="12888" customFormat="1" customHeight="1" ht="18.75">
      <c r="A28" s="1596"/>
      <c r="B28" s="1596"/>
      <c r="C28" s="1596"/>
      <c r="D28" s="1596"/>
      <c r="E28" s="1596"/>
      <c r="F28" s="1596"/>
      <c r="G28" s="1596"/>
      <c r="H28" s="1596"/>
      <c r="I28" s="1596"/>
      <c r="J28" s="1596"/>
      <c r="K28" s="1596"/>
      <c r="L28" s="1597"/>
      <c r="M28" s="1596"/>
      <c r="N28" s="1596"/>
      <c r="O28" s="1596"/>
      <c r="S28" s="2380" t="s">
        <v>420</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549"/>
      <c r="AS28" s="503"/>
      <c r="AT28" s="591"/>
      <c r="AU28" s="591"/>
      <c r="AV28" s="591"/>
      <c r="AW28" s="591"/>
      <c r="AX28" s="591"/>
    </row>
    <row s="12888" customFormat="1" customHeight="1" ht="18.75">
      <c r="A29" s="1596"/>
      <c r="B29" s="1596"/>
      <c r="C29" s="1596"/>
      <c r="D29" s="1596"/>
      <c r="E29" s="1596"/>
      <c r="F29" s="1596"/>
      <c r="G29" s="1596"/>
      <c r="H29" s="1596"/>
      <c r="I29" s="1596"/>
      <c r="J29" s="1596"/>
      <c r="K29" s="1596"/>
      <c r="L29" s="1597"/>
      <c r="M29" s="1596"/>
      <c r="N29" s="1596"/>
      <c r="O29" s="1596"/>
      <c r="S29" s="2380" t="s">
        <v>421</v>
      </c>
      <c r="T29" s="2380"/>
      <c r="U29" s="1600"/>
      <c r="V29" s="2382" t="str">
        <f>IF(TITLE_NUMBER_PR_CHANGE="",IF(TITLE_NUMBER_PR="","",TITLE_NUMBER_PR),TITLE_NUMBER_PR_CHANGE)</f>
        <v>71/32</v>
      </c>
      <c r="W29" s="2382"/>
      <c r="X29" s="2382"/>
      <c r="Y29" s="2382"/>
      <c r="Z29" s="2382"/>
      <c r="AA29" s="2382"/>
      <c r="AB29" s="2382"/>
      <c r="AC29" s="2382"/>
      <c r="AD29" s="2382"/>
      <c r="AE29" s="2382"/>
      <c r="AF29" s="549"/>
      <c r="AG29" s="2382" t="str">
        <f>IF(TITLE_NUMBER_PR_CHANGE="",IF(TITLE_NUMBER_PR="","",TITLE_NUMBER_PR),TITLE_NUMBER_PR_CHANGE)</f>
        <v>71/32</v>
      </c>
      <c r="AH29" s="2382"/>
      <c r="AI29" s="2382"/>
      <c r="AJ29" s="2382"/>
      <c r="AK29" s="2382"/>
      <c r="AL29" s="2382"/>
      <c r="AM29" s="2382"/>
      <c r="AN29" s="2382"/>
      <c r="AO29" s="2382"/>
      <c r="AP29" s="2382"/>
      <c r="AQ29" s="549"/>
      <c r="AR29" s="549"/>
      <c r="AS29" s="503"/>
      <c r="AT29" s="591"/>
      <c r="AU29" s="591"/>
      <c r="AV29" s="591"/>
      <c r="AW29" s="591"/>
      <c r="AX29" s="591"/>
    </row>
    <row s="12888"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0" s="2382"/>
      <c r="X30" s="2382"/>
      <c r="Y30" s="2382"/>
      <c r="Z30" s="2382"/>
      <c r="AA30" s="2382"/>
      <c r="AB30" s="2382"/>
      <c r="AC30" s="2382"/>
      <c r="AD30" s="2382"/>
      <c r="AE30" s="2382"/>
      <c r="AF30" s="549"/>
      <c r="AG30"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2888" customFormat="1" customHeight="1" ht="18.75" hidden="1">
      <c r="A32" s="1596"/>
      <c r="B32" s="1596"/>
      <c r="C32" s="1596"/>
      <c r="D32" s="1596"/>
      <c r="E32" s="1596"/>
      <c r="F32" s="1596"/>
      <c r="G32" s="1596"/>
      <c r="H32" s="1596"/>
      <c r="I32" s="1596"/>
      <c r="J32" s="1596"/>
      <c r="K32" s="1596"/>
      <c r="L32" s="1597"/>
      <c r="M32" s="1596"/>
      <c r="N32" s="1596"/>
      <c r="O32" s="1596"/>
      <c r="S32" s="2380" t="s">
        <v>422</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549"/>
      <c r="AS32" s="503"/>
      <c r="AT32" s="591"/>
      <c r="AU32" s="591"/>
      <c r="AV32" s="591"/>
      <c r="AW32" s="591"/>
      <c r="AX32" s="591"/>
    </row>
    <row s="12888" customFormat="1" customHeight="1" ht="18.75" hidden="1">
      <c r="A33" s="1596"/>
      <c r="B33" s="1596"/>
      <c r="C33" s="1596"/>
      <c r="D33" s="1596"/>
      <c r="E33" s="1596"/>
      <c r="F33" s="1596"/>
      <c r="G33" s="1596"/>
      <c r="H33" s="1596"/>
      <c r="I33" s="1596"/>
      <c r="J33" s="1596"/>
      <c r="K33" s="1596"/>
      <c r="L33" s="1597"/>
      <c r="M33" s="1596"/>
      <c r="N33" s="1596"/>
      <c r="O33" s="1596"/>
      <c r="S33" s="2380" t="s">
        <v>423</v>
      </c>
      <c r="T33" s="2380"/>
      <c r="U33" s="1600"/>
      <c r="V33" s="2382" t="str">
        <f>IF(TITLE_NUMBER_PR_CHANGE="",IF(TITLE_NUMBER_PR="","",TITLE_NUMBER_PR),TITLE_NUMBER_PR_CHANGE)</f>
        <v>71/32</v>
      </c>
      <c r="W33" s="2382"/>
      <c r="X33" s="2382"/>
      <c r="Y33" s="2382"/>
      <c r="Z33" s="2382"/>
      <c r="AA33" s="2382"/>
      <c r="AB33" s="2382"/>
      <c r="AC33" s="2382"/>
      <c r="AD33" s="2382"/>
      <c r="AE33" s="2382"/>
      <c r="AF33" s="549"/>
      <c r="AG33" s="2382" t="str">
        <f>IF(TITLE_NUMBER_PR_CHANGE="",IF(TITLE_NUMBER_PR="","",TITLE_NUMBER_PR),TITLE_NUMBER_PR_CHANGE)</f>
        <v>71/32</v>
      </c>
      <c r="AH33" s="2382"/>
      <c r="AI33" s="2382"/>
      <c r="AJ33" s="2382"/>
      <c r="AK33" s="2382"/>
      <c r="AL33" s="2382"/>
      <c r="AM33" s="2382"/>
      <c r="AN33" s="2382"/>
      <c r="AO33" s="2382"/>
      <c r="AP33" s="2382"/>
      <c r="AQ33" s="549"/>
      <c r="AR33" s="549"/>
      <c r="AS33" s="503"/>
      <c r="AT33" s="591"/>
      <c r="AU33" s="591"/>
      <c r="AV33" s="591"/>
      <c r="AW33" s="591"/>
      <c r="AX33" s="591"/>
    </row>
    <row s="12888"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424</v>
      </c>
      <c r="AG34" s="549"/>
      <c r="AH34" s="1863"/>
      <c r="AI34" s="1863"/>
      <c r="AJ34" s="1863"/>
      <c r="AK34" s="1863"/>
      <c r="AL34" s="1863"/>
      <c r="AM34" s="549"/>
      <c r="AN34" s="549"/>
      <c r="AO34" s="549"/>
      <c r="AP34" s="549"/>
      <c r="AQ34" s="501" t="s">
        <v>424</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299</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300</v>
      </c>
    </row>
    <row customHeight="1" ht="14.25">
      <c r="Q37" s="599"/>
      <c r="R37" s="599"/>
      <c r="S37" s="2407" t="s">
        <v>85</v>
      </c>
      <c r="T37" s="2344" t="s">
        <v>425</v>
      </c>
      <c r="U37" s="524"/>
      <c r="V37" s="2408" t="s">
        <v>426</v>
      </c>
      <c r="W37" s="2409"/>
      <c r="X37" s="2409"/>
      <c r="Y37" s="2409"/>
      <c r="Z37" s="2409"/>
      <c r="AA37" s="2409"/>
      <c r="AB37" s="2409"/>
      <c r="AC37" s="2409"/>
      <c r="AD37" s="2409"/>
      <c r="AE37" s="2410"/>
      <c r="AF37" s="2411" t="s">
        <v>427</v>
      </c>
      <c r="AG37" s="2408" t="s">
        <v>426</v>
      </c>
      <c r="AH37" s="2409"/>
      <c r="AI37" s="2409"/>
      <c r="AJ37" s="2409"/>
      <c r="AK37" s="2409"/>
      <c r="AL37" s="2409"/>
      <c r="AM37" s="2409"/>
      <c r="AN37" s="2409"/>
      <c r="AO37" s="2409"/>
      <c r="AP37" s="2410"/>
      <c r="AQ37" s="2411" t="s">
        <v>428</v>
      </c>
      <c r="AR37" s="2414" t="s">
        <v>429</v>
      </c>
      <c r="AS37" s="2254"/>
    </row>
    <row s="13002"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530</v>
      </c>
      <c r="W38" s="2493" t="s">
        <v>531</v>
      </c>
      <c r="X38" s="2493"/>
      <c r="Y38" s="2493"/>
      <c r="Z38" s="2493" t="s">
        <v>532</v>
      </c>
      <c r="AA38" s="2493"/>
      <c r="AB38" s="2493"/>
      <c r="AC38" s="2428" t="s">
        <v>433</v>
      </c>
      <c r="AD38" s="2446"/>
      <c r="AE38" s="2447"/>
      <c r="AF38" s="2412"/>
      <c r="AG38" s="2494" t="s">
        <v>530</v>
      </c>
      <c r="AH38" s="2493" t="s">
        <v>531</v>
      </c>
      <c r="AI38" s="2493"/>
      <c r="AJ38" s="2493"/>
      <c r="AK38" s="2493" t="s">
        <v>532</v>
      </c>
      <c r="AL38" s="2493"/>
      <c r="AM38" s="2493"/>
      <c r="AN38" s="2428" t="s">
        <v>433</v>
      </c>
      <c r="AO38" s="2446"/>
      <c r="AP38" s="2447"/>
      <c r="AQ38" s="2412"/>
      <c r="AR38" s="2415"/>
      <c r="AS38" s="2254"/>
      <c r="AT38" s="1864"/>
      <c r="AU38" s="1864"/>
      <c r="AV38" s="1864"/>
      <c r="AW38" s="1864"/>
      <c r="AX38" s="1864"/>
    </row>
    <row customHeight="1" ht="18.75">
      <c r="Q39" s="599"/>
      <c r="R39" s="599"/>
      <c r="S39" s="2407"/>
      <c r="T39" s="2344"/>
      <c r="U39" s="1255"/>
      <c r="V39" s="2494"/>
      <c r="W39" s="2493" t="s">
        <v>533</v>
      </c>
      <c r="X39" s="2493" t="s">
        <v>534</v>
      </c>
      <c r="Y39" s="2493"/>
      <c r="Z39" s="2493" t="s">
        <v>535</v>
      </c>
      <c r="AA39" s="2493" t="s">
        <v>534</v>
      </c>
      <c r="AB39" s="2493"/>
      <c r="AC39" s="2429"/>
      <c r="AD39" s="2448"/>
      <c r="AE39" s="2449"/>
      <c r="AF39" s="2412"/>
      <c r="AG39" s="2494"/>
      <c r="AH39" s="2493" t="s">
        <v>533</v>
      </c>
      <c r="AI39" s="2493" t="s">
        <v>534</v>
      </c>
      <c r="AJ39" s="2493"/>
      <c r="AK39" s="2493" t="s">
        <v>535</v>
      </c>
      <c r="AL39" s="2493" t="s">
        <v>534</v>
      </c>
      <c r="AM39" s="2493"/>
      <c r="AN39" s="2429"/>
      <c r="AO39" s="2448"/>
      <c r="AP39" s="2449"/>
      <c r="AQ39" s="2412"/>
      <c r="AR39" s="2415"/>
      <c r="AS39" s="2254"/>
    </row>
    <row customHeight="1" ht="59.25">
      <c r="A40" s="1598"/>
      <c r="B40" s="1598" t="s">
        <v>132</v>
      </c>
      <c r="C40" s="1598" t="s">
        <v>133</v>
      </c>
      <c r="D40" s="1598" t="s">
        <v>134</v>
      </c>
      <c r="E40" s="1592" t="s">
        <v>434</v>
      </c>
      <c r="F40" s="1592" t="s">
        <v>435</v>
      </c>
      <c r="G40" s="1592" t="s">
        <v>436</v>
      </c>
      <c r="H40" s="1592"/>
      <c r="I40" s="1592" t="s">
        <v>487</v>
      </c>
      <c r="J40" s="1592" t="s">
        <v>439</v>
      </c>
      <c r="K40" s="1592" t="s">
        <v>488</v>
      </c>
      <c r="L40" s="1592" t="s">
        <v>415</v>
      </c>
      <c r="Q40" s="599"/>
      <c r="R40" s="599"/>
      <c r="S40" s="2407"/>
      <c r="T40" s="2344"/>
      <c r="U40" s="525"/>
      <c r="V40" s="2494"/>
      <c r="W40" s="2493"/>
      <c r="X40" s="2213" t="s">
        <v>536</v>
      </c>
      <c r="Y40" s="2213" t="s">
        <v>537</v>
      </c>
      <c r="Z40" s="2493"/>
      <c r="AA40" s="2213" t="s">
        <v>538</v>
      </c>
      <c r="AB40" s="2213" t="s">
        <v>539</v>
      </c>
      <c r="AC40" s="1717" t="s">
        <v>443</v>
      </c>
      <c r="AD40" s="2403" t="s">
        <v>444</v>
      </c>
      <c r="AE40" s="2404"/>
      <c r="AF40" s="2413"/>
      <c r="AG40" s="2494"/>
      <c r="AH40" s="2493"/>
      <c r="AI40" s="2213" t="s">
        <v>536</v>
      </c>
      <c r="AJ40" s="2213" t="s">
        <v>537</v>
      </c>
      <c r="AK40" s="2493"/>
      <c r="AL40" s="2213" t="s">
        <v>538</v>
      </c>
      <c r="AM40" s="2213" t="s">
        <v>539</v>
      </c>
      <c r="AN40" s="1717" t="s">
        <v>443</v>
      </c>
      <c r="AO40" s="2403" t="s">
        <v>444</v>
      </c>
      <c r="AP40" s="2404"/>
      <c r="AQ40" s="2413"/>
      <c r="AR40" s="2416"/>
      <c r="AS40" s="2254"/>
    </row>
    <row s="12705"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106</v>
      </c>
      <c r="T41" s="1482" t="s">
        <v>107</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255</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120</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255</v>
      </c>
      <c r="B43" s="1591" t="s">
        <v>256</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396</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397</v>
      </c>
      <c r="AU43" s="723"/>
      <c r="AV43" s="723" t="str">
        <f>IF(T43="","",T43)</f>
        <v>Территория действия тарифа</v>
      </c>
      <c r="AW43" s="723"/>
      <c r="AX43" s="723"/>
    </row>
    <row customHeight="1" ht="23.25">
      <c r="A44" s="1591" t="s">
        <v>255</v>
      </c>
      <c r="B44" s="1591" t="s">
        <v>256</v>
      </c>
      <c r="C44" s="1591" t="s">
        <v>257</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527</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528</v>
      </c>
      <c r="AU44" s="723"/>
      <c r="AV44" s="723" t="str">
        <f>IF(T44="","",T44)</f>
        <v>Наименование централизованной системы горячего водоснабжения</v>
      </c>
      <c r="AW44" s="723"/>
      <c r="AX44" s="723"/>
    </row>
    <row customHeight="1" ht="23.25">
      <c r="A45" s="1591" t="s">
        <v>255</v>
      </c>
      <c r="B45" s="1591" t="s">
        <v>256</v>
      </c>
      <c r="C45" s="1591" t="s">
        <v>257</v>
      </c>
      <c r="D45" s="1591" t="s">
        <v>543</v>
      </c>
      <c r="E45" s="2390"/>
      <c r="F45" s="2390"/>
      <c r="G45" s="2390"/>
      <c r="H45" s="2390"/>
      <c r="I45" s="2391" t="str">
        <f>S44&amp;".1"</f>
        <v>...1</v>
      </c>
      <c r="J45" s="1591"/>
      <c r="K45" s="1591"/>
      <c r="L45" s="1592"/>
      <c r="P45" s="2393">
        <v>1</v>
      </c>
      <c r="Q45" s="1709"/>
      <c r="R45" s="579"/>
      <c r="S45" s="1721" t="str">
        <f>$I45</f>
        <v>...1</v>
      </c>
      <c r="T45" s="508" t="s">
        <v>480</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481</v>
      </c>
      <c r="AU45" s="723"/>
      <c r="AV45" s="723" t="str">
        <f>IF(T45="","",T45)</f>
        <v>Наименование признака дифференциации</v>
      </c>
      <c r="AW45" s="723"/>
      <c r="AX45" s="723"/>
    </row>
    <row customHeight="1" ht="23.25">
      <c r="A46" s="1591" t="s">
        <v>255</v>
      </c>
      <c r="B46" s="1591" t="s">
        <v>256</v>
      </c>
      <c r="C46" s="1591" t="s">
        <v>257</v>
      </c>
      <c r="D46" s="1591" t="s">
        <v>543</v>
      </c>
      <c r="E46" s="2390"/>
      <c r="F46" s="2390"/>
      <c r="G46" s="2390"/>
      <c r="H46" s="2390"/>
      <c r="I46" s="2392"/>
      <c r="J46" s="2391" t="str">
        <f>I45&amp;".1"</f>
        <v>...1.1</v>
      </c>
      <c r="K46" s="1591"/>
      <c r="L46" s="1592" t="s">
        <v>405</v>
      </c>
      <c r="P46" s="2393"/>
      <c r="Q46" s="2393">
        <v>1</v>
      </c>
      <c r="R46" s="580"/>
      <c r="S46" s="1721" t="str">
        <f>$J46</f>
        <v>...1.1</v>
      </c>
      <c r="T46" s="509" t="s">
        <v>406</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482</v>
      </c>
      <c r="AU46" s="723"/>
      <c r="AV46" s="723" t="str">
        <f>IF(T46="","",T46)</f>
        <v>Группа потребителей</v>
      </c>
      <c r="AW46" s="723"/>
      <c r="AX46" s="723"/>
    </row>
    <row customHeight="1" ht="23.25">
      <c r="A47" s="1591" t="s">
        <v>255</v>
      </c>
      <c r="B47" s="1591" t="s">
        <v>256</v>
      </c>
      <c r="C47" s="1591" t="s">
        <v>257</v>
      </c>
      <c r="D47" s="1591" t="s">
        <v>543</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59</v>
      </c>
      <c r="AE47" s="2387"/>
      <c r="AF47" s="2386" t="s">
        <v>59</v>
      </c>
      <c r="AG47" s="974"/>
      <c r="AH47" s="974"/>
      <c r="AI47" s="974"/>
      <c r="AJ47" s="974"/>
      <c r="AK47" s="974"/>
      <c r="AL47" s="974"/>
      <c r="AM47" s="1484"/>
      <c r="AN47" s="2394"/>
      <c r="AO47" s="2264" t="s">
        <v>59</v>
      </c>
      <c r="AP47" s="2396"/>
      <c r="AQ47" s="2264" t="s">
        <v>54</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255</v>
      </c>
      <c r="B48" s="1591" t="s">
        <v>256</v>
      </c>
      <c r="C48" s="1591" t="s">
        <v>257</v>
      </c>
      <c r="D48" s="1591" t="s">
        <v>543</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255</v>
      </c>
      <c r="B49" s="1591" t="s">
        <v>256</v>
      </c>
      <c r="C49" s="1591" t="s">
        <v>257</v>
      </c>
      <c r="D49" s="1591" t="s">
        <v>543</v>
      </c>
      <c r="E49" s="2390"/>
      <c r="F49" s="2390"/>
      <c r="G49" s="2390"/>
      <c r="H49" s="2390"/>
      <c r="I49" s="2392"/>
      <c r="J49" s="2391"/>
      <c r="K49" s="1591"/>
      <c r="L49" s="1592"/>
      <c r="P49" s="2393"/>
      <c r="Q49" s="2393"/>
      <c r="R49" s="579"/>
      <c r="S49" s="1506"/>
      <c r="T49" s="510" t="s">
        <v>483</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484</v>
      </c>
      <c r="AU49" s="723"/>
      <c r="AV49" s="723" t="str">
        <f>IF(T49="","",T49)</f>
        <v>Добавить значение признака дифференциации</v>
      </c>
      <c r="AW49" s="723"/>
      <c r="AX49" s="723"/>
    </row>
    <row customHeight="1" ht="21">
      <c r="A50" s="1591" t="s">
        <v>255</v>
      </c>
      <c r="B50" s="1591" t="s">
        <v>256</v>
      </c>
      <c r="C50" s="1591" t="s">
        <v>257</v>
      </c>
      <c r="D50" s="1591" t="s">
        <v>543</v>
      </c>
      <c r="E50" s="2390"/>
      <c r="F50" s="2390"/>
      <c r="G50" s="2390"/>
      <c r="H50" s="2390"/>
      <c r="I50" s="2391"/>
      <c r="J50" s="1591"/>
      <c r="K50" s="1591"/>
      <c r="L50" s="1592"/>
      <c r="P50" s="2393"/>
      <c r="Q50" s="1709"/>
      <c r="R50" s="579"/>
      <c r="S50" s="1506"/>
      <c r="T50" s="588" t="s">
        <v>411</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255</v>
      </c>
      <c r="B51" s="1591" t="s">
        <v>256</v>
      </c>
      <c r="C51" s="1591" t="s">
        <v>257</v>
      </c>
      <c r="D51" s="1591" t="s">
        <v>543</v>
      </c>
      <c r="E51" s="2390"/>
      <c r="F51" s="2390"/>
      <c r="G51" s="2390"/>
      <c r="H51" s="2389"/>
      <c r="I51" s="1591"/>
      <c r="J51" s="1591"/>
      <c r="K51" s="1591"/>
      <c r="L51" s="1592"/>
      <c r="M51" s="1593"/>
      <c r="N51" s="1593"/>
      <c r="O51" s="760"/>
      <c r="P51" s="583"/>
      <c r="Q51" s="598"/>
      <c r="R51" s="578"/>
      <c r="S51" s="1506"/>
      <c r="T51" s="595" t="s">
        <v>485</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2855" customFormat="1" customHeight="1" ht="0">
      <c r="A52" s="1571" t="s">
        <v>255</v>
      </c>
      <c r="B52" s="1571" t="s">
        <v>256</v>
      </c>
      <c r="C52" s="1542"/>
      <c r="D52" s="1542"/>
      <c r="E52" s="2390"/>
      <c r="F52" s="2389"/>
      <c r="G52" s="1542"/>
      <c r="H52" s="1542"/>
      <c r="I52" s="1542"/>
      <c r="J52" s="1542"/>
      <c r="K52" s="1542"/>
      <c r="L52" s="1722"/>
      <c r="M52" s="1549"/>
      <c r="N52" s="1549"/>
      <c r="P52" s="1544"/>
      <c r="Q52" s="1545"/>
      <c r="R52" s="1544"/>
      <c r="S52" s="1550"/>
      <c r="T52" s="1553" t="s">
        <v>250</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12947" customFormat="1" customHeight="1" ht="0">
      <c r="A53" s="1571" t="s">
        <v>255</v>
      </c>
      <c r="B53" s="1571"/>
      <c r="C53" s="1571"/>
      <c r="D53" s="1571"/>
      <c r="E53" s="2389"/>
      <c r="F53" s="1571"/>
      <c r="G53" s="1571"/>
      <c r="H53" s="1571"/>
      <c r="I53" s="1571"/>
      <c r="J53" s="1571"/>
      <c r="K53" s="1571"/>
      <c r="L53" s="1574"/>
      <c r="M53" s="1549"/>
      <c r="N53" s="1549"/>
      <c r="O53" s="741"/>
      <c r="P53" s="603"/>
      <c r="Q53" s="1572"/>
      <c r="R53" s="603"/>
      <c r="S53" s="1550"/>
      <c r="T53" s="1553" t="s">
        <v>251</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12855"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252</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9D87-48E2-25D6-6692-886571ED8B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874" width="11.57421875" hidden="1" customWidth="1"/>
    <col min="2" max="2" style="12874" width="11.00390625" hidden="1" customWidth="1"/>
    <col min="3" max="3" style="12874" width="10.57421875" hidden="1"/>
    <col min="4" max="4" style="12874" width="12.8515625" hidden="1" customWidth="1"/>
    <col min="5" max="5" style="12874" width="10.00390625" hidden="1" customWidth="1"/>
    <col min="6" max="6" style="12874" width="8.7109375" hidden="1" customWidth="1"/>
    <col min="7" max="7" style="12874" width="7.57421875" hidden="1" customWidth="1"/>
    <col min="8" max="8" style="12874" width="11.421875" hidden="1" customWidth="1"/>
    <col min="9" max="9" style="12874" width="12.00390625" hidden="1" customWidth="1"/>
    <col min="10" max="10" style="12874" width="9.8515625" hidden="1" customWidth="1"/>
    <col min="11" max="11" style="12874" width="11.421875" hidden="1" customWidth="1"/>
    <col min="12" max="12" style="13225" width="19.140625" hidden="1" customWidth="1"/>
    <col min="13" max="14" style="12956" width="12.28125" hidden="1" customWidth="1"/>
    <col min="15" max="15" style="12956" width="23.421875" hidden="1" customWidth="1"/>
    <col min="16" max="16" style="12956" width="3.7109375" hidden="1" customWidth="1"/>
    <col min="17" max="17" style="13129" width="3.7109375" hidden="1" customWidth="1"/>
    <col min="18" max="18" style="12958" width="3.7109375" customWidth="1"/>
    <col min="19" max="19" style="12959" width="12.7109375" customWidth="1"/>
    <col min="20" max="20" style="12960" width="32.00390625" customWidth="1"/>
    <col min="21" max="21" style="12960" width="0.140625" customWidth="1"/>
    <col min="22" max="25" style="12960" width="21.7109375" hidden="1" customWidth="1"/>
    <col min="26" max="26" style="12960" width="11.7109375" hidden="1" customWidth="1"/>
    <col min="27" max="27" style="12960" width="3.7109375" hidden="1" customWidth="1"/>
    <col min="28" max="28" style="12960" width="11.7109375" hidden="1" customWidth="1"/>
    <col min="29" max="29" style="12960" width="8.57421875" hidden="1" customWidth="1"/>
    <col min="30" max="32" style="12960" width="3.7109375" customWidth="1"/>
    <col min="33" max="33" style="12960" width="24.7109375" customWidth="1"/>
    <col min="34" max="36" style="12960" width="3.7109375" customWidth="1"/>
    <col min="37" max="37" style="12960" width="24.7109375" customWidth="1"/>
    <col min="38" max="40" style="12960" width="3.7109375" customWidth="1"/>
    <col min="41" max="41" style="12960" width="18.8515625" customWidth="1"/>
    <col min="42" max="44" style="12960" width="3.7109375" customWidth="1"/>
    <col min="45" max="45" style="12960" width="18.8515625" customWidth="1"/>
    <col min="46" max="49" style="12960" width="21.7109375" customWidth="1"/>
    <col min="50" max="50" style="12960" width="11.7109375" customWidth="1"/>
    <col min="51" max="51" style="12960" width="3.7109375" customWidth="1"/>
    <col min="52" max="52" style="12960" width="11.7109375" customWidth="1"/>
    <col min="53" max="53" style="12960" width="8.57421875" hidden="1" customWidth="1"/>
    <col min="54" max="54" style="12960" width="4.7109375" customWidth="1"/>
    <col min="55" max="55" style="12960" width="115.7109375" customWidth="1"/>
    <col min="56" max="57" style="12947" width="10.57421875"/>
    <col min="58" max="58" style="12947" width="11.140625" customWidth="1"/>
    <col min="59" max="60" style="12947"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120</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396</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397</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527</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528</v>
      </c>
      <c r="BE4" s="723"/>
      <c r="BF4" s="723" t="str">
        <f>IF(T4="","",T4)</f>
        <v>Наименование централизованной системы горячего водоснабжения</v>
      </c>
      <c r="BG4" s="723"/>
      <c r="BH4" s="723"/>
    </row>
    <row s="12947"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401</v>
      </c>
      <c r="BE5" s="723"/>
      <c r="BF5" s="723" t="str">
        <f>IF(T5="","",T5)</f>
        <v/>
      </c>
      <c r="BG5" s="723"/>
      <c r="BH5" s="723"/>
    </row>
    <row s="12947" customFormat="1" customHeight="1" ht="14.25" hidden="1">
      <c r="A6" s="1571"/>
      <c r="B6" s="1571"/>
      <c r="C6" s="1571"/>
      <c r="D6" s="1571"/>
      <c r="E6" s="2390"/>
      <c r="F6" s="2390"/>
      <c r="G6" s="2390"/>
      <c r="H6" s="2390"/>
      <c r="I6" s="2391" t="str">
        <f>S5&amp;".1"</f>
        <v>.1</v>
      </c>
      <c r="J6" s="1571"/>
      <c r="K6" s="1571"/>
      <c r="L6" s="1574" t="s">
        <v>402</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2947"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59</v>
      </c>
      <c r="AB8" s="1962"/>
      <c r="AC8" s="1697" t="s">
        <v>59</v>
      </c>
      <c r="AD8" s="2327" t="s">
        <v>59</v>
      </c>
      <c r="AE8" s="2462"/>
      <c r="AF8" s="2340">
        <v>1</v>
      </c>
      <c r="AG8" s="2485"/>
      <c r="AH8" s="2264" t="s">
        <v>59</v>
      </c>
      <c r="AI8" s="2462"/>
      <c r="AJ8" s="2340">
        <v>1</v>
      </c>
      <c r="AK8" s="2484" t="s">
        <v>24</v>
      </c>
      <c r="AL8" s="2264" t="s">
        <v>59</v>
      </c>
      <c r="AM8" s="2312"/>
      <c r="AN8" s="2340">
        <v>1</v>
      </c>
      <c r="AO8" s="2489"/>
      <c r="AP8" s="2490" t="s">
        <v>59</v>
      </c>
      <c r="AQ8" s="534"/>
      <c r="AR8" s="1714">
        <v>1</v>
      </c>
      <c r="AS8" s="1720" t="s">
        <v>24</v>
      </c>
      <c r="AT8" s="974"/>
      <c r="AU8" s="1484"/>
      <c r="AV8" s="974"/>
      <c r="AW8" s="1484"/>
      <c r="AX8" s="1962"/>
      <c r="AY8" s="1697" t="s">
        <v>59</v>
      </c>
      <c r="AZ8" s="1962"/>
      <c r="BA8" s="1697" t="s">
        <v>59</v>
      </c>
      <c r="BB8" s="1576"/>
      <c r="BC8" s="2419" t="s">
        <v>498</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499</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500</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501</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502</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464</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2947"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2947"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2855"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2855"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2947"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251</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54</v>
      </c>
      <c r="AE20" s="1729"/>
      <c r="AF20" s="771">
        <v>1</v>
      </c>
      <c r="AG20" s="1730"/>
      <c r="AH20" s="1552" t="s">
        <v>54</v>
      </c>
      <c r="AI20" s="1729"/>
      <c r="AJ20" s="771">
        <v>1</v>
      </c>
      <c r="AK20" s="1730"/>
      <c r="AL20" s="1552" t="s">
        <v>54</v>
      </c>
      <c r="AM20" s="1731"/>
      <c r="AN20" s="771">
        <v>1</v>
      </c>
      <c r="AO20" s="1732"/>
      <c r="AP20" s="1552" t="s">
        <v>54</v>
      </c>
      <c r="AQ20" s="1731"/>
      <c r="AR20" s="771">
        <v>1</v>
      </c>
      <c r="AS20" s="1732"/>
      <c r="AT20" s="548"/>
      <c r="AU20" s="607"/>
      <c r="AV20" s="548"/>
      <c r="AW20" s="607"/>
      <c r="AX20" s="1964"/>
      <c r="AY20" s="1713" t="s">
        <v>59</v>
      </c>
      <c r="AZ20" s="1964"/>
      <c r="BA20" s="1713" t="s">
        <v>59</v>
      </c>
    </row>
    <row customHeight="1" ht="14.25" hidden="1">
      <c r="BD21" s="719"/>
      <c r="BE21" s="719"/>
      <c r="BF21" s="719"/>
      <c r="BG21" s="719"/>
      <c r="BH21" s="719"/>
    </row>
    <row customHeight="1" ht="14.25" hidden="1">
      <c r="O22" s="1595" t="s">
        <v>414</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103" customFormat="1" customHeight="1" ht="14.25" hidden="1">
      <c r="M24" s="1736"/>
      <c r="N24" s="1736"/>
      <c r="O24" s="1737" t="s">
        <v>415</v>
      </c>
      <c r="P24" s="1736"/>
      <c r="Q24" s="1738"/>
      <c r="R24" s="1738"/>
      <c r="AA24" s="1735" t="s">
        <v>417</v>
      </c>
      <c r="AC24" s="1735" t="s">
        <v>418</v>
      </c>
      <c r="AD24" s="1735" t="s">
        <v>465</v>
      </c>
      <c r="AH24" s="1735" t="s">
        <v>465</v>
      </c>
      <c r="AK24" s="1735" t="s">
        <v>503</v>
      </c>
      <c r="AL24" s="1735" t="s">
        <v>465</v>
      </c>
      <c r="AP24" s="1735" t="s">
        <v>465</v>
      </c>
      <c r="AY24" s="1735" t="s">
        <v>417</v>
      </c>
      <c r="BA24" s="1735" t="s">
        <v>418</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"ДГК"</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2888"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Агентство по тарифам Приморского края</v>
      </c>
      <c r="W31" s="2382"/>
      <c r="X31" s="2382"/>
      <c r="Y31" s="2382"/>
      <c r="Z31" s="2382"/>
      <c r="AA31" s="2382"/>
      <c r="AB31" s="2382"/>
      <c r="AC31" s="549"/>
      <c r="AD31" s="2382" t="str">
        <f>IF(TITLE_NAME_OR_PR_CHANGE="",IF(TITLE_NAME_OR_PR="","",TITLE_NAME_OR_PR),TITLE_NAME_OR_PR_CHANGE)</f>
        <v>Агентство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2888" customFormat="1" customHeight="1" ht="18.75">
      <c r="A32" s="1596"/>
      <c r="B32" s="1596"/>
      <c r="C32" s="1596"/>
      <c r="D32" s="1596"/>
      <c r="E32" s="1596"/>
      <c r="F32" s="1596"/>
      <c r="G32" s="1596"/>
      <c r="H32" s="1596"/>
      <c r="I32" s="1596"/>
      <c r="J32" s="1596"/>
      <c r="K32" s="1596"/>
      <c r="L32" s="1597"/>
      <c r="M32" s="1596"/>
      <c r="N32" s="1596"/>
      <c r="O32" s="1596"/>
      <c r="P32" s="1596"/>
      <c r="Q32" s="1596"/>
      <c r="S32" s="2380" t="s">
        <v>420</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2888" customFormat="1" customHeight="1" ht="18.75">
      <c r="A33" s="1596"/>
      <c r="B33" s="1596"/>
      <c r="C33" s="1596"/>
      <c r="D33" s="1596"/>
      <c r="E33" s="1596"/>
      <c r="F33" s="1596"/>
      <c r="G33" s="1596"/>
      <c r="H33" s="1596"/>
      <c r="I33" s="1596"/>
      <c r="J33" s="1596"/>
      <c r="K33" s="1596"/>
      <c r="L33" s="1597"/>
      <c r="M33" s="1596"/>
      <c r="N33" s="1596"/>
      <c r="O33" s="1596"/>
      <c r="P33" s="1596"/>
      <c r="Q33" s="1596"/>
      <c r="S33" s="2380" t="s">
        <v>421</v>
      </c>
      <c r="T33" s="2380"/>
      <c r="U33" s="1600"/>
      <c r="V33" s="2382" t="str">
        <f>IF(TITLE_NUMBER_PR_CHANGE="",IF(TITLE_NUMBER_PR="","",TITLE_NUMBER_PR),TITLE_NUMBER_PR_CHANGE)</f>
        <v>71/32</v>
      </c>
      <c r="W33" s="2382"/>
      <c r="X33" s="2382"/>
      <c r="Y33" s="2382"/>
      <c r="Z33" s="2382"/>
      <c r="AA33" s="2382"/>
      <c r="AB33" s="2382"/>
      <c r="AC33" s="549"/>
      <c r="AD33" s="2382" t="str">
        <f>IF(TITLE_NUMBER_PR_CHANGE="",IF(TITLE_NUMBER_PR="","",TITLE_NUMBER_PR),TITLE_NUMBER_PR_CHANGE)</f>
        <v>71/32</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2888"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W34" s="2382"/>
      <c r="X34" s="2382"/>
      <c r="Y34" s="2382"/>
      <c r="Z34" s="2382"/>
      <c r="AA34" s="2382"/>
      <c r="AB34" s="2382"/>
      <c r="AC34" s="549"/>
      <c r="AD34"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2888"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420</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2888"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421</v>
      </c>
      <c r="T37" s="2380"/>
      <c r="U37" s="1600"/>
      <c r="V37" s="2382" t="str">
        <f>IF(TITLE_NUMBER_PR_CHANGE="",IF(TITLE_NUMBER_PR="","",TITLE_NUMBER_PR),TITLE_NUMBER_PR_CHANGE)</f>
        <v>71/32</v>
      </c>
      <c r="W37" s="2382"/>
      <c r="X37" s="2382"/>
      <c r="Y37" s="2382"/>
      <c r="Z37" s="2382"/>
      <c r="AA37" s="2382"/>
      <c r="AB37" s="2382"/>
      <c r="AC37" s="549"/>
      <c r="AD37" s="2382" t="str">
        <f>IF(TITLE_NUMBER_PR_CHANGE="",IF(TITLE_NUMBER_PR="","",TITLE_NUMBER_PR),TITLE_NUMBER_PR_CHANGE)</f>
        <v>71/32</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2888"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424</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424</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299</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300</v>
      </c>
    </row>
    <row customHeight="1" ht="14.25">
      <c r="Q41" s="514"/>
      <c r="R41" s="599"/>
      <c r="S41" s="2407" t="s">
        <v>85</v>
      </c>
      <c r="T41" s="2344" t="s">
        <v>504</v>
      </c>
      <c r="U41" s="524"/>
      <c r="V41" s="2408" t="s">
        <v>426</v>
      </c>
      <c r="W41" s="2409"/>
      <c r="X41" s="2409"/>
      <c r="Y41" s="2409"/>
      <c r="Z41" s="2409"/>
      <c r="AA41" s="2409"/>
      <c r="AB41" s="2410"/>
      <c r="AC41" s="2411" t="s">
        <v>427</v>
      </c>
      <c r="AD41" s="2455" t="s">
        <v>505</v>
      </c>
      <c r="AE41" s="2430"/>
      <c r="AF41" s="2430"/>
      <c r="AG41" s="2456"/>
      <c r="AH41" s="2455" t="s">
        <v>506</v>
      </c>
      <c r="AI41" s="2430"/>
      <c r="AJ41" s="2430"/>
      <c r="AK41" s="2456"/>
      <c r="AL41" s="2455" t="s">
        <v>507</v>
      </c>
      <c r="AM41" s="2430"/>
      <c r="AN41" s="2430"/>
      <c r="AO41" s="2456"/>
      <c r="AP41" s="2455" t="s">
        <v>508</v>
      </c>
      <c r="AQ41" s="2430"/>
      <c r="AR41" s="2430"/>
      <c r="AS41" s="2456"/>
      <c r="AT41" s="2408" t="s">
        <v>426</v>
      </c>
      <c r="AU41" s="2409"/>
      <c r="AV41" s="2409"/>
      <c r="AW41" s="2409"/>
      <c r="AX41" s="2409"/>
      <c r="AY41" s="2409"/>
      <c r="AZ41" s="2410"/>
      <c r="BA41" s="2411" t="s">
        <v>427</v>
      </c>
      <c r="BB41" s="2414" t="s">
        <v>429</v>
      </c>
      <c r="BC41" s="2254"/>
    </row>
    <row customHeight="1" ht="33.75">
      <c r="Q42" s="514"/>
      <c r="R42" s="599"/>
      <c r="S42" s="2407"/>
      <c r="T42" s="2344"/>
      <c r="U42" s="1255"/>
      <c r="V42" s="2312" t="s">
        <v>509</v>
      </c>
      <c r="W42" s="2313"/>
      <c r="X42" s="2312" t="s">
        <v>510</v>
      </c>
      <c r="Y42" s="2313"/>
      <c r="Z42" s="2428" t="s">
        <v>511</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509</v>
      </c>
      <c r="AU42" s="2313"/>
      <c r="AV42" s="2312" t="s">
        <v>510</v>
      </c>
      <c r="AW42" s="2313"/>
      <c r="AX42" s="2428" t="s">
        <v>511</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132</v>
      </c>
      <c r="C44" s="1598" t="s">
        <v>133</v>
      </c>
      <c r="D44" s="1598" t="s">
        <v>134</v>
      </c>
      <c r="E44" s="1592" t="s">
        <v>434</v>
      </c>
      <c r="F44" s="1592" t="s">
        <v>435</v>
      </c>
      <c r="G44" s="1592" t="s">
        <v>436</v>
      </c>
      <c r="H44" s="1592" t="s">
        <v>437</v>
      </c>
      <c r="I44" s="1592" t="s">
        <v>438</v>
      </c>
      <c r="J44" s="1592" t="s">
        <v>439</v>
      </c>
      <c r="K44" s="1592" t="s">
        <v>440</v>
      </c>
      <c r="L44" s="1592" t="s">
        <v>415</v>
      </c>
      <c r="Q44" s="514"/>
      <c r="R44" s="599"/>
      <c r="S44" s="2407"/>
      <c r="T44" s="2344"/>
      <c r="U44" s="525"/>
      <c r="V44" s="1707" t="s">
        <v>475</v>
      </c>
      <c r="W44" s="1707" t="s">
        <v>476</v>
      </c>
      <c r="X44" s="1707" t="s">
        <v>475</v>
      </c>
      <c r="Y44" s="1707" t="s">
        <v>476</v>
      </c>
      <c r="Z44" s="1717" t="s">
        <v>443</v>
      </c>
      <c r="AA44" s="2403" t="s">
        <v>444</v>
      </c>
      <c r="AB44" s="2404"/>
      <c r="AC44" s="2413"/>
      <c r="AD44" s="2459"/>
      <c r="AE44" s="2460"/>
      <c r="AF44" s="2460"/>
      <c r="AG44" s="2461"/>
      <c r="AH44" s="2459"/>
      <c r="AI44" s="2460"/>
      <c r="AJ44" s="2460"/>
      <c r="AK44" s="2461"/>
      <c r="AL44" s="2459"/>
      <c r="AM44" s="2460"/>
      <c r="AN44" s="2460"/>
      <c r="AO44" s="2461"/>
      <c r="AP44" s="2459"/>
      <c r="AQ44" s="2460"/>
      <c r="AR44" s="2460"/>
      <c r="AS44" s="2461"/>
      <c r="AT44" s="1707" t="s">
        <v>475</v>
      </c>
      <c r="AU44" s="1707" t="s">
        <v>476</v>
      </c>
      <c r="AV44" s="1707" t="s">
        <v>475</v>
      </c>
      <c r="AW44" s="1707" t="s">
        <v>476</v>
      </c>
      <c r="AX44" s="1717" t="s">
        <v>443</v>
      </c>
      <c r="AY44" s="2403" t="s">
        <v>444</v>
      </c>
      <c r="AZ44" s="2404"/>
      <c r="BA44" s="2413"/>
      <c r="BB44" s="2416"/>
      <c r="BC44" s="2254"/>
    </row>
    <row s="12705"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106</v>
      </c>
      <c r="T45" s="1482" t="s">
        <v>107</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260</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120</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260</v>
      </c>
      <c r="B47" s="1591" t="s">
        <v>261</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396</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397</v>
      </c>
      <c r="BE47" s="723"/>
      <c r="BF47" s="723" t="str">
        <f>IF(T47="","",T47)</f>
        <v>Территория действия тарифа</v>
      </c>
      <c r="BG47" s="723"/>
      <c r="BH47" s="723"/>
    </row>
    <row customHeight="1" ht="33.75">
      <c r="A48" s="1591" t="s">
        <v>260</v>
      </c>
      <c r="B48" s="1591" t="s">
        <v>261</v>
      </c>
      <c r="C48" s="1591" t="s">
        <v>262</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527</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528</v>
      </c>
      <c r="BE48" s="723"/>
      <c r="BF48" s="723" t="str">
        <f>IF(T48="","",T48)</f>
        <v>Наименование централизованной системы горячего водоснабжения</v>
      </c>
      <c r="BG48" s="723"/>
      <c r="BH48" s="723"/>
    </row>
    <row s="12947" customFormat="1" customHeight="1" ht="0">
      <c r="A49" s="1571" t="s">
        <v>260</v>
      </c>
      <c r="B49" s="1571" t="s">
        <v>261</v>
      </c>
      <c r="C49" s="1571" t="s">
        <v>262</v>
      </c>
      <c r="D49" s="1571" t="s">
        <v>544</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401</v>
      </c>
      <c r="BE49" s="723"/>
      <c r="BF49" s="723" t="str">
        <f>IF(T49="","",T49)</f>
        <v/>
      </c>
      <c r="BG49" s="723"/>
      <c r="BH49" s="723"/>
    </row>
    <row s="12947" customFormat="1" customHeight="1" ht="0">
      <c r="A50" s="1571" t="s">
        <v>260</v>
      </c>
      <c r="B50" s="1571" t="s">
        <v>261</v>
      </c>
      <c r="C50" s="1571" t="s">
        <v>262</v>
      </c>
      <c r="D50" s="1571" t="s">
        <v>544</v>
      </c>
      <c r="E50" s="2390"/>
      <c r="F50" s="2390"/>
      <c r="G50" s="2390"/>
      <c r="H50" s="2390"/>
      <c r="I50" s="2391" t="str">
        <f>S49&amp;".1"</f>
        <v>.1</v>
      </c>
      <c r="J50" s="1571"/>
      <c r="K50" s="1571"/>
      <c r="L50" s="1574" t="s">
        <v>402</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2947" customFormat="1" customHeight="1" ht="0">
      <c r="A51" s="1571" t="s">
        <v>260</v>
      </c>
      <c r="B51" s="1571" t="s">
        <v>261</v>
      </c>
      <c r="C51" s="1571" t="s">
        <v>262</v>
      </c>
      <c r="D51" s="1571" t="s">
        <v>544</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260</v>
      </c>
      <c r="B52" s="1591" t="s">
        <v>261</v>
      </c>
      <c r="C52" s="1591" t="s">
        <v>262</v>
      </c>
      <c r="D52" s="1591" t="s">
        <v>544</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59</v>
      </c>
      <c r="AB52" s="1962"/>
      <c r="AC52" s="1697" t="s">
        <v>59</v>
      </c>
      <c r="AD52" s="2327" t="s">
        <v>59</v>
      </c>
      <c r="AE52" s="2462"/>
      <c r="AF52" s="2340">
        <v>1</v>
      </c>
      <c r="AG52" s="2485"/>
      <c r="AH52" s="2264" t="s">
        <v>59</v>
      </c>
      <c r="AI52" s="2462"/>
      <c r="AJ52" s="2340">
        <v>1</v>
      </c>
      <c r="AK52" s="2484" t="s">
        <v>24</v>
      </c>
      <c r="AL52" s="2264" t="s">
        <v>59</v>
      </c>
      <c r="AM52" s="2312"/>
      <c r="AN52" s="2340">
        <v>1</v>
      </c>
      <c r="AO52" s="2489"/>
      <c r="AP52" s="2490" t="s">
        <v>59</v>
      </c>
      <c r="AQ52" s="534"/>
      <c r="AR52" s="1714">
        <v>1</v>
      </c>
      <c r="AS52" s="1720" t="s">
        <v>24</v>
      </c>
      <c r="AT52" s="974"/>
      <c r="AU52" s="1484"/>
      <c r="AV52" s="974"/>
      <c r="AW52" s="1484"/>
      <c r="AX52" s="1962"/>
      <c r="AY52" s="1697" t="s">
        <v>59</v>
      </c>
      <c r="AZ52" s="1962"/>
      <c r="BA52" s="1697" t="s">
        <v>59</v>
      </c>
      <c r="BB52" s="1576"/>
      <c r="BC52" s="2419" t="s">
        <v>498</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499</v>
      </c>
      <c r="AT53" s="1621"/>
      <c r="AU53" s="1724"/>
      <c r="AV53" s="1621"/>
      <c r="AW53" s="1724"/>
      <c r="AX53" s="1621"/>
      <c r="AY53" s="1621"/>
      <c r="AZ53" s="1621"/>
      <c r="BA53" s="1621"/>
      <c r="BB53" s="1625"/>
      <c r="BC53" s="2420"/>
      <c r="BE53" s="723"/>
      <c r="BF53" s="723"/>
      <c r="BG53" s="723"/>
      <c r="BH53" s="723"/>
    </row>
    <row customHeight="1" ht="11.25">
      <c r="A54" s="1591" t="s">
        <v>260</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500</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260</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501</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260</v>
      </c>
      <c r="B56" s="1591" t="s">
        <v>261</v>
      </c>
      <c r="C56" s="1591" t="s">
        <v>262</v>
      </c>
      <c r="D56" s="1591" t="s">
        <v>544</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502</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260</v>
      </c>
      <c r="B57" s="1591" t="s">
        <v>261</v>
      </c>
      <c r="C57" s="1591" t="s">
        <v>262</v>
      </c>
      <c r="D57" s="1591" t="s">
        <v>544</v>
      </c>
      <c r="E57" s="2390"/>
      <c r="F57" s="2390"/>
      <c r="G57" s="2390"/>
      <c r="H57" s="2390"/>
      <c r="I57" s="2392"/>
      <c r="J57" s="2391"/>
      <c r="K57" s="1591"/>
      <c r="L57" s="1592"/>
      <c r="P57" s="2393"/>
      <c r="Q57" s="2393"/>
      <c r="R57" s="579"/>
      <c r="S57" s="1506"/>
      <c r="T57" s="510" t="s">
        <v>464</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2947" customFormat="1" customHeight="1" ht="0">
      <c r="A58" s="1571" t="s">
        <v>260</v>
      </c>
      <c r="B58" s="1571" t="s">
        <v>261</v>
      </c>
      <c r="C58" s="1571" t="s">
        <v>262</v>
      </c>
      <c r="D58" s="1571" t="s">
        <v>544</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2947" customFormat="1" customHeight="1" ht="0">
      <c r="A59" s="1571" t="s">
        <v>260</v>
      </c>
      <c r="B59" s="1571" t="s">
        <v>261</v>
      </c>
      <c r="C59" s="1571" t="s">
        <v>262</v>
      </c>
      <c r="D59" s="1571" t="s">
        <v>544</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2855" customFormat="1" customHeight="1" ht="0">
      <c r="A60" s="1571" t="s">
        <v>260</v>
      </c>
      <c r="B60" s="1571" t="s">
        <v>261</v>
      </c>
      <c r="C60" s="1571" t="s">
        <v>262</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2855" customFormat="1" customHeight="1" ht="0">
      <c r="A61" s="1571" t="s">
        <v>260</v>
      </c>
      <c r="B61" s="1571" t="s">
        <v>261</v>
      </c>
      <c r="C61" s="1542"/>
      <c r="D61" s="1542"/>
      <c r="E61" s="2390"/>
      <c r="F61" s="2389"/>
      <c r="G61" s="1542"/>
      <c r="H61" s="1542"/>
      <c r="I61" s="1542"/>
      <c r="J61" s="1542"/>
      <c r="K61" s="1542"/>
      <c r="L61" s="1722"/>
      <c r="M61" s="1549"/>
      <c r="N61" s="1549"/>
      <c r="P61" s="1544"/>
      <c r="Q61" s="1545"/>
      <c r="R61" s="1544"/>
      <c r="S61" s="1550"/>
      <c r="T61" s="1553" t="s">
        <v>250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2947" customFormat="1" customHeight="1" ht="0">
      <c r="A62" s="1571" t="s">
        <v>260</v>
      </c>
      <c r="B62" s="1571"/>
      <c r="C62" s="1571"/>
      <c r="D62" s="1571"/>
      <c r="E62" s="2389"/>
      <c r="F62" s="1571"/>
      <c r="G62" s="1571"/>
      <c r="H62" s="1571"/>
      <c r="I62" s="1571"/>
      <c r="J62" s="1571"/>
      <c r="K62" s="1571"/>
      <c r="L62" s="1574"/>
      <c r="M62" s="1549"/>
      <c r="N62" s="1549"/>
      <c r="O62" s="741"/>
      <c r="P62" s="603"/>
      <c r="Q62" s="1572"/>
      <c r="R62" s="603"/>
      <c r="S62" s="1550"/>
      <c r="T62" s="1553" t="s">
        <v>251</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2855"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252</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586E3-209B-2A83-F4D5-B453FF827B6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4153" width="10.7109375" hidden="1" customWidth="1"/>
    <col min="2" max="2" style="12874" width="16.8515625" hidden="1" customWidth="1"/>
    <col min="3" max="3" style="13000" width="5.57421875" hidden="1" customWidth="1"/>
    <col min="4" max="4" style="14154" width="3.7109375" customWidth="1"/>
    <col min="5" max="5" style="13002" width="7.7109375" customWidth="1"/>
    <col min="6" max="6" style="13002" width="54.57421875" customWidth="1"/>
    <col min="7" max="7" style="13002" width="10.421875" customWidth="1"/>
    <col min="8" max="8" style="13002" width="40.7109375" hidden="1" customWidth="1"/>
    <col min="9" max="9" style="13002" width="40.7109375" customWidth="1"/>
    <col min="10" max="10" style="13002" width="102.8515625" customWidth="1"/>
    <col min="11" max="11" style="12874" width="9.7109375" customWidth="1"/>
    <col min="12" max="12" style="13000" width="5.28125" customWidth="1"/>
    <col min="13" max="13" style="13000" width="3.7109375" customWidth="1"/>
    <col min="14" max="17" style="12874" width="3.7109375" customWidth="1"/>
    <col min="18" max="18" style="13000" width="10.57421875" customWidth="1"/>
    <col min="19" max="19" style="12874" width="34.7109375" customWidth="1"/>
    <col min="20" max="20" style="12874" width="9.421875" customWidth="1"/>
    <col min="21" max="21" style="14155" width="9.140625"/>
    <col min="22" max="26" style="12874" width="9.140625"/>
    <col min="27" max="31" style="14057" width="9.140625"/>
  </cols>
  <sheetData>
    <row customHeight="1" ht="11.25" hidden="1"/>
    <row customHeight="1" ht="23.25" hidden="1">
      <c r="B2" s="2236"/>
      <c r="C2" s="1392" t="s">
        <v>545</v>
      </c>
      <c r="D2" s="1866"/>
      <c r="E2" s="769">
        <f>B2</f>
        <v>0</v>
      </c>
      <c r="F2" s="770"/>
      <c r="G2" s="1874" t="s">
        <v>546</v>
      </c>
      <c r="H2" s="1874" t="s">
        <v>546</v>
      </c>
      <c r="I2" s="1874" t="s">
        <v>546</v>
      </c>
      <c r="J2" s="512" t="s">
        <v>547</v>
      </c>
      <c r="K2" s="766"/>
    </row>
    <row s="13000" customFormat="1" customHeight="1" ht="0.75" hidden="1">
      <c r="B3" s="2236"/>
      <c r="C3" s="1392"/>
      <c r="D3" s="771"/>
      <c r="E3" s="772"/>
      <c r="F3" s="773" t="s">
        <v>548</v>
      </c>
      <c r="G3" s="774"/>
      <c r="H3" s="774">
        <f>H4*H5+H7</f>
        <v>0</v>
      </c>
      <c r="I3" s="774">
        <f>I4*I5+I6</f>
        <v>0</v>
      </c>
      <c r="J3" s="775"/>
    </row>
    <row customHeight="1" ht="23.25" hidden="1">
      <c r="B4" s="2236"/>
      <c r="C4" s="1392"/>
      <c r="D4" s="1866"/>
      <c r="E4" s="769" t="str">
        <f>B2&amp;".1"</f>
        <v>.1</v>
      </c>
      <c r="F4" s="776" t="s">
        <v>549</v>
      </c>
      <c r="G4" s="777"/>
      <c r="H4" s="764"/>
      <c r="I4" s="764"/>
      <c r="J4" s="512" t="s">
        <v>550</v>
      </c>
      <c r="K4" s="766"/>
    </row>
    <row customHeight="1" ht="18.75" hidden="1">
      <c r="B5" s="2236"/>
      <c r="C5" s="1392"/>
      <c r="D5" s="1866"/>
      <c r="E5" s="769" t="str">
        <f>B2&amp;".2"</f>
        <v>.2</v>
      </c>
      <c r="F5" s="776" t="s">
        <v>551</v>
      </c>
      <c r="G5" s="1874" t="s">
        <v>552</v>
      </c>
      <c r="H5" s="764"/>
      <c r="I5" s="764"/>
      <c r="J5" s="512"/>
      <c r="K5" s="766"/>
    </row>
    <row customHeight="1" ht="18.75" hidden="1">
      <c r="B6" s="2236"/>
      <c r="C6" s="1392"/>
      <c r="D6" s="1866"/>
      <c r="E6" s="769" t="str">
        <f>B2&amp;".3"</f>
        <v>.3</v>
      </c>
      <c r="F6" s="776" t="s">
        <v>553</v>
      </c>
      <c r="G6" s="1874" t="s">
        <v>552</v>
      </c>
      <c r="H6" s="764"/>
      <c r="I6" s="764"/>
      <c r="J6" s="512"/>
      <c r="K6" s="766"/>
    </row>
    <row customHeight="1" ht="18.75" hidden="1">
      <c r="B7" s="2236"/>
      <c r="C7" s="1392"/>
      <c r="D7" s="1866"/>
      <c r="E7" s="769" t="str">
        <f>B2&amp;".4"</f>
        <v>.4</v>
      </c>
      <c r="F7" s="776" t="s">
        <v>554</v>
      </c>
      <c r="G7" s="1874" t="s">
        <v>546</v>
      </c>
      <c r="H7" s="778"/>
      <c r="I7" s="778"/>
      <c r="J7" s="512"/>
      <c r="K7" s="766"/>
    </row>
    <row s="12874" customFormat="1" customHeight="1" ht="11.25" hidden="1">
      <c r="A8" s="1211"/>
      <c r="C8" s="1864"/>
      <c r="D8" s="760"/>
      <c r="H8" s="1385">
        <v>4</v>
      </c>
      <c r="I8" s="1385">
        <v>4</v>
      </c>
      <c r="L8" s="1864"/>
      <c r="M8" s="1864"/>
      <c r="R8" s="1864"/>
    </row>
    <row s="12874" customFormat="1" customHeight="1" ht="22.5" hidden="1">
      <c r="A9" s="1211"/>
      <c r="C9" s="1864"/>
      <c r="D9" s="761"/>
      <c r="E9" s="1876"/>
      <c r="F9" s="763"/>
      <c r="G9" s="1874" t="s">
        <v>552</v>
      </c>
      <c r="H9" s="764"/>
      <c r="I9" s="764"/>
      <c r="J9" s="765" t="s">
        <v>555</v>
      </c>
      <c r="K9" s="766"/>
      <c r="L9" s="1864"/>
      <c r="M9" s="1864"/>
      <c r="R9" s="1864"/>
      <c r="U9" s="767"/>
      <c r="AA9" s="1860"/>
      <c r="AB9" s="1860"/>
      <c r="AC9" s="1860"/>
      <c r="AD9" s="1860"/>
      <c r="AE9" s="1860"/>
    </row>
    <row customHeight="1" ht="11.25" hidden="1"/>
    <row customHeight="1" ht="18.75" hidden="1">
      <c r="D11" s="1866"/>
      <c r="E11" s="769"/>
      <c r="F11" s="763"/>
      <c r="G11" s="1874" t="s">
        <v>556</v>
      </c>
      <c r="H11" s="764"/>
      <c r="I11" s="764"/>
      <c r="J11" s="512" t="s">
        <v>557</v>
      </c>
      <c r="K11" s="766"/>
    </row>
    <row customHeight="1" ht="11.25" hidden="1"/>
    <row customHeight="1" ht="22.5" hidden="1">
      <c r="D13" s="1866"/>
      <c r="E13" s="769"/>
      <c r="F13" s="763"/>
      <c r="G13" s="1193" t="s">
        <v>558</v>
      </c>
      <c r="H13" s="768"/>
      <c r="I13" s="768"/>
      <c r="J13" s="968" t="s">
        <v>559</v>
      </c>
      <c r="K13" s="766"/>
    </row>
    <row customHeight="1" ht="11.25" hidden="1"/>
    <row customHeight="1" ht="22.5" hidden="1">
      <c r="D15" s="1866"/>
      <c r="E15" s="769"/>
      <c r="F15" s="763"/>
      <c r="G15" s="1874" t="s">
        <v>560</v>
      </c>
      <c r="H15" s="768"/>
      <c r="I15" s="768"/>
      <c r="J15" s="512" t="s">
        <v>561</v>
      </c>
      <c r="K15" s="766"/>
    </row>
    <row customHeight="1" ht="11.25" hidden="1"/>
    <row customHeight="1" ht="22.5" hidden="1">
      <c r="D17" s="1866"/>
      <c r="E17" s="769"/>
      <c r="F17" s="763"/>
      <c r="G17" s="1874" t="s">
        <v>562</v>
      </c>
      <c r="H17" s="768"/>
      <c r="I17" s="768"/>
      <c r="J17" s="512" t="s">
        <v>563</v>
      </c>
      <c r="K17" s="766"/>
    </row>
    <row customHeight="1" ht="11.25" hidden="1"/>
    <row s="14057"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АО "ДГК"</v>
      </c>
      <c r="F22" s="2423"/>
      <c r="G22" s="2423"/>
      <c r="H22" s="2423"/>
      <c r="I22" s="2423"/>
    </row>
    <row customHeight="1" ht="11.25">
      <c r="E23" s="1360"/>
      <c r="F23" s="1360"/>
      <c r="G23" s="1360"/>
      <c r="H23" s="1360"/>
      <c r="I23" s="1360"/>
    </row>
    <row s="13000" customFormat="1" customHeight="1" ht="0.75">
      <c r="A24" s="1392"/>
      <c r="D24" s="1870"/>
      <c r="H24" s="1112"/>
      <c r="I24" s="1112" t="s">
        <v>114</v>
      </c>
    </row>
    <row customHeight="1" ht="11.25">
      <c r="E25" s="934"/>
      <c r="F25" s="2498" t="s">
        <v>102</v>
      </c>
      <c r="G25" s="2499"/>
      <c r="H25" s="1880" t="str">
        <f>IF(H24="","",INDEX(DIFFERENTIATION_UNMERGE_VD,MATCH(H24,DIFFERENTIATION_ID_DIFF,0)))</f>
        <v/>
      </c>
      <c r="I25" s="1880">
        <f>IF(I24="","",INDEX(DIFFERENTIATION_UNMERGE_VD,MATCH(I24,DIFFERENTIATION_ID_DIFF,0)))</f>
        <v>0</v>
      </c>
      <c r="J25" s="2254"/>
    </row>
    <row customHeight="1" ht="11.25">
      <c r="E26" s="934"/>
      <c r="F26" s="2498" t="s">
        <v>564</v>
      </c>
      <c r="G26" s="2499"/>
      <c r="H26" s="1880" t="str">
        <f>IF(H24="","",INDEX(DIFFERENTIATION_UNMERGE_AREA,MATCH(H24,DIFFERENTIATION_ID_DIFF,0)))</f>
        <v/>
      </c>
      <c r="I26" s="1880" t="str">
        <f>IF(I24="","",INDEX(DIFFERENTIATION_UNMERGE_AREA,MATCH(I24,DIFFERENTIATION_ID_DIFF,0)))</f>
        <v/>
      </c>
      <c r="J26" s="2254"/>
    </row>
    <row customHeight="1" ht="11.25">
      <c r="E27" s="934"/>
      <c r="F27" s="2498" t="s">
        <v>565</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299</v>
      </c>
      <c r="F28" s="2501"/>
      <c r="G28" s="2501"/>
      <c r="H28" s="1873"/>
      <c r="I28" s="1873"/>
      <c r="J28" s="2254"/>
    </row>
    <row customHeight="1" ht="22.5">
      <c r="E29" s="1874" t="s">
        <v>85</v>
      </c>
      <c r="F29" s="1881" t="s">
        <v>301</v>
      </c>
      <c r="G29" s="1881" t="s">
        <v>566</v>
      </c>
      <c r="H29" s="1881" t="s">
        <v>302</v>
      </c>
      <c r="I29" s="1881" t="s">
        <v>302</v>
      </c>
      <c r="J29" s="2254"/>
    </row>
    <row customHeight="1" ht="18.75">
      <c r="D30" s="1866"/>
      <c r="E30" s="769">
        <f>FHD_NUM_P_1</f>
        <v>1</v>
      </c>
      <c r="F30" s="2109" t="str">
        <f>FHD_P_1</f>
        <v>Выручка от регулируемых видов деятельности в сфере горячего водоснабжения</v>
      </c>
      <c r="G30" s="2107" t="s">
        <v>552</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552</v>
      </c>
      <c r="H31" s="781">
        <f>SUMIF($K33:$K71,$K31,H33:H71)</f>
        <v>0</v>
      </c>
      <c r="I31" s="781">
        <f>SUMIF($K33:$K71,$K31,I33:I71)</f>
        <v>0</v>
      </c>
      <c r="J31" s="512" t="str">
        <f>FHD_NOTE_P_2</f>
        <v>Указывается суммарная себестоимость производимых товаров.</v>
      </c>
      <c r="K31" s="1864" t="s">
        <v>567</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552</v>
      </c>
      <c r="H32" s="780"/>
      <c r="I32" s="780"/>
      <c r="J32" s="512" t="str">
        <f>FHD_NOTE_P_3</f>
        <v/>
      </c>
      <c r="K32" s="1864" t="str">
        <f>IF((LEN(E32)-LEN(SUBSTITUTE(E32,".","")))/LEN(".")=1,"p","")</f>
        <v>p</v>
      </c>
    </row>
    <row customHeight="1" ht="11.25" hidden="1">
      <c r="A33" s="2495" t="s">
        <v>568</v>
      </c>
      <c r="D33" s="1866"/>
      <c r="E33" s="769" t="str">
        <f>FHD_NUM_P_4</f>
        <v/>
      </c>
      <c r="F33" s="1752" t="str">
        <f>FHD_P_4</f>
        <v/>
      </c>
      <c r="G33" s="2107" t="s">
        <v>552</v>
      </c>
      <c r="H33" s="781">
        <f>SUMIF($F34:$F40,$F3,H34:H40)</f>
        <v>0</v>
      </c>
      <c r="I33" s="781">
        <f>SUMIF($F34:$F40,$F3,I34:I40)</f>
        <v>0</v>
      </c>
      <c r="J33" s="512" t="str">
        <f>FHD_NOTE_P_4</f>
        <v/>
      </c>
      <c r="K33" s="1864" t="str">
        <f>IF((LEN(E33)-LEN(SUBSTITUTE(E33,".","")))/LEN(".")=1,"p","")</f>
        <v/>
      </c>
    </row>
    <row s="12997"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12997"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12997"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12997"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12997"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12997"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12874" customFormat="1" customHeight="1" ht="15" hidden="1">
      <c r="A40" s="2495"/>
      <c r="C40" s="1864"/>
      <c r="D40" s="1861"/>
      <c r="E40" s="793"/>
      <c r="F40" s="794" t="s">
        <v>569</v>
      </c>
      <c r="G40" s="795"/>
      <c r="H40" s="796"/>
      <c r="I40" s="796"/>
      <c r="J40" s="524"/>
      <c r="K40" s="1864" t="str">
        <f>IF((LEN(E40)-LEN(SUBSTITUTE(E40,".","")))/LEN(".")=1,"p","")</f>
        <v/>
      </c>
      <c r="L40" s="1864"/>
      <c r="M40" s="1864"/>
      <c r="R40" s="1864"/>
      <c r="U40" s="767"/>
      <c r="AA40" s="1860"/>
      <c r="AB40" s="1860"/>
      <c r="AC40" s="1860"/>
      <c r="AD40" s="1860"/>
      <c r="AE40" s="1860"/>
    </row>
    <row customHeight="1" ht="11.25">
      <c r="A41" s="2495" t="s">
        <v>570</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552</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552</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552</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552</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571</v>
      </c>
      <c r="H45" s="780"/>
      <c r="I45" s="780"/>
      <c r="J45" s="512" t="str">
        <f>FHD_NOTE_P_9</f>
        <v/>
      </c>
      <c r="K45" s="1864" t="str">
        <f>IF((LEN(E45)-LEN(SUBSTITUTE(E45,".","")))/LEN(".")=1,"p","")</f>
        <v/>
      </c>
    </row>
    <row s="12874" customFormat="1" customHeight="1" ht="11.25">
      <c r="A46" s="1211"/>
      <c r="C46" s="1864"/>
      <c r="D46" s="797"/>
      <c r="E46" s="769" t="str">
        <f>FHD_NUM_P_10</f>
        <v>2.5.2</v>
      </c>
      <c r="F46" s="1878" t="str">
        <f>FHD_P_10</f>
        <v>Объём приобретения электрической энергии</v>
      </c>
      <c r="G46" s="2107" t="s">
        <v>572</v>
      </c>
      <c r="H46" s="780"/>
      <c r="I46" s="780"/>
      <c r="J46" s="512" t="str">
        <f>FHD_NOTE_P_10</f>
        <v/>
      </c>
      <c r="K46" s="1864" t="str">
        <f>IF((LEN(E46)-LEN(SUBSTITUTE(E46,".","")))/LEN(".")=1,"p","")</f>
        <v/>
      </c>
      <c r="L46" s="1864"/>
      <c r="M46" s="1864"/>
      <c r="R46" s="1864"/>
      <c r="U46" s="767"/>
      <c r="AA46" s="1860"/>
      <c r="AB46" s="1860"/>
      <c r="AC46" s="1860"/>
      <c r="AD46" s="1860"/>
      <c r="AE46" s="1860"/>
    </row>
    <row s="12874" customFormat="1" customHeight="1" ht="11.25" hidden="1">
      <c r="A47" s="1213" t="s">
        <v>573</v>
      </c>
      <c r="C47" s="1864"/>
      <c r="D47" s="798"/>
      <c r="E47" s="769" t="str">
        <f>FHD_NUM_P_11</f>
        <v/>
      </c>
      <c r="F47" s="1752" t="str">
        <f>FHD_P_11</f>
        <v/>
      </c>
      <c r="G47" s="2107" t="s">
        <v>552</v>
      </c>
      <c r="H47" s="780"/>
      <c r="I47" s="780"/>
      <c r="J47" s="512" t="str">
        <f>FHD_NOTE_P_11</f>
        <v/>
      </c>
      <c r="K47" s="1864" t="str">
        <f>IF((LEN(E47)-LEN(SUBSTITUTE(E47,".","")))/LEN(".")=1,"p","")</f>
        <v/>
      </c>
      <c r="L47" s="1864"/>
      <c r="M47" s="1864"/>
      <c r="R47" s="1864"/>
      <c r="U47" s="767"/>
      <c r="AA47" s="1860"/>
      <c r="AB47" s="1860"/>
      <c r="AC47" s="1860"/>
      <c r="AD47" s="1860"/>
      <c r="AE47" s="1860"/>
    </row>
    <row s="12874" customFormat="1" customHeight="1" ht="18" hidden="1">
      <c r="A48" s="1213" t="s">
        <v>574</v>
      </c>
      <c r="C48" s="1864"/>
      <c r="D48" s="1866"/>
      <c r="E48" s="769" t="str">
        <f>FHD_NUM_P_12</f>
        <v/>
      </c>
      <c r="F48" s="1752" t="str">
        <f>FHD_P_12</f>
        <v/>
      </c>
      <c r="G48" s="2107" t="s">
        <v>552</v>
      </c>
      <c r="H48" s="800"/>
      <c r="I48" s="800"/>
      <c r="J48" s="512" t="str">
        <f>FHD_NOTE_P_12</f>
        <v/>
      </c>
      <c r="K48" s="1864" t="str">
        <f>IF((LEN(E48)-LEN(SUBSTITUTE(E48,".","")))/LEN(".")=1,"p","")</f>
        <v/>
      </c>
      <c r="L48" s="1864"/>
      <c r="M48" s="1864"/>
      <c r="R48" s="1864"/>
      <c r="U48" s="767"/>
      <c r="AA48" s="1860"/>
      <c r="AB48" s="1860"/>
      <c r="AC48" s="1860"/>
      <c r="AD48" s="1860"/>
      <c r="AE48" s="1860"/>
    </row>
    <row s="14096"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552</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14096"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552</v>
      </c>
      <c r="H50" s="780"/>
      <c r="I50" s="780"/>
      <c r="J50" s="512" t="str">
        <f>FHD_NOTE_P_14</f>
        <v/>
      </c>
      <c r="K50" s="1864" t="str">
        <f>IF((LEN(E50)-LEN(SUBSTITUTE(E50,".","")))/LEN(".")=1,"p","")</f>
        <v/>
      </c>
      <c r="L50" s="953"/>
      <c r="M50" s="953"/>
      <c r="R50" s="953"/>
      <c r="U50" s="954"/>
      <c r="AA50" s="955"/>
      <c r="AB50" s="955"/>
      <c r="AC50" s="955"/>
      <c r="AD50" s="955"/>
      <c r="AE50" s="955"/>
    </row>
    <row s="14096"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552</v>
      </c>
      <c r="H51" s="780"/>
      <c r="I51" s="780"/>
      <c r="J51" s="512" t="str">
        <f>FHD_NOTE_P_15</f>
        <v/>
      </c>
      <c r="K51" s="1864" t="str">
        <f>IF((LEN(E51)-LEN(SUBSTITUTE(E51,".","")))/LEN(".")=1,"p","")</f>
        <v/>
      </c>
      <c r="L51" s="953"/>
      <c r="M51" s="953"/>
      <c r="R51" s="953"/>
      <c r="U51" s="954"/>
      <c r="AA51" s="955"/>
      <c r="AB51" s="955"/>
      <c r="AC51" s="955"/>
      <c r="AD51" s="955"/>
      <c r="AE51" s="955"/>
    </row>
    <row s="12874"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552</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12874"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552</v>
      </c>
      <c r="H53" s="780"/>
      <c r="I53" s="780"/>
      <c r="J53" s="512" t="str">
        <f>FHD_NOTE_P_17</f>
        <v/>
      </c>
      <c r="K53" s="1864" t="str">
        <f>IF((LEN(E53)-LEN(SUBSTITUTE(E53,".","")))/LEN(".")=1,"p","")</f>
        <v/>
      </c>
      <c r="L53" s="1864"/>
      <c r="M53" s="1870"/>
      <c r="N53" s="760"/>
      <c r="O53" s="760"/>
      <c r="R53" s="1864"/>
      <c r="U53" s="767"/>
      <c r="AA53" s="1860"/>
      <c r="AB53" s="1860"/>
      <c r="AC53" s="1860"/>
      <c r="AD53" s="1860"/>
      <c r="AE53" s="1860"/>
    </row>
    <row s="12874"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552</v>
      </c>
      <c r="H54" s="780"/>
      <c r="I54" s="780"/>
      <c r="J54" s="512" t="str">
        <f>FHD_NOTE_P_18</f>
        <v/>
      </c>
      <c r="K54" s="1864" t="str">
        <f>IF((LEN(E54)-LEN(SUBSTITUTE(E54,".","")))/LEN(".")=1,"p","")</f>
        <v/>
      </c>
      <c r="L54" s="1864"/>
      <c r="M54" s="1870"/>
      <c r="N54" s="760"/>
      <c r="O54" s="760"/>
      <c r="R54" s="1864"/>
      <c r="U54" s="767"/>
      <c r="AA54" s="1860"/>
      <c r="AB54" s="1860"/>
      <c r="AC54" s="1860"/>
      <c r="AD54" s="1860"/>
      <c r="AE54" s="1860"/>
    </row>
    <row s="12874"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552</v>
      </c>
      <c r="H55" s="780"/>
      <c r="I55" s="780"/>
      <c r="J55" s="512" t="str">
        <f>FHD_NOTE_P_19</f>
        <v/>
      </c>
      <c r="K55" s="1864" t="str">
        <f>IF((LEN(E55)-LEN(SUBSTITUTE(E55,".","")))/LEN(".")=1,"p","")</f>
        <v>p</v>
      </c>
      <c r="L55" s="1864"/>
      <c r="M55" s="1864"/>
      <c r="R55" s="1864"/>
      <c r="U55" s="767"/>
      <c r="AA55" s="1860"/>
      <c r="AB55" s="1860"/>
      <c r="AC55" s="1860"/>
      <c r="AD55" s="1860"/>
      <c r="AE55" s="1860"/>
    </row>
    <row s="12874" customFormat="1" customHeight="1" ht="11.25">
      <c r="A56" s="1211"/>
      <c r="C56" s="1864"/>
      <c r="D56" s="798"/>
      <c r="E56" s="769" t="str">
        <f>FHD_NUM_P_20</f>
        <v>2.8.1</v>
      </c>
      <c r="F56" s="1878" t="str">
        <f>FHD_P_20</f>
        <v>Расходы на амортизацию основных средств</v>
      </c>
      <c r="G56" s="2107" t="s">
        <v>552</v>
      </c>
      <c r="H56" s="780"/>
      <c r="I56" s="780"/>
      <c r="J56" s="512" t="str">
        <f>FHD_NOTE_P_20</f>
        <v/>
      </c>
      <c r="K56" s="1864" t="str">
        <f>IF((LEN(E56)-LEN(SUBSTITUTE(E56,".","")))/LEN(".")=1,"p","")</f>
        <v/>
      </c>
      <c r="L56" s="1864"/>
      <c r="M56" s="1864"/>
      <c r="R56" s="1864"/>
      <c r="U56" s="767"/>
      <c r="AA56" s="1860"/>
      <c r="AB56" s="1860"/>
      <c r="AC56" s="1860"/>
      <c r="AD56" s="1860"/>
      <c r="AE56" s="1860"/>
    </row>
    <row s="12874" customFormat="1" customHeight="1" ht="11.25">
      <c r="A57" s="1211"/>
      <c r="C57" s="1864"/>
      <c r="D57" s="798"/>
      <c r="E57" s="769" t="str">
        <f>FHD_NUM_P_21</f>
        <v>2.8.2</v>
      </c>
      <c r="F57" s="1878" t="str">
        <f>FHD_P_21</f>
        <v>Расходы на амортизацию нематериальных активов</v>
      </c>
      <c r="G57" s="2107" t="s">
        <v>552</v>
      </c>
      <c r="H57" s="780"/>
      <c r="I57" s="780"/>
      <c r="J57" s="512" t="str">
        <f>FHD_NOTE_P_21</f>
        <v/>
      </c>
      <c r="K57" s="1864" t="str">
        <f>IF((LEN(E57)-LEN(SUBSTITUTE(E57,".","")))/LEN(".")=1,"p","")</f>
        <v/>
      </c>
      <c r="L57" s="1864"/>
      <c r="M57" s="1864"/>
      <c r="R57" s="1864"/>
      <c r="U57" s="767"/>
      <c r="AA57" s="1860"/>
      <c r="AB57" s="1860"/>
      <c r="AC57" s="1860"/>
      <c r="AD57" s="1860"/>
      <c r="AE57" s="1860"/>
    </row>
    <row s="12874"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552</v>
      </c>
      <c r="H58" s="780"/>
      <c r="I58" s="780"/>
      <c r="J58" s="512" t="str">
        <f>FHD_NOTE_P_22</f>
        <v/>
      </c>
      <c r="K58" s="1864" t="str">
        <f>IF((LEN(E58)-LEN(SUBSTITUTE(E58,".","")))/LEN(".")=1,"p","")</f>
        <v>p</v>
      </c>
      <c r="L58" s="1864"/>
      <c r="M58" s="1864"/>
      <c r="R58" s="1864"/>
      <c r="U58" s="767"/>
      <c r="AA58" s="1860"/>
      <c r="AB58" s="1860"/>
      <c r="AC58" s="1860"/>
      <c r="AD58" s="1860"/>
      <c r="AE58" s="1860"/>
    </row>
    <row s="12874" customFormat="1" customHeight="1" ht="11.25">
      <c r="A59" s="1211"/>
      <c r="C59" s="1864"/>
      <c r="D59" s="798"/>
      <c r="E59" s="769" t="str">
        <f>FHD_NUM_P_23</f>
        <v>2.10</v>
      </c>
      <c r="F59" s="1752" t="str">
        <f>FHD_P_23</f>
        <v>Общепроизводственные расходы, в том числе:</v>
      </c>
      <c r="G59" s="2107" t="s">
        <v>552</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12874" customFormat="1" customHeight="1" ht="11.25">
      <c r="A60" s="1211"/>
      <c r="C60" s="1864"/>
      <c r="D60" s="798"/>
      <c r="E60" s="769" t="str">
        <f>FHD_NUM_P_24</f>
        <v>2.10.1</v>
      </c>
      <c r="F60" s="1878" t="str">
        <f>FHD_P_24</f>
        <v>Расходы на текущий ремонт</v>
      </c>
      <c r="G60" s="2107" t="s">
        <v>552</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12874" customFormat="1" customHeight="1" ht="11.25">
      <c r="A61" s="1211"/>
      <c r="C61" s="1864"/>
      <c r="D61" s="798"/>
      <c r="E61" s="769" t="str">
        <f>FHD_NUM_P_25</f>
        <v>2.10.2</v>
      </c>
      <c r="F61" s="1878" t="str">
        <f>FHD_P_25</f>
        <v>Расходы на капитальный ремонт</v>
      </c>
      <c r="G61" s="2107" t="s">
        <v>552</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12874" customFormat="1" customHeight="1" ht="11.25">
      <c r="A62" s="1211"/>
      <c r="C62" s="1864"/>
      <c r="D62" s="1866"/>
      <c r="E62" s="769" t="str">
        <f>FHD_NUM_P_26</f>
        <v>2.11</v>
      </c>
      <c r="F62" s="1752" t="str">
        <f>FHD_P_26</f>
        <v>Общехозяйственные расходы, в том числе:</v>
      </c>
      <c r="G62" s="2107" t="s">
        <v>552</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12874" customFormat="1" customHeight="1" ht="11.25">
      <c r="A63" s="1211"/>
      <c r="C63" s="1864"/>
      <c r="D63" s="1866"/>
      <c r="E63" s="769" t="str">
        <f>FHD_NUM_P_27</f>
        <v>2.11.1</v>
      </c>
      <c r="F63" s="1878" t="str">
        <f>FHD_P_27</f>
        <v>Расходы на текущий ремонт</v>
      </c>
      <c r="G63" s="2107" t="s">
        <v>552</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12874" customFormat="1" customHeight="1" ht="11.25">
      <c r="A64" s="1211"/>
      <c r="C64" s="1864"/>
      <c r="D64" s="1866"/>
      <c r="E64" s="769" t="str">
        <f>FHD_NUM_P_28</f>
        <v>2.11.2</v>
      </c>
      <c r="F64" s="1878" t="str">
        <f>FHD_P_28</f>
        <v>Расходы на капитальный ремонт</v>
      </c>
      <c r="G64" s="2107" t="s">
        <v>552</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12874" customFormat="1" customHeight="1" ht="11.25">
      <c r="A65" s="1211"/>
      <c r="C65" s="1864"/>
      <c r="D65" s="1866"/>
      <c r="E65" s="769" t="str">
        <f>FHD_NUM_P_29</f>
        <v>2.12</v>
      </c>
      <c r="F65" s="1752" t="str">
        <f>FHD_P_29</f>
        <v>Расходы на капитальный и текущий ремонт основных средств</v>
      </c>
      <c r="G65" s="2107" t="s">
        <v>552</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12874"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305</v>
      </c>
      <c r="H66" s="1877" t="s">
        <v>575</v>
      </c>
      <c r="I66" s="1877" t="s">
        <v>575</v>
      </c>
      <c r="J66" s="512" t="str">
        <f>FHD_NOTE_P_30</f>
        <v/>
      </c>
      <c r="K66" s="1864" t="str">
        <f>IF((LEN(E66)-LEN(SUBSTITUTE(E66,".","")))/LEN(".")=1,"p","")</f>
        <v/>
      </c>
      <c r="L66" s="1864">
        <f>_xlfn.IFERROR(MATCH("есть",B_FHD_FLAG_INDEX_1,0),0)</f>
        <v>0</v>
      </c>
      <c r="M66" s="1864"/>
      <c r="R66" s="1864"/>
      <c r="U66" s="767"/>
      <c r="AA66" s="1860"/>
      <c r="AB66" s="1860"/>
      <c r="AC66" s="1860"/>
      <c r="AD66" s="1860"/>
      <c r="AE66" s="1860"/>
    </row>
    <row s="12874" customFormat="1" customHeight="1" ht="22.5">
      <c r="A67" s="2495" t="s">
        <v>576</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552</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12874"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305</v>
      </c>
      <c r="H68" s="1877" t="s">
        <v>575</v>
      </c>
      <c r="I68" s="1877" t="s">
        <v>575</v>
      </c>
      <c r="J68" s="512" t="str">
        <f>FHD_NOTE_P_32</f>
        <v/>
      </c>
      <c r="K68" s="1864" t="str">
        <f>IF((LEN(E68)-LEN(SUBSTITUTE(E68,".","")))/LEN(".")=1,"p","")</f>
        <v/>
      </c>
      <c r="L68" s="1864">
        <f>_xlfn.IFERROR(MATCH("есть",B_FHD_FLAG_INDEX_2,0),0)</f>
        <v>0</v>
      </c>
      <c r="M68" s="1864"/>
      <c r="R68" s="1864"/>
      <c r="U68" s="767"/>
      <c r="AA68" s="1860"/>
      <c r="AB68" s="1860"/>
      <c r="AC68" s="1860"/>
      <c r="AD68" s="1860"/>
      <c r="AE68" s="1860"/>
    </row>
    <row s="12874"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552</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13000" customFormat="1" customHeight="1" ht="0.75">
      <c r="A70" s="1392"/>
      <c r="D70" s="771"/>
      <c r="E70" s="1237" t="str">
        <f>E69&amp;".0"</f>
        <v>2.14.0</v>
      </c>
      <c r="F70" s="1215"/>
      <c r="G70" s="1237"/>
      <c r="H70" s="1216"/>
      <c r="I70" s="1216"/>
      <c r="J70" s="1217"/>
      <c r="K70" s="1864" t="str">
        <f>IF((LEN(E70)-LEN(SUBSTITUTE(E70,".","")))/LEN(".")=1,"p","")</f>
        <v/>
      </c>
    </row>
    <row s="12874" customFormat="1" customHeight="1" ht="14.25">
      <c r="A71" s="1211"/>
      <c r="C71" s="1864"/>
      <c r="D71" s="1861"/>
      <c r="E71" s="793"/>
      <c r="F71" s="794" t="s">
        <v>577</v>
      </c>
      <c r="G71" s="795"/>
      <c r="H71" s="796"/>
      <c r="I71" s="796"/>
      <c r="J71" s="524"/>
      <c r="K71" s="1864"/>
      <c r="L71" s="1864"/>
      <c r="M71" s="1864"/>
      <c r="R71" s="1864"/>
      <c r="U71" s="767"/>
      <c r="AA71" s="1860"/>
      <c r="AB71" s="1860"/>
      <c r="AC71" s="1860"/>
      <c r="AD71" s="1860"/>
      <c r="AE71" s="1860"/>
    </row>
    <row s="12874" customFormat="1" customHeight="1" ht="18.75" hidden="1">
      <c r="A72" s="1213" t="s">
        <v>578</v>
      </c>
      <c r="C72" s="1864"/>
      <c r="D72" s="1866"/>
      <c r="E72" s="769" t="str">
        <f>FHD_NUM_P_34</f>
        <v/>
      </c>
      <c r="F72" s="2109" t="str">
        <f>FHD_P_34</f>
        <v/>
      </c>
      <c r="G72" s="2107" t="s">
        <v>552</v>
      </c>
      <c r="H72" s="780"/>
      <c r="I72" s="780"/>
      <c r="J72" s="512" t="str">
        <f>FHD_NOTE_P_34</f>
        <v/>
      </c>
      <c r="K72" s="766"/>
      <c r="L72" s="1864"/>
      <c r="M72" s="1864"/>
      <c r="R72" s="1864"/>
      <c r="U72" s="767"/>
      <c r="AA72" s="1860"/>
      <c r="AB72" s="1860"/>
      <c r="AC72" s="1860"/>
      <c r="AD72" s="1860"/>
      <c r="AE72" s="1860"/>
    </row>
    <row s="12874"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552</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12874"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552</v>
      </c>
      <c r="H74" s="780"/>
      <c r="I74" s="780"/>
      <c r="J74" s="512" t="str">
        <f>FHD_NOTE_P_36</f>
        <v/>
      </c>
      <c r="K74" s="766"/>
      <c r="L74" s="1864"/>
      <c r="M74" s="1864"/>
      <c r="R74" s="1864"/>
      <c r="U74" s="767"/>
      <c r="AA74" s="1860"/>
      <c r="AB74" s="1860"/>
      <c r="AC74" s="1860"/>
      <c r="AD74" s="1860"/>
      <c r="AE74" s="1860"/>
    </row>
    <row s="12874" customFormat="1" customHeight="1" ht="18.75">
      <c r="A75" s="1211"/>
      <c r="C75" s="1864"/>
      <c r="D75" s="1866"/>
      <c r="E75" s="769" t="str">
        <f>FHD_NUM_P_37</f>
        <v>4</v>
      </c>
      <c r="F75" s="2109" t="str">
        <f>FHD_P_37</f>
        <v>Изменение стоимости основных фондов, в том числе:</v>
      </c>
      <c r="G75" s="2107" t="s">
        <v>552</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12874"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552</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12874"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552</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12874"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552</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12874" customFormat="1" customHeight="1" ht="18.75">
      <c r="A79" s="1211"/>
      <c r="C79" s="1864"/>
      <c r="D79" s="1866"/>
      <c r="E79" s="769" t="str">
        <f>FHD_NUM_P_41</f>
        <v>4.2</v>
      </c>
      <c r="F79" s="1752" t="str">
        <f>FHD_P_41</f>
        <v>Изменение стоимости основных фондов за счет их переоценки</v>
      </c>
      <c r="G79" s="2108" t="s">
        <v>552</v>
      </c>
      <c r="H79" s="780"/>
      <c r="I79" s="780"/>
      <c r="J79" s="512" t="str">
        <f>FHD_NOTE_P_41</f>
        <v/>
      </c>
      <c r="K79" s="766"/>
      <c r="L79" s="1864"/>
      <c r="M79" s="1864"/>
      <c r="R79" s="1864"/>
      <c r="U79" s="767"/>
      <c r="AA79" s="1860"/>
      <c r="AB79" s="1860"/>
      <c r="AC79" s="1860"/>
      <c r="AD79" s="1860"/>
      <c r="AE79" s="1860"/>
    </row>
    <row s="12874" customFormat="1" customHeight="1" ht="18.75">
      <c r="A80" s="1213" t="s">
        <v>579</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552</v>
      </c>
      <c r="H80" s="1200"/>
      <c r="I80" s="780"/>
      <c r="J80" s="512" t="str">
        <f>FHD_NOTE_P_42</f>
        <v/>
      </c>
      <c r="K80" s="766"/>
      <c r="L80" s="1864"/>
      <c r="M80" s="1864"/>
      <c r="R80" s="1864"/>
      <c r="U80" s="767"/>
      <c r="AA80" s="1860"/>
      <c r="AB80" s="1860"/>
      <c r="AC80" s="1860"/>
      <c r="AD80" s="1860"/>
      <c r="AE80" s="1860"/>
    </row>
    <row s="12874"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305</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14111" customFormat="1" customHeight="1" ht="18.75" hidden="1">
      <c r="A82" s="2495" t="s">
        <v>580</v>
      </c>
      <c r="C82" s="958"/>
      <c r="D82" s="956"/>
      <c r="E82" s="769" t="str">
        <f>FHD_NUM_P_44</f>
        <v/>
      </c>
      <c r="F82" s="2109" t="str">
        <f>FHD_P_44</f>
        <v/>
      </c>
      <c r="G82" s="2110" t="s">
        <v>581</v>
      </c>
      <c r="H82" s="1201"/>
      <c r="I82" s="800"/>
      <c r="J82" s="512" t="str">
        <f>FHD_NOTE_P_44</f>
        <v/>
      </c>
      <c r="K82" s="957"/>
      <c r="L82" s="958"/>
      <c r="M82" s="958"/>
      <c r="R82" s="958"/>
      <c r="U82" s="959"/>
      <c r="AA82" s="960"/>
      <c r="AB82" s="960"/>
      <c r="AC82" s="960"/>
      <c r="AD82" s="960"/>
      <c r="AE82" s="960"/>
    </row>
    <row s="14111" customFormat="1" customHeight="1" ht="18.75" hidden="1">
      <c r="A83" s="2495"/>
      <c r="C83" s="958"/>
      <c r="D83" s="956"/>
      <c r="E83" s="769" t="str">
        <f>FHD_NUM_P_45</f>
        <v/>
      </c>
      <c r="F83" s="2109" t="str">
        <f>FHD_P_45</f>
        <v/>
      </c>
      <c r="G83" s="2110" t="s">
        <v>581</v>
      </c>
      <c r="H83" s="1201"/>
      <c r="I83" s="800"/>
      <c r="J83" s="512" t="str">
        <f>FHD_NOTE_P_45</f>
        <v/>
      </c>
      <c r="K83" s="957"/>
      <c r="L83" s="958"/>
      <c r="M83" s="958"/>
      <c r="R83" s="958"/>
      <c r="U83" s="959"/>
      <c r="AA83" s="960"/>
      <c r="AB83" s="960"/>
      <c r="AC83" s="960"/>
      <c r="AD83" s="960"/>
      <c r="AE83" s="960"/>
    </row>
    <row s="14111" customFormat="1" customHeight="1" ht="18.75" hidden="1">
      <c r="A84" s="2495"/>
      <c r="C84" s="958"/>
      <c r="D84" s="961"/>
      <c r="E84" s="769" t="str">
        <f>FHD_NUM_P_46</f>
        <v/>
      </c>
      <c r="F84" s="2109" t="str">
        <f>FHD_P_46</f>
        <v/>
      </c>
      <c r="G84" s="2110" t="s">
        <v>581</v>
      </c>
      <c r="H84" s="1201"/>
      <c r="I84" s="800"/>
      <c r="J84" s="512" t="str">
        <f>FHD_NOTE_P_46</f>
        <v/>
      </c>
      <c r="K84" s="957"/>
      <c r="L84" s="958"/>
      <c r="M84" s="958"/>
      <c r="R84" s="958"/>
      <c r="U84" s="959"/>
      <c r="AA84" s="960"/>
      <c r="AB84" s="960"/>
      <c r="AC84" s="960"/>
      <c r="AD84" s="960"/>
      <c r="AE84" s="960"/>
    </row>
    <row s="14111" customFormat="1" customHeight="1" ht="18.75" hidden="1">
      <c r="A85" s="2495"/>
      <c r="C85" s="958"/>
      <c r="D85" s="956"/>
      <c r="E85" s="769" t="str">
        <f>FHD_NUM_P_47</f>
        <v/>
      </c>
      <c r="F85" s="2109" t="str">
        <f>FHD_P_47</f>
        <v/>
      </c>
      <c r="G85" s="2110" t="s">
        <v>581</v>
      </c>
      <c r="H85" s="1201"/>
      <c r="I85" s="800"/>
      <c r="J85" s="512" t="str">
        <f>FHD_NOTE_P_47</f>
        <v/>
      </c>
      <c r="K85" s="957"/>
      <c r="L85" s="958"/>
      <c r="M85" s="958"/>
      <c r="R85" s="958"/>
      <c r="U85" s="959"/>
      <c r="AA85" s="960"/>
      <c r="AB85" s="960"/>
      <c r="AC85" s="960"/>
      <c r="AD85" s="960"/>
      <c r="AE85" s="960"/>
    </row>
    <row s="14120" customFormat="1" customHeight="1" ht="18.75" hidden="1">
      <c r="A86" s="2495"/>
      <c r="B86" s="1133"/>
      <c r="C86" s="958"/>
      <c r="D86" s="956"/>
      <c r="E86" s="769" t="str">
        <f>FHD_NUM_P_48</f>
        <v/>
      </c>
      <c r="F86" s="2109" t="str">
        <f>FHD_P_48</f>
        <v/>
      </c>
      <c r="G86" s="2110" t="s">
        <v>581</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4120" customFormat="1" customHeight="1" ht="18.75" hidden="1">
      <c r="A87" s="2495"/>
      <c r="B87" s="1133"/>
      <c r="C87" s="958"/>
      <c r="D87" s="956"/>
      <c r="E87" s="769" t="str">
        <f>FHD_NUM_P_49</f>
        <v/>
      </c>
      <c r="F87" s="2109" t="str">
        <f>FHD_P_49</f>
        <v/>
      </c>
      <c r="G87" s="2110" t="s">
        <v>581</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4120" customFormat="1" customHeight="1" ht="18.75" hidden="1">
      <c r="A88" s="2495"/>
      <c r="B88" s="1133"/>
      <c r="C88" s="958"/>
      <c r="D88" s="956"/>
      <c r="E88" s="769" t="str">
        <f>FHD_NUM_P_50</f>
        <v/>
      </c>
      <c r="F88" s="2109" t="str">
        <f>FHD_P_50</f>
        <v/>
      </c>
      <c r="G88" s="2110" t="s">
        <v>581</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4120" customFormat="1" customHeight="1" ht="18.75" hidden="1">
      <c r="A89" s="2495"/>
      <c r="B89" s="1133"/>
      <c r="C89" s="958"/>
      <c r="D89" s="956"/>
      <c r="E89" s="769" t="str">
        <f>FHD_NUM_P_51</f>
        <v/>
      </c>
      <c r="F89" s="2109" t="str">
        <f>FHD_P_51</f>
        <v/>
      </c>
      <c r="G89" s="2110" t="s">
        <v>581</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4120" customFormat="1" customHeight="1" ht="18.75" hidden="1">
      <c r="A90" s="2495"/>
      <c r="B90" s="1133"/>
      <c r="C90" s="958"/>
      <c r="D90" s="956"/>
      <c r="E90" s="769" t="str">
        <f>FHD_NUM_P_52</f>
        <v/>
      </c>
      <c r="F90" s="2109" t="str">
        <f>FHD_P_52</f>
        <v/>
      </c>
      <c r="G90" s="2110" t="s">
        <v>558</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4111" customFormat="1" customHeight="1" ht="18.75">
      <c r="A91" s="2497" t="s">
        <v>582</v>
      </c>
      <c r="C91" s="958"/>
      <c r="D91" s="956"/>
      <c r="E91" s="769" t="str">
        <f>FHD_NUM_P_53</f>
        <v>7</v>
      </c>
      <c r="F91" s="2109" t="str">
        <f>FHD_P_53</f>
        <v>Объём приобретаемой холодной воды, используемой для горячего водоснабжения</v>
      </c>
      <c r="G91" s="2110" t="s">
        <v>581</v>
      </c>
      <c r="H91" s="1201"/>
      <c r="I91" s="800"/>
      <c r="J91" s="512" t="str">
        <f>FHD_NOTE_P_53</f>
        <v/>
      </c>
      <c r="K91" s="957"/>
      <c r="L91" s="958"/>
      <c r="M91" s="958"/>
      <c r="R91" s="958"/>
      <c r="U91" s="959"/>
      <c r="AA91" s="960"/>
      <c r="AB91" s="960"/>
      <c r="AC91" s="960"/>
      <c r="AD91" s="960"/>
      <c r="AE91" s="960"/>
    </row>
    <row s="14111"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581</v>
      </c>
      <c r="H92" s="1201"/>
      <c r="I92" s="800"/>
      <c r="J92" s="512" t="str">
        <f>FHD_NOTE_P_54</f>
        <v/>
      </c>
      <c r="K92" s="957"/>
      <c r="L92" s="958"/>
      <c r="M92" s="958"/>
      <c r="R92" s="958"/>
      <c r="U92" s="959"/>
      <c r="AA92" s="960"/>
      <c r="AB92" s="960"/>
      <c r="AC92" s="960"/>
      <c r="AD92" s="960"/>
      <c r="AE92" s="960"/>
    </row>
    <row s="14111"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14111"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583</v>
      </c>
      <c r="H94" s="1201"/>
      <c r="I94" s="800"/>
      <c r="J94" s="512" t="str">
        <f>FHD_NOTE_P_56</f>
        <v/>
      </c>
      <c r="K94" s="957"/>
      <c r="L94" s="958"/>
      <c r="M94" s="958"/>
      <c r="R94" s="958"/>
      <c r="U94" s="959"/>
      <c r="AA94" s="960"/>
      <c r="AB94" s="960"/>
      <c r="AC94" s="960"/>
      <c r="AD94" s="960"/>
      <c r="AE94" s="960"/>
    </row>
    <row s="14120" customFormat="1" customHeight="1" ht="18.75">
      <c r="A95" s="2497"/>
      <c r="B95" s="1133"/>
      <c r="C95" s="958"/>
      <c r="D95" s="956"/>
      <c r="E95" s="769" t="str">
        <f>FHD_NUM_P_57</f>
        <v>11</v>
      </c>
      <c r="F95" s="2109" t="str">
        <f>FHD_P_57</f>
        <v>Потери горячей воды в сетях (процентов)</v>
      </c>
      <c r="G95" s="2110" t="s">
        <v>558</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584</v>
      </c>
      <c r="D96" s="1866"/>
      <c r="E96" s="769" t="str">
        <f>FHD_NUM_P_58</f>
        <v/>
      </c>
      <c r="F96" s="2109" t="str">
        <f>FHD_P_58</f>
        <v/>
      </c>
      <c r="G96" s="2110" t="s">
        <v>581</v>
      </c>
      <c r="H96" s="1201"/>
      <c r="I96" s="800"/>
      <c r="J96" s="512" t="str">
        <f>FHD_NOTE_P_58</f>
        <v/>
      </c>
      <c r="K96" s="766"/>
    </row>
    <row customHeight="1" ht="18.75" hidden="1">
      <c r="A97" s="2495"/>
      <c r="D97" s="1866"/>
      <c r="E97" s="769" t="str">
        <f>FHD_NUM_P_59</f>
        <v/>
      </c>
      <c r="F97" s="2109" t="str">
        <f>FHD_P_59</f>
        <v/>
      </c>
      <c r="G97" s="2110" t="s">
        <v>581</v>
      </c>
      <c r="H97" s="1201"/>
      <c r="I97" s="800"/>
      <c r="J97" s="512" t="str">
        <f>FHD_NOTE_P_59</f>
        <v/>
      </c>
      <c r="K97" s="766"/>
    </row>
    <row customHeight="1" ht="18.75" hidden="1">
      <c r="A98" s="2495"/>
      <c r="D98" s="1866"/>
      <c r="E98" s="769" t="str">
        <f>FHD_NUM_P_60</f>
        <v/>
      </c>
      <c r="F98" s="2109" t="str">
        <f>FHD_P_60</f>
        <v/>
      </c>
      <c r="G98" s="2110" t="s">
        <v>581</v>
      </c>
      <c r="H98" s="1201"/>
      <c r="I98" s="800"/>
      <c r="J98" s="512" t="str">
        <f>FHD_NOTE_P_60</f>
        <v/>
      </c>
      <c r="K98" s="766"/>
    </row>
    <row s="12874" customFormat="1" customHeight="1" ht="18.75" hidden="1">
      <c r="A99" s="2495" t="s">
        <v>585</v>
      </c>
      <c r="C99" s="1864"/>
      <c r="D99" s="1866"/>
      <c r="E99" s="769" t="str">
        <f>FHD_NUM_P_61</f>
        <v/>
      </c>
      <c r="F99" s="2109" t="str">
        <f>FHD_P_61</f>
        <v/>
      </c>
      <c r="G99" s="2107" t="s">
        <v>556</v>
      </c>
      <c r="H99" s="1203"/>
      <c r="I99" s="965"/>
      <c r="J99" s="512" t="str">
        <f>FHD_NOTE_P_61</f>
        <v/>
      </c>
      <c r="K99" s="766"/>
      <c r="L99" s="1864"/>
      <c r="M99" s="1864"/>
      <c r="R99" s="1864"/>
      <c r="U99" s="767"/>
      <c r="AA99" s="1860"/>
      <c r="AB99" s="1860"/>
      <c r="AC99" s="1860"/>
      <c r="AD99" s="1860"/>
      <c r="AE99" s="1860"/>
    </row>
    <row s="13000" customFormat="1" customHeight="1" ht="0.75" hidden="1">
      <c r="A100" s="2495"/>
      <c r="D100" s="771"/>
      <c r="E100" s="1237" t="str">
        <f>E99&amp;".0"</f>
        <v>.0</v>
      </c>
      <c r="F100" s="1218"/>
      <c r="G100" s="1219"/>
      <c r="H100" s="1216"/>
      <c r="I100" s="1216"/>
      <c r="J100" s="1220"/>
    </row>
    <row customHeight="1" ht="15" hidden="1">
      <c r="A101" s="2495"/>
      <c r="D101" s="1861"/>
      <c r="E101" s="1195"/>
      <c r="F101" s="1196" t="s">
        <v>586</v>
      </c>
      <c r="G101" s="795"/>
      <c r="H101" s="796"/>
      <c r="I101" s="796"/>
      <c r="J101" s="1228" t="s">
        <v>587</v>
      </c>
      <c r="K101" s="766"/>
    </row>
    <row s="12874" customFormat="1" customHeight="1" ht="18.75" hidden="1">
      <c r="A102" s="2495"/>
      <c r="C102" s="1864"/>
      <c r="D102" s="1866"/>
      <c r="E102" s="769" t="str">
        <f>FHD_NUM_P_62</f>
        <v/>
      </c>
      <c r="F102" s="2109" t="str">
        <f>FHD_P_62</f>
        <v/>
      </c>
      <c r="G102" s="2106" t="s">
        <v>556</v>
      </c>
      <c r="H102" s="780"/>
      <c r="I102" s="780"/>
      <c r="J102" s="512" t="str">
        <f>FHD_NOTE_P_62</f>
        <v/>
      </c>
      <c r="K102" s="766"/>
      <c r="L102" s="1864"/>
      <c r="M102" s="1864"/>
      <c r="R102" s="1864"/>
      <c r="U102" s="767"/>
      <c r="AA102" s="1860"/>
      <c r="AB102" s="1860"/>
      <c r="AC102" s="1860"/>
      <c r="AD102" s="1860"/>
      <c r="AE102" s="1860"/>
    </row>
    <row s="12874" customFormat="1" customHeight="1" ht="18.75" hidden="1">
      <c r="A103" s="2495"/>
      <c r="C103" s="1864"/>
      <c r="D103" s="1866"/>
      <c r="E103" s="769" t="str">
        <f>FHD_NUM_P_63</f>
        <v/>
      </c>
      <c r="F103" s="2109" t="str">
        <f>FHD_P_63</f>
        <v/>
      </c>
      <c r="G103" s="2106" t="s">
        <v>583</v>
      </c>
      <c r="H103" s="800"/>
      <c r="I103" s="800"/>
      <c r="J103" s="512" t="str">
        <f>FHD_NOTE_P_63</f>
        <v/>
      </c>
      <c r="K103" s="766"/>
      <c r="L103" s="1864"/>
      <c r="M103" s="1864"/>
      <c r="R103" s="1864"/>
      <c r="U103" s="767"/>
      <c r="AA103" s="1860"/>
      <c r="AB103" s="1860"/>
      <c r="AC103" s="1860"/>
      <c r="AD103" s="1860"/>
      <c r="AE103" s="1860"/>
    </row>
    <row s="12874" customFormat="1" customHeight="1" ht="18.75" hidden="1">
      <c r="A104" s="2495"/>
      <c r="C104" s="1864" t="s">
        <v>588</v>
      </c>
      <c r="D104" s="1866"/>
      <c r="E104" s="769" t="str">
        <f>FHD_NUM_P_64</f>
        <v/>
      </c>
      <c r="F104" s="2109" t="str">
        <f>FHD_P_64</f>
        <v/>
      </c>
      <c r="G104" s="2106" t="s">
        <v>583</v>
      </c>
      <c r="H104" s="768"/>
      <c r="I104" s="768"/>
      <c r="J104" s="512" t="str">
        <f>FHD_NOTE_P_64</f>
        <v/>
      </c>
      <c r="K104" s="766"/>
      <c r="L104" s="1864"/>
      <c r="M104" s="1864"/>
      <c r="R104" s="1864"/>
      <c r="U104" s="767"/>
      <c r="AA104" s="1860"/>
      <c r="AB104" s="1860"/>
      <c r="AC104" s="1860"/>
      <c r="AD104" s="1860"/>
      <c r="AE104" s="1860"/>
    </row>
    <row s="12874" customFormat="1" customHeight="1" ht="18.75" hidden="1">
      <c r="A105" s="2495"/>
      <c r="C105" s="1864"/>
      <c r="D105" s="1866"/>
      <c r="E105" s="769" t="str">
        <f>FHD_NUM_P_65</f>
        <v/>
      </c>
      <c r="F105" s="2109" t="str">
        <f>FHD_P_65</f>
        <v/>
      </c>
      <c r="G105" s="2106" t="s">
        <v>583</v>
      </c>
      <c r="H105" s="800"/>
      <c r="I105" s="800"/>
      <c r="J105" s="512" t="str">
        <f>FHD_NOTE_P_65</f>
        <v/>
      </c>
      <c r="K105" s="766"/>
      <c r="L105" s="1864"/>
      <c r="M105" s="1864"/>
      <c r="R105" s="1864"/>
      <c r="U105" s="767"/>
      <c r="AA105" s="1860"/>
      <c r="AB105" s="1860"/>
      <c r="AC105" s="1860"/>
      <c r="AD105" s="1860"/>
      <c r="AE105" s="1860"/>
    </row>
    <row s="12874" customFormat="1" customHeight="1" ht="18.75" hidden="1">
      <c r="A106" s="2495"/>
      <c r="C106" s="1864"/>
      <c r="D106" s="1866"/>
      <c r="E106" s="769" t="str">
        <f>FHD_NUM_P_66</f>
        <v/>
      </c>
      <c r="F106" s="1752" t="str">
        <f>FHD_P_66</f>
        <v/>
      </c>
      <c r="G106" s="2106" t="s">
        <v>583</v>
      </c>
      <c r="H106" s="800"/>
      <c r="I106" s="800"/>
      <c r="J106" s="512" t="str">
        <f>FHD_NOTE_P_66</f>
        <v/>
      </c>
      <c r="K106" s="766"/>
      <c r="L106" s="1864"/>
      <c r="M106" s="1864"/>
      <c r="R106" s="1864"/>
      <c r="U106" s="767"/>
      <c r="AA106" s="1860"/>
      <c r="AB106" s="1860"/>
      <c r="AC106" s="1860"/>
      <c r="AD106" s="1860"/>
      <c r="AE106" s="1860"/>
    </row>
    <row s="12874" customFormat="1" customHeight="1" ht="18.75" hidden="1">
      <c r="A107" s="2495"/>
      <c r="C107" s="1864"/>
      <c r="D107" s="1866"/>
      <c r="E107" s="769" t="str">
        <f>FHD_NUM_P_67</f>
        <v/>
      </c>
      <c r="F107" s="1878" t="str">
        <f>FHD_P_67</f>
        <v/>
      </c>
      <c r="G107" s="2106" t="s">
        <v>583</v>
      </c>
      <c r="H107" s="800"/>
      <c r="I107" s="800"/>
      <c r="J107" s="512" t="str">
        <f>FHD_NOTE_P_67</f>
        <v/>
      </c>
      <c r="K107" s="766"/>
      <c r="L107" s="1864"/>
      <c r="M107" s="1864"/>
      <c r="R107" s="1864"/>
      <c r="U107" s="767"/>
      <c r="AA107" s="1860"/>
      <c r="AB107" s="1860"/>
      <c r="AC107" s="1860"/>
      <c r="AD107" s="1860"/>
      <c r="AE107" s="1860"/>
    </row>
    <row s="12874" customFormat="1" customHeight="1" ht="18.75" hidden="1">
      <c r="A108" s="2495"/>
      <c r="C108" s="1864"/>
      <c r="D108" s="1866"/>
      <c r="E108" s="769" t="str">
        <f>FHD_NUM_P_68</f>
        <v/>
      </c>
      <c r="F108" s="1752" t="str">
        <f>FHD_P_68</f>
        <v/>
      </c>
      <c r="G108" s="2106" t="s">
        <v>583</v>
      </c>
      <c r="H108" s="800"/>
      <c r="I108" s="800"/>
      <c r="J108" s="512" t="str">
        <f>FHD_NOTE_P_68</f>
        <v/>
      </c>
      <c r="K108" s="766"/>
      <c r="L108" s="1864"/>
      <c r="M108" s="1864"/>
      <c r="R108" s="1864"/>
      <c r="U108" s="767"/>
      <c r="AA108" s="1860"/>
      <c r="AB108" s="1860"/>
      <c r="AC108" s="1860"/>
      <c r="AD108" s="1860"/>
      <c r="AE108" s="1860"/>
    </row>
    <row s="12874" customFormat="1" customHeight="1" ht="18.75" hidden="1">
      <c r="A109" s="2495"/>
      <c r="C109" s="1864"/>
      <c r="D109" s="1866"/>
      <c r="E109" s="769" t="str">
        <f>FHD_NUM_P_69</f>
        <v/>
      </c>
      <c r="F109" s="1752" t="str">
        <f>FHD_P_69</f>
        <v/>
      </c>
      <c r="G109" s="2106" t="s">
        <v>583</v>
      </c>
      <c r="H109" s="800"/>
      <c r="I109" s="800"/>
      <c r="J109" s="512" t="str">
        <f>FHD_NOTE_P_69</f>
        <v/>
      </c>
      <c r="K109" s="766"/>
      <c r="L109" s="1864"/>
      <c r="M109" s="1864"/>
      <c r="R109" s="1864"/>
      <c r="U109" s="767"/>
      <c r="AA109" s="1860"/>
      <c r="AB109" s="1860"/>
      <c r="AC109" s="1860"/>
      <c r="AD109" s="1860"/>
      <c r="AE109" s="1860"/>
    </row>
    <row s="12874" customFormat="1" customHeight="1" ht="22.5" hidden="1">
      <c r="A110" s="2495"/>
      <c r="C110" s="1864"/>
      <c r="D110" s="1866"/>
      <c r="E110" s="769" t="str">
        <f>FHD_NUM_P_70</f>
        <v/>
      </c>
      <c r="F110" s="2109" t="str">
        <f>FHD_P_70</f>
        <v/>
      </c>
      <c r="G110" s="2106" t="s">
        <v>589</v>
      </c>
      <c r="H110" s="780"/>
      <c r="I110" s="780"/>
      <c r="J110" s="512" t="str">
        <f>FHD_NOTE_P_70</f>
        <v/>
      </c>
      <c r="K110" s="766"/>
      <c r="L110" s="1864"/>
      <c r="M110" s="1864"/>
      <c r="R110" s="1864"/>
      <c r="U110" s="767"/>
      <c r="AA110" s="1860"/>
      <c r="AB110" s="1860"/>
      <c r="AC110" s="1860"/>
      <c r="AD110" s="1860"/>
      <c r="AE110" s="1860"/>
    </row>
    <row s="12874" customFormat="1" customHeight="1" ht="22.5" hidden="1">
      <c r="A111" s="2495"/>
      <c r="C111" s="1864"/>
      <c r="D111" s="1866"/>
      <c r="E111" s="769" t="str">
        <f>FHD_NUM_P_71</f>
        <v/>
      </c>
      <c r="F111" s="2109" t="str">
        <f>FHD_P_71</f>
        <v/>
      </c>
      <c r="G111" s="2106" t="s">
        <v>589</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590</v>
      </c>
      <c r="H112" s="800"/>
      <c r="I112" s="800"/>
      <c r="J112" s="512" t="str">
        <f>FHD_NOTE_P_72</f>
        <v/>
      </c>
      <c r="K112" s="766"/>
    </row>
    <row customHeight="1" ht="18.75" hidden="1">
      <c r="A113" s="1213" t="s">
        <v>591</v>
      </c>
      <c r="D113" s="1866"/>
      <c r="E113" s="769" t="str">
        <f>FHD_NUM_P_73</f>
        <v/>
      </c>
      <c r="F113" s="2109" t="str">
        <f>FHD_P_73</f>
        <v/>
      </c>
      <c r="G113" s="1194" t="s">
        <v>590</v>
      </c>
      <c r="H113" s="1192"/>
      <c r="I113" s="1192"/>
      <c r="J113" s="512" t="str">
        <f>FHD_NOTE_P_73</f>
        <v/>
      </c>
      <c r="K113" s="766"/>
    </row>
    <row customHeight="1" ht="33.75">
      <c r="A114" s="1213" t="s">
        <v>592</v>
      </c>
      <c r="D114" s="1866"/>
      <c r="E114" s="769" t="str">
        <f>FHD_NUM_P_74</f>
        <v>13</v>
      </c>
      <c r="F114" s="2109" t="str">
        <f>FHD_P_74</f>
        <v>Удельный расход электрической энергии на подачу воды в сеть</v>
      </c>
      <c r="G114" s="2105" t="s">
        <v>593</v>
      </c>
      <c r="H114" s="800"/>
      <c r="I114" s="800"/>
      <c r="J114" s="512" t="str">
        <f>FHD_NOTE_P_74</f>
        <v/>
      </c>
      <c r="K114" s="766"/>
    </row>
    <row s="14120" customFormat="1" customHeight="1" ht="18.75" hidden="1">
      <c r="A115" s="2497" t="s">
        <v>594</v>
      </c>
      <c r="B115" s="1133"/>
      <c r="C115" s="958"/>
      <c r="D115" s="956"/>
      <c r="E115" s="769" t="str">
        <f>FHD_NUM_P_75</f>
        <v/>
      </c>
      <c r="F115" s="2109" t="str">
        <f>FHD_P_75</f>
        <v/>
      </c>
      <c r="G115" s="2105" t="s">
        <v>558</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4120" customFormat="1" customHeight="1" ht="18.75" hidden="1">
      <c r="A116" s="2497"/>
      <c r="B116" s="1133"/>
      <c r="C116" s="958"/>
      <c r="D116" s="956"/>
      <c r="E116" s="769" t="str">
        <f>FHD_NUM_P_76</f>
        <v/>
      </c>
      <c r="F116" s="2109" t="str">
        <f>FHD_P_76</f>
        <v/>
      </c>
      <c r="G116" s="2105" t="s">
        <v>558</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4120" customFormat="1" customHeight="1" ht="18.75" hidden="1">
      <c r="A117" s="2497"/>
      <c r="B117" s="1133"/>
      <c r="C117" s="958"/>
      <c r="D117" s="956"/>
      <c r="E117" s="769" t="str">
        <f>FHD_NUM_P_77</f>
        <v/>
      </c>
      <c r="F117" s="2109" t="str">
        <f>FHD_P_77</f>
        <v/>
      </c>
      <c r="G117" s="2105" t="s">
        <v>558</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3000" customFormat="1" customHeight="1" ht="0.75" hidden="1">
      <c r="A118" s="2497"/>
      <c r="D118" s="771"/>
      <c r="E118" s="1237" t="str">
        <f>E117&amp;".0"</f>
        <v>.0</v>
      </c>
      <c r="F118" s="1221"/>
      <c r="G118" s="1879"/>
      <c r="H118" s="1216"/>
      <c r="I118" s="1216"/>
      <c r="J118" s="1220"/>
    </row>
    <row s="14120" customFormat="1" customHeight="1" ht="15" hidden="1">
      <c r="A119" s="2497"/>
      <c r="B119" s="1133"/>
      <c r="C119" s="958"/>
      <c r="D119" s="969"/>
      <c r="E119" s="1197"/>
      <c r="F119" s="1198" t="s">
        <v>595</v>
      </c>
      <c r="G119" s="970"/>
      <c r="H119" s="971"/>
      <c r="I119" s="971"/>
      <c r="J119" s="1227" t="s">
        <v>596</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597</v>
      </c>
      <c r="D120" s="1866"/>
      <c r="E120" s="769" t="str">
        <f>FHD_NUM_P_78</f>
        <v/>
      </c>
      <c r="F120" s="2109" t="str">
        <f>FHD_P_78</f>
        <v/>
      </c>
      <c r="G120" s="2106" t="s">
        <v>560</v>
      </c>
      <c r="H120" s="800"/>
      <c r="I120" s="800"/>
      <c r="J120" s="512" t="str">
        <f>FHD_NOTE_P_78</f>
        <v/>
      </c>
      <c r="K120" s="766"/>
    </row>
    <row s="13000" customFormat="1" customHeight="1" ht="0.75" hidden="1">
      <c r="A121" s="2495"/>
      <c r="D121" s="771"/>
      <c r="E121" s="1237" t="str">
        <f>E120&amp;".0"</f>
        <v>.0</v>
      </c>
      <c r="F121" s="1221"/>
      <c r="G121" s="1879"/>
      <c r="H121" s="1216"/>
      <c r="I121" s="1216"/>
      <c r="J121" s="1220"/>
    </row>
    <row customHeight="1" ht="15" hidden="1">
      <c r="A122" s="2495"/>
      <c r="D122" s="1861"/>
      <c r="E122" s="793"/>
      <c r="F122" s="1393" t="s">
        <v>586</v>
      </c>
      <c r="G122" s="795"/>
      <c r="H122" s="796"/>
      <c r="I122" s="796"/>
      <c r="J122" s="1228" t="s">
        <v>598</v>
      </c>
      <c r="K122" s="766"/>
    </row>
    <row customHeight="1" ht="22.5" hidden="1">
      <c r="A123" s="2495"/>
      <c r="D123" s="1866"/>
      <c r="E123" s="769" t="str">
        <f>FHD_NUM_P_79</f>
        <v/>
      </c>
      <c r="F123" s="2109" t="str">
        <f>FHD_P_79</f>
        <v/>
      </c>
      <c r="G123" s="2107" t="s">
        <v>562</v>
      </c>
      <c r="H123" s="800"/>
      <c r="I123" s="800"/>
      <c r="J123" s="512" t="str">
        <f>FHD_NOTE_P_79</f>
        <v/>
      </c>
      <c r="K123" s="766"/>
    </row>
    <row s="13000" customFormat="1" customHeight="1" ht="0.75" hidden="1">
      <c r="A124" s="2495"/>
      <c r="D124" s="771"/>
      <c r="E124" s="1237" t="str">
        <f>E123&amp;".0"</f>
        <v>.0</v>
      </c>
      <c r="F124" s="1222"/>
      <c r="G124" s="1879"/>
      <c r="H124" s="1216"/>
      <c r="I124" s="1216"/>
      <c r="J124" s="1220"/>
    </row>
    <row customHeight="1" ht="15" hidden="1">
      <c r="A125" s="2495"/>
      <c r="D125" s="1861"/>
      <c r="E125" s="793"/>
      <c r="F125" s="1393" t="s">
        <v>586</v>
      </c>
      <c r="G125" s="795"/>
      <c r="H125" s="796"/>
      <c r="I125" s="796"/>
      <c r="J125" s="1228" t="s">
        <v>599</v>
      </c>
      <c r="K125" s="766"/>
    </row>
    <row customHeight="1" ht="22.5" hidden="1">
      <c r="A126" s="2495"/>
      <c r="D126" s="1866"/>
      <c r="E126" s="769" t="str">
        <f>FHD_NUM_P_80</f>
        <v/>
      </c>
      <c r="F126" s="2109" t="str">
        <f>FHD_P_80</f>
        <v/>
      </c>
      <c r="G126" s="2107" t="s">
        <v>600</v>
      </c>
      <c r="H126" s="780"/>
      <c r="I126" s="780"/>
      <c r="J126" s="512" t="str">
        <f>FHD_NOTE_P_80</f>
        <v/>
      </c>
      <c r="K126" s="766"/>
    </row>
    <row customHeight="1" ht="18.75" hidden="1">
      <c r="A127" s="2495"/>
      <c r="D127" s="1866"/>
      <c r="E127" s="769" t="str">
        <f>FHD_NUM_P_81</f>
        <v/>
      </c>
      <c r="F127" s="2109" t="str">
        <f>FHD_P_81</f>
        <v/>
      </c>
      <c r="G127" s="2107" t="s">
        <v>601</v>
      </c>
      <c r="H127" s="780"/>
      <c r="I127" s="780"/>
      <c r="J127" s="512" t="str">
        <f>FHD_NOTE_P_81</f>
        <v/>
      </c>
      <c r="K127" s="766"/>
    </row>
    <row customHeight="1" ht="18.75" hidden="1">
      <c r="A128" s="2495"/>
      <c r="C128" s="1864" t="s">
        <v>588</v>
      </c>
      <c r="D128" s="1866"/>
      <c r="E128" s="769" t="str">
        <f>FHD_NUM_P_82</f>
        <v/>
      </c>
      <c r="F128" s="2109" t="str">
        <f>FHD_P_82</f>
        <v/>
      </c>
      <c r="G128" s="2107" t="s">
        <v>305</v>
      </c>
      <c r="H128" s="624"/>
      <c r="I128" s="624"/>
      <c r="J128" s="512" t="str">
        <f>FHD_NOTE_P_82</f>
        <v/>
      </c>
      <c r="K128" s="766"/>
    </row>
    <row customHeight="1" ht="18.75" hidden="1">
      <c r="A129" s="2495"/>
      <c r="C129" s="1864" t="s">
        <v>588</v>
      </c>
      <c r="D129" s="1866"/>
      <c r="E129" s="769" t="str">
        <f>FHD_NUM_P_83</f>
        <v/>
      </c>
      <c r="F129" s="1752" t="str">
        <f>FHD_P_83</f>
        <v/>
      </c>
      <c r="G129" s="2107" t="s">
        <v>305</v>
      </c>
      <c r="H129" s="624"/>
      <c r="I129" s="624"/>
      <c r="J129" s="512" t="str">
        <f>FHD_NOTE_P_83</f>
        <v/>
      </c>
      <c r="K129" s="766"/>
    </row>
    <row customHeight="1" ht="18.75" hidden="1">
      <c r="A130" s="2495"/>
      <c r="C130" s="1864" t="s">
        <v>588</v>
      </c>
      <c r="D130" s="1866"/>
      <c r="E130" s="769" t="str">
        <f>FHD_NUM_P_84</f>
        <v/>
      </c>
      <c r="F130" s="1752" t="str">
        <f>FHD_P_84</f>
        <v/>
      </c>
      <c r="G130" s="2107" t="s">
        <v>305</v>
      </c>
      <c r="H130" s="624"/>
      <c r="I130" s="624"/>
      <c r="J130" s="512" t="str">
        <f>FHD_NOTE_P_84</f>
        <v/>
      </c>
      <c r="K130" s="766"/>
    </row>
    <row customHeight="1" ht="11.25">
      <c r="D131" s="1866"/>
    </row>
    <row customHeight="1" ht="12.75">
      <c r="D132" s="1866"/>
      <c r="E132" s="559"/>
      <c r="F132" s="592"/>
      <c r="G132" s="592"/>
      <c r="H132" s="592"/>
      <c r="I132" s="1875"/>
      <c r="J132" s="804"/>
    </row>
    <row s="12997"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997"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997"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997"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997"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997"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997"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997"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997"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997"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997"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997"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997"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997"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997"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997"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997"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997"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997"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997"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997"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997"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997"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997"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997"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997"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997"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997"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997"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997"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997"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997"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997"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997"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997"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997"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997"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997"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997"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997"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997"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997"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997"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997"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997"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997"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997"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997"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997"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997"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997"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997"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997"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997"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997"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997"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997"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997"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997"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997"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997"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997"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997"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2997"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2997"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2997"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2997"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2997"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2997"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2997"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2997"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2997"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12997"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12997"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12997"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12997"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12997"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12997"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12997"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12997"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12997"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12997"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12997"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12997"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12997"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12997"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12997"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12997"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12997"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12997"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12997"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12997"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12997"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12997"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12997"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12997"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12997"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12997"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12997"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12997"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12997"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12997"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12997"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12997"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12997"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12997"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12997"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12997"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12997"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12997"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12997"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12997"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12997"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12997"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12997"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12997"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12997"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12997"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12997"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12997"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12997"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12997"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12997"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12997"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12997"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12997"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12997"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12997"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12997"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12997"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12997"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12997"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12997"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12997"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12997"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12997"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12997"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12997"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12997"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12997"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12997"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12997"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12997"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12997"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12997"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12997"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12997"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12997"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12997"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12997"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12997"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12997"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12997"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12997"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12997"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12997"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CDF0F-AD31-3EA3-22C4-EDD32219E59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223" width="14.7109375" hidden="1" customWidth="1"/>
    <col min="2" max="2" style="12726" width="17.00390625" hidden="1" customWidth="1"/>
    <col min="3" max="3" style="12729" width="3.7109375" customWidth="1"/>
    <col min="4" max="4" style="12729" width="1.8515625" hidden="1" customWidth="1"/>
    <col min="5" max="6" style="12729" width="7.7109375" customWidth="1"/>
    <col min="7" max="7" style="12729" width="29.7109375" customWidth="1"/>
    <col min="8" max="8" style="12729" width="3.7109375" customWidth="1"/>
    <col min="9" max="9" style="12729" width="5.421875" customWidth="1"/>
    <col min="10" max="10" style="12729" width="24.57421875" customWidth="1"/>
    <col min="11" max="11" style="12729" width="24.421875" customWidth="1"/>
    <col min="12" max="12" style="12729" width="3.7109375" customWidth="1"/>
    <col min="13" max="13" style="12729" width="6.28125" customWidth="1"/>
    <col min="14" max="14" style="12729" width="25.8515625" customWidth="1"/>
    <col min="15" max="18" style="12729" width="18.7109375" customWidth="1"/>
    <col min="19" max="19" style="12729" width="93.421875" customWidth="1"/>
    <col min="20" max="20" style="12729" width="10.57421875" customWidth="1"/>
    <col min="21" max="21" style="14224" width="10.57421875" customWidth="1"/>
    <col min="22" max="22" style="14224" width="11.7109375" customWidth="1"/>
    <col min="23" max="23" style="14225" width="10.57421875" customWidth="1"/>
    <col min="24" max="27" style="12726" width="10.57421875" customWidth="1"/>
    <col min="28" max="83" style="12729"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12232" customFormat="1" customHeight="1" ht="16.5">
      <c r="A6" s="833"/>
      <c r="B6" s="982"/>
      <c r="C6" s="732"/>
      <c r="D6" s="1282"/>
      <c r="E6" s="2336" t="str">
        <f>IF(org=0,"Не определено",org)</f>
        <v>АО "ДГК"</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12705"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299</v>
      </c>
      <c r="F9" s="2239"/>
      <c r="G9" s="2239"/>
      <c r="H9" s="2239"/>
      <c r="I9" s="2239"/>
      <c r="J9" s="2239"/>
      <c r="K9" s="2239"/>
      <c r="L9" s="2239"/>
      <c r="M9" s="2239"/>
      <c r="N9" s="2239"/>
      <c r="O9" s="2239"/>
      <c r="P9" s="2239"/>
      <c r="Q9" s="2239"/>
      <c r="R9" s="2240"/>
      <c r="S9" s="2254" t="s">
        <v>300</v>
      </c>
      <c r="T9" s="557"/>
    </row>
    <row customHeight="1" ht="33.75">
      <c r="D10" s="774" t="s">
        <v>85</v>
      </c>
      <c r="E10" s="2254" t="s">
        <v>85</v>
      </c>
      <c r="F10" s="2254"/>
      <c r="G10" s="744" t="s">
        <v>301</v>
      </c>
      <c r="H10" s="2254" t="s">
        <v>85</v>
      </c>
      <c r="I10" s="2254"/>
      <c r="J10" s="744" t="s">
        <v>602</v>
      </c>
      <c r="K10" s="744" t="s">
        <v>603</v>
      </c>
      <c r="L10" s="2254" t="s">
        <v>85</v>
      </c>
      <c r="M10" s="2254"/>
      <c r="N10" s="744" t="s">
        <v>604</v>
      </c>
      <c r="O10" s="744" t="s">
        <v>605</v>
      </c>
      <c r="P10" s="744" t="s">
        <v>606</v>
      </c>
      <c r="Q10" s="744" t="s">
        <v>607</v>
      </c>
      <c r="R10" s="744" t="s">
        <v>608</v>
      </c>
      <c r="S10" s="2254"/>
      <c r="T10" s="557"/>
    </row>
    <row s="12947" customFormat="1" customHeight="1" ht="15" hidden="1">
      <c r="A11" s="1276"/>
      <c r="D11" s="1249" t="s">
        <v>106</v>
      </c>
      <c r="E11" s="1249"/>
      <c r="F11" s="1249" t="s">
        <v>107</v>
      </c>
      <c r="G11" s="1249" t="s">
        <v>87</v>
      </c>
      <c r="H11" s="1249"/>
      <c r="I11" s="1249" t="s">
        <v>88</v>
      </c>
      <c r="J11" s="1249" t="s">
        <v>108</v>
      </c>
      <c r="K11" s="1249" t="s">
        <v>89</v>
      </c>
      <c r="L11" s="1249"/>
      <c r="M11" s="1249" t="s">
        <v>90</v>
      </c>
      <c r="N11" s="1249" t="s">
        <v>109</v>
      </c>
      <c r="O11" s="1249" t="s">
        <v>96</v>
      </c>
      <c r="P11" s="1249" t="s">
        <v>145</v>
      </c>
      <c r="Q11" s="1249" t="s">
        <v>146</v>
      </c>
      <c r="R11" s="1249" t="s">
        <v>147</v>
      </c>
      <c r="S11" s="1249" t="s">
        <v>148</v>
      </c>
      <c r="U11" s="834"/>
      <c r="V11" s="834"/>
      <c r="W11" s="834"/>
    </row>
    <row s="14172" customFormat="1" customHeight="1" ht="0.75">
      <c r="A12" s="838"/>
      <c r="B12" s="585"/>
      <c r="D12" s="771"/>
      <c r="E12" s="569"/>
      <c r="F12" s="569"/>
      <c r="Q12" s="839"/>
      <c r="R12" s="840"/>
      <c r="T12" s="841"/>
      <c r="U12" s="842"/>
      <c r="V12" s="842"/>
      <c r="W12" s="843"/>
      <c r="X12" s="585"/>
      <c r="Y12" s="585"/>
      <c r="Z12" s="585"/>
      <c r="AA12" s="585"/>
    </row>
    <row s="12705" customFormat="1" customHeight="1" ht="0.75">
      <c r="A13" s="844"/>
      <c r="B13" s="789"/>
      <c r="D13" s="771" t="s">
        <v>375</v>
      </c>
      <c r="E13" s="783"/>
      <c r="F13" s="783"/>
      <c r="G13" s="783"/>
      <c r="H13" s="783"/>
      <c r="I13" s="783"/>
      <c r="J13" s="783"/>
      <c r="K13" s="783"/>
      <c r="L13" s="783"/>
      <c r="M13" s="783"/>
      <c r="N13" s="783"/>
      <c r="O13" s="783"/>
      <c r="P13" s="783"/>
      <c r="Q13" s="783"/>
      <c r="R13" s="783"/>
      <c r="T13" s="557"/>
      <c r="U13" s="834"/>
      <c r="V13" s="834"/>
      <c r="W13" s="845"/>
      <c r="X13" s="789"/>
      <c r="Y13" s="789"/>
      <c r="Z13" s="789"/>
      <c r="AA13" s="789"/>
    </row>
    <row s="12576" customFormat="1" customHeight="1" ht="15" hidden="1">
      <c r="A14" s="846" t="s">
        <v>114</v>
      </c>
      <c r="B14" s="847"/>
      <c r="C14" s="847"/>
      <c r="D14" s="2502" t="s">
        <v>106</v>
      </c>
      <c r="E14" s="2510" t="s">
        <v>102</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609</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2576" customFormat="1" customHeight="1" ht="15" hidden="1">
      <c r="A15" s="846"/>
      <c r="B15" s="847"/>
      <c r="C15" s="847"/>
      <c r="D15" s="2503"/>
      <c r="E15" s="2510" t="s">
        <v>564</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2576" customFormat="1" customHeight="1" ht="15" hidden="1">
      <c r="A16" s="846"/>
      <c r="B16" s="847"/>
      <c r="C16" s="847"/>
      <c r="D16" s="2503"/>
      <c r="E16" s="2510" t="s">
        <v>565</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2576" customFormat="1" customHeight="1" ht="22.5" hidden="1">
      <c r="A17" s="856"/>
      <c r="B17" s="640"/>
      <c r="C17" s="635"/>
      <c r="D17" s="2503"/>
      <c r="E17" s="2507" t="s">
        <v>610</v>
      </c>
      <c r="F17" s="2507"/>
      <c r="G17" s="2507"/>
      <c r="H17" s="2507"/>
      <c r="I17" s="2507"/>
      <c r="J17" s="2507"/>
      <c r="K17" s="2507"/>
      <c r="L17" s="2507"/>
      <c r="M17" s="2507"/>
      <c r="N17" s="2507"/>
      <c r="O17" s="2507"/>
      <c r="P17" s="2507"/>
      <c r="Q17" s="781">
        <f>SUMIF(T18:T19,"i",Q18:Q19)</f>
        <v>0</v>
      </c>
      <c r="R17" s="1241"/>
      <c r="S17" s="1120" t="s">
        <v>611</v>
      </c>
      <c r="T17" s="940" t="s">
        <v>612</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2576"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2576"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2576" customFormat="1" customHeight="1" ht="22.5" hidden="1">
      <c r="A20" s="856"/>
      <c r="B20" s="640"/>
      <c r="C20" s="635"/>
      <c r="D20" s="2503"/>
      <c r="E20" s="2507" t="s">
        <v>613</v>
      </c>
      <c r="F20" s="2507"/>
      <c r="G20" s="2507"/>
      <c r="H20" s="2507"/>
      <c r="I20" s="2507"/>
      <c r="J20" s="2507"/>
      <c r="K20" s="2507"/>
      <c r="L20" s="2507"/>
      <c r="M20" s="2507"/>
      <c r="N20" s="2507"/>
      <c r="O20" s="2507"/>
      <c r="P20" s="2507"/>
      <c r="Q20" s="781">
        <f>SUMIF(T21:T22,"i",Q21:Q22)</f>
        <v>0</v>
      </c>
      <c r="R20" s="1241"/>
      <c r="S20" s="932" t="s">
        <v>614</v>
      </c>
      <c r="T20" s="940" t="s">
        <v>612</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2576"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2576"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A7A2-CA49-37D6-D636-3801B0A7C0C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153" width="10.7109375" hidden="1" customWidth="1"/>
    <col min="2" max="2" style="12874" width="16.8515625" hidden="1" customWidth="1"/>
    <col min="3" max="3" style="13000" width="5.57421875" hidden="1" customWidth="1"/>
    <col min="4" max="4" style="14154" width="3.7109375" customWidth="1"/>
    <col min="5" max="5" style="13002" width="7.7109375" customWidth="1"/>
    <col min="6" max="6" style="13002" width="56.140625" customWidth="1"/>
    <col min="7" max="7" style="13002" width="10.421875" customWidth="1"/>
    <col min="8" max="8" style="13002" width="40.7109375" hidden="1" customWidth="1"/>
    <col min="9" max="9" style="13002" width="40.7109375" customWidth="1"/>
    <col min="10" max="10" style="13002" width="102.8515625" customWidth="1"/>
    <col min="11" max="11" style="12874" width="9.7109375" customWidth="1"/>
    <col min="12" max="12" style="13000" width="5.28125" customWidth="1"/>
    <col min="13" max="13" style="13000" width="3.7109375" customWidth="1"/>
    <col min="14" max="17" style="12874" width="3.7109375" customWidth="1"/>
    <col min="18" max="18" style="13000" width="10.57421875" customWidth="1"/>
    <col min="19" max="19" style="12874" width="34.7109375" customWidth="1"/>
    <col min="20" max="20" style="12874" width="9.421875" customWidth="1"/>
    <col min="21" max="21" style="14155" width="9.140625"/>
    <col min="22" max="26" style="12874" width="9.140625"/>
    <col min="27" max="31" style="14057" width="9.140625"/>
  </cols>
  <sheetData>
    <row s="12874" customFormat="1" customHeight="1" ht="11.25" hidden="1">
      <c r="A1" s="1211"/>
      <c r="C1" s="1864"/>
      <c r="D1" s="760"/>
      <c r="H1" s="1385">
        <v>4</v>
      </c>
      <c r="I1" s="1385">
        <v>4</v>
      </c>
      <c r="L1" s="1864"/>
      <c r="M1" s="1864"/>
      <c r="R1" s="1864"/>
    </row>
    <row s="12874" customFormat="1" customHeight="1" ht="22.5" hidden="1">
      <c r="A2" s="1211"/>
      <c r="C2" s="1864"/>
      <c r="D2" s="761"/>
      <c r="E2" s="1865"/>
      <c r="F2" s="763"/>
      <c r="G2" s="1867" t="s">
        <v>552</v>
      </c>
      <c r="H2" s="764"/>
      <c r="I2" s="764"/>
      <c r="J2" s="765" t="s">
        <v>615</v>
      </c>
      <c r="K2" s="766"/>
      <c r="L2" s="1864"/>
      <c r="M2" s="1864"/>
      <c r="R2" s="1864"/>
      <c r="U2" s="767"/>
      <c r="AA2" s="1860"/>
      <c r="AB2" s="1860"/>
      <c r="AC2" s="1860"/>
      <c r="AD2" s="1860"/>
      <c r="AE2" s="1860"/>
    </row>
    <row customHeight="1" ht="11.25" hidden="1"/>
    <row s="14057"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616</v>
      </c>
      <c r="F6" s="2435"/>
      <c r="G6" s="2435"/>
      <c r="H6" s="2435"/>
      <c r="I6" s="2435"/>
      <c r="J6" s="779"/>
    </row>
    <row customHeight="1" ht="24">
      <c r="E7" s="2423" t="str">
        <f>IF(org=0,"Не определено",org)</f>
        <v>АО "ДГК"</v>
      </c>
      <c r="F7" s="2423"/>
      <c r="G7" s="2423"/>
      <c r="H7" s="2423"/>
      <c r="I7" s="2423"/>
    </row>
    <row customHeight="1" ht="11.25">
      <c r="E8" s="1360"/>
      <c r="F8" s="1360"/>
      <c r="G8" s="1360"/>
      <c r="H8" s="1360"/>
      <c r="I8" s="1360"/>
    </row>
    <row s="13000" customFormat="1" customHeight="1" ht="0.75">
      <c r="A9" s="1392"/>
      <c r="D9" s="1870"/>
      <c r="H9" s="1112"/>
      <c r="I9" s="1112" t="s">
        <v>114</v>
      </c>
    </row>
    <row customHeight="1" ht="11.25">
      <c r="E10" s="934"/>
      <c r="F10" s="2498" t="s">
        <v>102</v>
      </c>
      <c r="G10" s="2499"/>
      <c r="H10" s="1780" t="str">
        <f>IF(H9="","",INDEX(DIFFERENTIATION_UNMERGE_VD,MATCH(H9,DIFFERENTIATION_ID_DIFF,0)))</f>
        <v/>
      </c>
      <c r="I10" s="1780">
        <f>IF(I9="","",INDEX(DIFFERENTIATION_UNMERGE_VD,MATCH(I9,DIFFERENTIATION_ID_DIFF,0)))</f>
        <v>0</v>
      </c>
      <c r="J10" s="2254"/>
    </row>
    <row customHeight="1" ht="11.25">
      <c r="E11" s="934"/>
      <c r="F11" s="2498" t="s">
        <v>564</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565</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299</v>
      </c>
      <c r="F13" s="2501"/>
      <c r="G13" s="2501"/>
      <c r="H13" s="1779"/>
      <c r="I13" s="1779"/>
      <c r="J13" s="2254"/>
    </row>
    <row customHeight="1" ht="22.5">
      <c r="E14" s="1867" t="s">
        <v>85</v>
      </c>
      <c r="F14" s="1862" t="s">
        <v>301</v>
      </c>
      <c r="G14" s="1862" t="s">
        <v>566</v>
      </c>
      <c r="H14" s="1862" t="s">
        <v>302</v>
      </c>
      <c r="I14" s="1862" t="s">
        <v>302</v>
      </c>
      <c r="J14" s="2254"/>
    </row>
    <row customHeight="1" ht="18.75">
      <c r="D15" s="1866"/>
      <c r="E15" s="1858" t="s">
        <v>106</v>
      </c>
      <c r="F15" s="930" t="s">
        <v>617</v>
      </c>
      <c r="G15" s="1874" t="s">
        <v>552</v>
      </c>
      <c r="H15" s="780"/>
      <c r="I15" s="780"/>
      <c r="J15" s="512" t="s">
        <v>618</v>
      </c>
      <c r="K15" s="766" t="s">
        <v>619</v>
      </c>
    </row>
    <row customHeight="1" ht="33.75">
      <c r="D16" s="1866"/>
      <c r="E16" s="1858" t="s">
        <v>107</v>
      </c>
      <c r="F16" s="930" t="s">
        <v>620</v>
      </c>
      <c r="G16" s="1874" t="s">
        <v>552</v>
      </c>
      <c r="H16" s="781">
        <f>SUM(H17,H20:H32)</f>
        <v>0</v>
      </c>
      <c r="I16" s="781">
        <f>SUM(I17,I20:I32)</f>
        <v>0</v>
      </c>
      <c r="J16" s="512" t="s">
        <v>621</v>
      </c>
      <c r="K16" s="766" t="s">
        <v>619</v>
      </c>
    </row>
    <row customHeight="1" ht="18.75">
      <c r="D17" s="1866"/>
      <c r="E17" s="1892" t="s">
        <v>622</v>
      </c>
      <c r="F17" s="1178" t="s">
        <v>623</v>
      </c>
      <c r="G17" s="1871" t="s">
        <v>552</v>
      </c>
      <c r="H17" s="780"/>
      <c r="I17" s="780"/>
      <c r="J17" s="512" t="s">
        <v>624</v>
      </c>
      <c r="K17" s="766"/>
    </row>
    <row customHeight="1" ht="22.5">
      <c r="D18" s="1866"/>
      <c r="E18" s="1892" t="s">
        <v>625</v>
      </c>
      <c r="F18" s="1878" t="s">
        <v>626</v>
      </c>
      <c r="G18" s="1871" t="s">
        <v>552</v>
      </c>
      <c r="H18" s="780"/>
      <c r="I18" s="780"/>
      <c r="J18" s="512" t="s">
        <v>627</v>
      </c>
      <c r="K18" s="766"/>
    </row>
    <row customHeight="1" ht="33.75">
      <c r="D19" s="1866"/>
      <c r="E19" s="1892" t="s">
        <v>628</v>
      </c>
      <c r="F19" s="1878" t="s">
        <v>629</v>
      </c>
      <c r="G19" s="1871" t="s">
        <v>552</v>
      </c>
      <c r="H19" s="780"/>
      <c r="I19" s="780"/>
      <c r="J19" s="512"/>
      <c r="K19" s="766"/>
    </row>
    <row customHeight="1" ht="18.75">
      <c r="D20" s="1866"/>
      <c r="E20" s="1892" t="s">
        <v>306</v>
      </c>
      <c r="F20" s="1178" t="s">
        <v>630</v>
      </c>
      <c r="G20" s="1871" t="s">
        <v>552</v>
      </c>
      <c r="H20" s="780"/>
      <c r="I20" s="780"/>
      <c r="J20" s="512" t="s">
        <v>631</v>
      </c>
      <c r="K20" s="766"/>
    </row>
    <row customHeight="1" ht="18.75">
      <c r="D21" s="1866"/>
      <c r="E21" s="1892" t="s">
        <v>632</v>
      </c>
      <c r="F21" s="1878" t="s">
        <v>633</v>
      </c>
      <c r="G21" s="1871" t="s">
        <v>552</v>
      </c>
      <c r="H21" s="780"/>
      <c r="I21" s="780"/>
      <c r="J21" s="512"/>
      <c r="K21" s="766"/>
    </row>
    <row customHeight="1" ht="18.75">
      <c r="D22" s="1866"/>
      <c r="E22" s="1892" t="s">
        <v>634</v>
      </c>
      <c r="F22" s="1878" t="s">
        <v>635</v>
      </c>
      <c r="G22" s="1871" t="s">
        <v>552</v>
      </c>
      <c r="H22" s="780"/>
      <c r="I22" s="780"/>
      <c r="J22" s="512"/>
      <c r="K22" s="766"/>
    </row>
    <row customHeight="1" ht="22.5">
      <c r="D23" s="1866"/>
      <c r="E23" s="1892" t="s">
        <v>309</v>
      </c>
      <c r="F23" s="1178" t="s">
        <v>636</v>
      </c>
      <c r="G23" s="1871" t="s">
        <v>552</v>
      </c>
      <c r="H23" s="780"/>
      <c r="I23" s="780"/>
      <c r="J23" s="512" t="s">
        <v>637</v>
      </c>
      <c r="K23" s="766"/>
    </row>
    <row customHeight="1" ht="18.75">
      <c r="D24" s="1866"/>
      <c r="E24" s="1892" t="s">
        <v>638</v>
      </c>
      <c r="F24" s="1878" t="s">
        <v>639</v>
      </c>
      <c r="G24" s="1871" t="s">
        <v>552</v>
      </c>
      <c r="H24" s="780"/>
      <c r="I24" s="780"/>
      <c r="J24" s="512"/>
      <c r="K24" s="766"/>
    </row>
    <row customHeight="1" ht="33.75">
      <c r="D25" s="1866"/>
      <c r="E25" s="1892" t="s">
        <v>640</v>
      </c>
      <c r="F25" s="1878" t="s">
        <v>641</v>
      </c>
      <c r="G25" s="1871" t="s">
        <v>552</v>
      </c>
      <c r="H25" s="780"/>
      <c r="I25" s="780"/>
      <c r="J25" s="512"/>
      <c r="K25" s="766"/>
    </row>
    <row customHeight="1" ht="22.5">
      <c r="D26" s="1866"/>
      <c r="E26" s="1892" t="s">
        <v>642</v>
      </c>
      <c r="F26" s="1178" t="s">
        <v>643</v>
      </c>
      <c r="G26" s="1871" t="s">
        <v>552</v>
      </c>
      <c r="H26" s="780"/>
      <c r="I26" s="780"/>
      <c r="J26" s="512" t="s">
        <v>644</v>
      </c>
      <c r="K26" s="766"/>
    </row>
    <row customHeight="1" ht="18.75">
      <c r="D27" s="1866"/>
      <c r="E27" s="1903" t="s">
        <v>645</v>
      </c>
      <c r="F27" s="1878" t="s">
        <v>646</v>
      </c>
      <c r="G27" s="1882" t="s">
        <v>552</v>
      </c>
      <c r="H27" s="1904"/>
      <c r="I27" s="1904"/>
      <c r="J27" s="512"/>
      <c r="K27" s="766"/>
    </row>
    <row customHeight="1" ht="18.75">
      <c r="D28" s="1866"/>
      <c r="E28" s="1903" t="s">
        <v>647</v>
      </c>
      <c r="F28" s="1878" t="s">
        <v>648</v>
      </c>
      <c r="G28" s="1882" t="s">
        <v>552</v>
      </c>
      <c r="H28" s="1904"/>
      <c r="I28" s="1904"/>
      <c r="J28" s="512"/>
      <c r="K28" s="766"/>
    </row>
    <row customHeight="1" ht="18.75">
      <c r="D29" s="1866"/>
      <c r="E29" s="1903" t="s">
        <v>649</v>
      </c>
      <c r="F29" s="1178" t="s">
        <v>650</v>
      </c>
      <c r="G29" s="1882" t="s">
        <v>552</v>
      </c>
      <c r="H29" s="1904"/>
      <c r="I29" s="1904"/>
      <c r="J29" s="512"/>
      <c r="K29" s="766"/>
    </row>
    <row customHeight="1" ht="18.75">
      <c r="D30" s="1866"/>
      <c r="E30" s="1903" t="s">
        <v>651</v>
      </c>
      <c r="F30" s="1178" t="s">
        <v>652</v>
      </c>
      <c r="G30" s="1882" t="s">
        <v>552</v>
      </c>
      <c r="H30" s="1904"/>
      <c r="I30" s="1904"/>
      <c r="J30" s="512"/>
      <c r="K30" s="766"/>
    </row>
    <row customHeight="1" ht="18.75">
      <c r="D31" s="1866"/>
      <c r="E31" s="1903" t="s">
        <v>653</v>
      </c>
      <c r="F31" s="1178" t="s">
        <v>654</v>
      </c>
      <c r="G31" s="1882" t="s">
        <v>552</v>
      </c>
      <c r="H31" s="1904"/>
      <c r="I31" s="1904"/>
      <c r="J31" s="512"/>
      <c r="K31" s="766"/>
    </row>
    <row s="12874" customFormat="1" customHeight="1" ht="22.5">
      <c r="A32" s="1211"/>
      <c r="C32" s="1864"/>
      <c r="D32" s="1866"/>
      <c r="E32" s="1903" t="s">
        <v>655</v>
      </c>
      <c r="F32" s="1178" t="s">
        <v>656</v>
      </c>
      <c r="G32" s="1872" t="s">
        <v>552</v>
      </c>
      <c r="H32" s="802">
        <f>SUM(H33:H34)</f>
        <v>0</v>
      </c>
      <c r="I32" s="802">
        <f>SUM(I33:I34)</f>
        <v>0</v>
      </c>
      <c r="J32" s="512" t="s">
        <v>657</v>
      </c>
      <c r="K32" s="766"/>
      <c r="L32" s="1864"/>
      <c r="M32" s="1864"/>
      <c r="R32" s="1864"/>
      <c r="U32" s="767"/>
      <c r="AA32" s="1860"/>
      <c r="AB32" s="1860"/>
      <c r="AC32" s="1860"/>
      <c r="AD32" s="1860"/>
      <c r="AE32" s="1860"/>
    </row>
    <row s="13000" customFormat="1" customHeight="1" ht="0.75">
      <c r="A33" s="1392"/>
      <c r="D33" s="771"/>
      <c r="E33" s="1025" t="str">
        <f>E32&amp;".0"</f>
        <v>2.8.0</v>
      </c>
      <c r="F33" s="1215"/>
      <c r="G33" s="774"/>
      <c r="H33" s="1216"/>
      <c r="I33" s="1216"/>
      <c r="J33" s="1217"/>
    </row>
    <row s="12874" customFormat="1" customHeight="1" ht="18.75">
      <c r="A34" s="1211"/>
      <c r="C34" s="1864"/>
      <c r="D34" s="1861"/>
      <c r="E34" s="793"/>
      <c r="F34" s="1894" t="s">
        <v>577</v>
      </c>
      <c r="G34" s="795"/>
      <c r="H34" s="796"/>
      <c r="I34" s="796"/>
      <c r="J34" s="524" t="s">
        <v>658</v>
      </c>
      <c r="K34" s="766"/>
      <c r="L34" s="1864"/>
      <c r="M34" s="1864"/>
      <c r="R34" s="1864"/>
      <c r="U34" s="767"/>
      <c r="AA34" s="1860"/>
      <c r="AB34" s="1860"/>
      <c r="AC34" s="1860"/>
      <c r="AD34" s="1860"/>
      <c r="AE34" s="1860"/>
    </row>
    <row customHeight="1" ht="56.25">
      <c r="D35" s="1866"/>
      <c r="E35" s="1903" t="s">
        <v>659</v>
      </c>
      <c r="F35" s="1178" t="s">
        <v>660</v>
      </c>
      <c r="G35" s="1882" t="s">
        <v>552</v>
      </c>
      <c r="H35" s="1904"/>
      <c r="I35" s="1904"/>
      <c r="J35" s="512" t="s">
        <v>661</v>
      </c>
      <c r="K35" s="766"/>
    </row>
    <row s="12874" customFormat="1" customHeight="1" ht="22.5">
      <c r="A36" s="1213" t="s">
        <v>578</v>
      </c>
      <c r="C36" s="1864"/>
      <c r="D36" s="1866"/>
      <c r="E36" s="1892" t="s">
        <v>87</v>
      </c>
      <c r="F36" s="930" t="s">
        <v>662</v>
      </c>
      <c r="G36" s="1871" t="s">
        <v>552</v>
      </c>
      <c r="H36" s="780"/>
      <c r="I36" s="780"/>
      <c r="J36" s="512" t="s">
        <v>663</v>
      </c>
      <c r="K36" s="766"/>
      <c r="L36" s="1864"/>
      <c r="M36" s="1864"/>
      <c r="R36" s="1864"/>
      <c r="U36" s="767"/>
      <c r="AA36" s="1860"/>
      <c r="AB36" s="1860"/>
      <c r="AC36" s="1860"/>
      <c r="AD36" s="1860"/>
      <c r="AE36" s="1860"/>
    </row>
    <row s="12874" customFormat="1" customHeight="1" ht="22.5">
      <c r="A37" s="1213"/>
      <c r="C37" s="1864"/>
      <c r="D37" s="1866"/>
      <c r="E37" s="1892" t="s">
        <v>323</v>
      </c>
      <c r="F37" s="1178" t="s">
        <v>664</v>
      </c>
      <c r="G37" s="1882"/>
      <c r="H37" s="780"/>
      <c r="I37" s="780"/>
      <c r="J37" s="512"/>
      <c r="K37" s="766"/>
      <c r="L37" s="1864"/>
      <c r="M37" s="1864"/>
      <c r="R37" s="1864"/>
      <c r="U37" s="767"/>
      <c r="AA37" s="1860"/>
      <c r="AB37" s="1860"/>
      <c r="AC37" s="1860"/>
      <c r="AD37" s="1860"/>
      <c r="AE37" s="1860"/>
    </row>
    <row s="12874" customFormat="1" customHeight="1" ht="18.75">
      <c r="A38" s="1211"/>
      <c r="C38" s="1864"/>
      <c r="D38" s="798"/>
      <c r="E38" s="1892" t="s">
        <v>88</v>
      </c>
      <c r="F38" s="930" t="s">
        <v>665</v>
      </c>
      <c r="G38" s="1871" t="s">
        <v>552</v>
      </c>
      <c r="H38" s="780"/>
      <c r="I38" s="780"/>
      <c r="J38" s="512" t="s">
        <v>666</v>
      </c>
      <c r="K38" s="766"/>
      <c r="L38" s="1864"/>
      <c r="M38" s="1864"/>
      <c r="R38" s="1864"/>
      <c r="U38" s="767"/>
      <c r="AA38" s="1860"/>
      <c r="AB38" s="1860"/>
      <c r="AC38" s="1860"/>
      <c r="AD38" s="1860"/>
      <c r="AE38" s="1860"/>
    </row>
    <row s="12874" customFormat="1" customHeight="1" ht="22.5">
      <c r="A39" s="1211"/>
      <c r="C39" s="1864"/>
      <c r="D39" s="798"/>
      <c r="E39" s="1892" t="s">
        <v>667</v>
      </c>
      <c r="F39" s="1178" t="s">
        <v>668</v>
      </c>
      <c r="G39" s="1882" t="s">
        <v>552</v>
      </c>
      <c r="H39" s="780"/>
      <c r="I39" s="780"/>
      <c r="J39" s="512" t="s">
        <v>669</v>
      </c>
      <c r="K39" s="766"/>
      <c r="L39" s="1864"/>
      <c r="M39" s="1864"/>
      <c r="R39" s="1864"/>
      <c r="U39" s="767"/>
      <c r="AA39" s="1860"/>
      <c r="AB39" s="1860"/>
      <c r="AC39" s="1860"/>
      <c r="AD39" s="1860"/>
      <c r="AE39" s="1860"/>
    </row>
    <row s="12874" customFormat="1" customHeight="1" ht="22.5">
      <c r="A40" s="1211"/>
      <c r="C40" s="1864"/>
      <c r="D40" s="1866"/>
      <c r="E40" s="1892" t="s">
        <v>670</v>
      </c>
      <c r="F40" s="1878" t="s">
        <v>671</v>
      </c>
      <c r="G40" s="1871" t="s">
        <v>552</v>
      </c>
      <c r="H40" s="780"/>
      <c r="I40" s="780"/>
      <c r="J40" s="512" t="s">
        <v>672</v>
      </c>
      <c r="K40" s="766"/>
      <c r="L40" s="1864"/>
      <c r="M40" s="1864"/>
      <c r="R40" s="1864"/>
      <c r="U40" s="767"/>
      <c r="AA40" s="1860"/>
      <c r="AB40" s="1860"/>
      <c r="AC40" s="1860"/>
      <c r="AD40" s="1860"/>
      <c r="AE40" s="1860"/>
    </row>
    <row s="12874" customFormat="1" customHeight="1" ht="22.5">
      <c r="A41" s="1211"/>
      <c r="C41" s="1864"/>
      <c r="D41" s="1866"/>
      <c r="E41" s="1892" t="s">
        <v>673</v>
      </c>
      <c r="F41" s="1878" t="s">
        <v>674</v>
      </c>
      <c r="G41" s="1871" t="s">
        <v>552</v>
      </c>
      <c r="H41" s="780"/>
      <c r="I41" s="780"/>
      <c r="J41" s="512" t="s">
        <v>675</v>
      </c>
      <c r="K41" s="766"/>
      <c r="L41" s="1864"/>
      <c r="M41" s="1864"/>
      <c r="R41" s="1864"/>
      <c r="U41" s="767"/>
      <c r="AA41" s="1860"/>
      <c r="AB41" s="1860"/>
      <c r="AC41" s="1860"/>
      <c r="AD41" s="1860"/>
      <c r="AE41" s="1860"/>
    </row>
    <row s="12874" customFormat="1" customHeight="1" ht="22.5">
      <c r="A42" s="1211"/>
      <c r="C42" s="1864"/>
      <c r="D42" s="1866"/>
      <c r="E42" s="1892" t="s">
        <v>676</v>
      </c>
      <c r="F42" s="1878" t="s">
        <v>677</v>
      </c>
      <c r="G42" s="1871" t="s">
        <v>552</v>
      </c>
      <c r="H42" s="780"/>
      <c r="I42" s="780"/>
      <c r="J42" s="512" t="s">
        <v>678</v>
      </c>
      <c r="K42" s="766"/>
      <c r="L42" s="1864"/>
      <c r="M42" s="1864"/>
      <c r="R42" s="1864"/>
      <c r="U42" s="767"/>
      <c r="AA42" s="1860"/>
      <c r="AB42" s="1860"/>
      <c r="AC42" s="1860"/>
      <c r="AD42" s="1860"/>
      <c r="AE42" s="1860"/>
    </row>
    <row s="12874" customFormat="1" customHeight="1" ht="33.75">
      <c r="A43" s="1211"/>
      <c r="C43" s="1864" t="s">
        <v>588</v>
      </c>
      <c r="D43" s="1866"/>
      <c r="E43" s="1892" t="s">
        <v>108</v>
      </c>
      <c r="F43" s="930" t="s">
        <v>679</v>
      </c>
      <c r="G43" s="1874" t="s">
        <v>680</v>
      </c>
      <c r="H43" s="624"/>
      <c r="I43" s="624"/>
      <c r="J43" s="512" t="s">
        <v>681</v>
      </c>
      <c r="K43" s="766"/>
      <c r="L43" s="1864"/>
      <c r="M43" s="1864"/>
      <c r="R43" s="1864"/>
      <c r="U43" s="767"/>
      <c r="AA43" s="1860"/>
      <c r="AB43" s="1860"/>
      <c r="AC43" s="1860"/>
      <c r="AD43" s="1860"/>
      <c r="AE43" s="1860"/>
    </row>
    <row s="12874" customFormat="1" customHeight="1" ht="22.5">
      <c r="A44" s="1211"/>
      <c r="C44" s="1864"/>
      <c r="D44" s="1866"/>
      <c r="E44" s="1892" t="s">
        <v>89</v>
      </c>
      <c r="F44" s="930" t="s">
        <v>682</v>
      </c>
      <c r="G44" s="1871" t="s">
        <v>683</v>
      </c>
      <c r="H44" s="768"/>
      <c r="I44" s="768"/>
      <c r="J44" s="512" t="s">
        <v>684</v>
      </c>
      <c r="K44" s="766"/>
      <c r="L44" s="1864"/>
      <c r="M44" s="1864"/>
      <c r="R44" s="1864"/>
      <c r="U44" s="767"/>
      <c r="AA44" s="1860"/>
      <c r="AB44" s="1860"/>
      <c r="AC44" s="1860"/>
      <c r="AD44" s="1860"/>
      <c r="AE44" s="1860"/>
    </row>
    <row s="12874" customFormat="1" customHeight="1" ht="22.5">
      <c r="A45" s="1211"/>
      <c r="C45" s="1864"/>
      <c r="D45" s="1866"/>
      <c r="E45" s="1892" t="s">
        <v>90</v>
      </c>
      <c r="F45" s="930" t="s">
        <v>685</v>
      </c>
      <c r="G45" s="1882" t="s">
        <v>686</v>
      </c>
      <c r="H45" s="768"/>
      <c r="I45" s="768"/>
      <c r="J45" s="512" t="s">
        <v>687</v>
      </c>
      <c r="K45" s="766"/>
      <c r="L45" s="1864"/>
      <c r="M45" s="1864"/>
      <c r="R45" s="1864"/>
      <c r="U45" s="767"/>
      <c r="AA45" s="1860"/>
      <c r="AB45" s="1860"/>
      <c r="AC45" s="1860"/>
      <c r="AD45" s="1860"/>
      <c r="AE45" s="1860"/>
    </row>
    <row s="12874" customFormat="1" customHeight="1" ht="18.75">
      <c r="A46" s="1211"/>
      <c r="C46" s="1864"/>
      <c r="D46" s="1866"/>
      <c r="E46" s="1892" t="s">
        <v>109</v>
      </c>
      <c r="F46" s="930" t="s">
        <v>688</v>
      </c>
      <c r="G46" s="1871" t="s">
        <v>590</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12997"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2997"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2997"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2997"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2997"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2997"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2997"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2997"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2997"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2997"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2997"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2997"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2997"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2997"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2997"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2997"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2997"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2997"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2997"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2997"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2997"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2997"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2997"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2997"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2997"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2997"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2997"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2997"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2997"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2997"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2997"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2997"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2997"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2997"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2997"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2997"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2997"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2997"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2997"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2997"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2997"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2997"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2997"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2997"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2997"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2997"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2997"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2997"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2997"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2997"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2997"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2997"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2997"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2997"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2997"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2997"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2997"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2997"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2997"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2997"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2997"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2997"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2997"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2997"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2997"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2997"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2997"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2997"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2997"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2997"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2997"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2997"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2997"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2997"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2997"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2997"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2997"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2997"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2997"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2997"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2997"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2997"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2997"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2997"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2997"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997"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997"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997"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997"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997"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997"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997"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997"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997"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997"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997"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997"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997"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997"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997"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997"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997"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997"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997"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997"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997"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997"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997"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997"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997"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997"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997"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997"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997"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997"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997"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997"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997"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997"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997"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997"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997"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997"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997"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997"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997"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997"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997"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997"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997"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997"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997"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997"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997"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997"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997"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997"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997"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997"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997"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997"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997"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997"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997"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997"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997"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997"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2997"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2997"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2997"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2997"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2997"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2997"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2997"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2997"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2997"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52E1F-7B91-501F-5049-6990A726B78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153" width="10.7109375" hidden="1" customWidth="1"/>
    <col min="2" max="2" style="12874" width="16.8515625" hidden="1" customWidth="1"/>
    <col min="3" max="3" style="13000" width="5.57421875" hidden="1" customWidth="1"/>
    <col min="4" max="4" style="14154" width="3.7109375" customWidth="1"/>
    <col min="5" max="5" style="13002" width="7.7109375" customWidth="1"/>
    <col min="6" max="6" style="13002" width="54.57421875" customWidth="1"/>
    <col min="7" max="7" style="13002" width="10.421875" customWidth="1"/>
    <col min="8" max="8" style="13002" width="40.7109375" hidden="1" customWidth="1"/>
    <col min="9" max="9" style="13002" width="40.7109375" customWidth="1"/>
    <col min="10" max="10" style="13002" width="102.8515625" customWidth="1"/>
    <col min="11" max="11" style="12874" width="9.7109375" customWidth="1"/>
    <col min="12" max="12" style="13000" width="5.28125" customWidth="1"/>
    <col min="13" max="13" style="13000" width="3.7109375" customWidth="1"/>
    <col min="14" max="17" style="12874" width="3.7109375" customWidth="1"/>
    <col min="18" max="18" style="13000" width="10.57421875" customWidth="1"/>
    <col min="19" max="19" style="12874" width="34.7109375" customWidth="1"/>
    <col min="20" max="20" style="12874" width="9.421875" customWidth="1"/>
    <col min="21" max="21" style="14155" width="9.140625"/>
    <col min="22" max="26" style="12874" width="9.140625"/>
    <col min="27" max="31" style="14057" width="9.140625"/>
  </cols>
  <sheetData>
    <row s="12874" customFormat="1" customHeight="1" ht="11.25" hidden="1">
      <c r="A1" s="1211"/>
      <c r="C1" s="1864"/>
      <c r="D1" s="760"/>
      <c r="H1" s="1385">
        <v>4</v>
      </c>
      <c r="I1" s="1385">
        <v>4</v>
      </c>
      <c r="L1" s="1864"/>
      <c r="M1" s="1864"/>
      <c r="R1" s="1864"/>
    </row>
    <row s="12874" customFormat="1" customHeight="1" ht="22.5" hidden="1">
      <c r="A2" s="1211"/>
      <c r="C2" s="1864"/>
      <c r="D2" s="761"/>
      <c r="E2" s="1886"/>
      <c r="F2" s="763"/>
      <c r="G2" s="1885" t="s">
        <v>552</v>
      </c>
      <c r="H2" s="764"/>
      <c r="I2" s="764"/>
      <c r="J2" s="765" t="s">
        <v>555</v>
      </c>
      <c r="K2" s="766"/>
      <c r="L2" s="1864"/>
      <c r="M2" s="1864"/>
      <c r="R2" s="1864"/>
      <c r="U2" s="767"/>
      <c r="AA2" s="1860"/>
      <c r="AB2" s="1860"/>
      <c r="AC2" s="1860"/>
      <c r="AD2" s="1860"/>
      <c r="AE2" s="1860"/>
    </row>
    <row customHeight="1" ht="11.25" hidden="1"/>
    <row s="14057"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689</v>
      </c>
      <c r="F6" s="2422"/>
      <c r="G6" s="2422"/>
      <c r="H6" s="2422"/>
      <c r="I6" s="2422"/>
      <c r="J6" s="779"/>
    </row>
    <row customHeight="1" ht="24">
      <c r="E7" s="2423" t="str">
        <f>IF(org=0,"Не определено",org)</f>
        <v>АО "ДГК"</v>
      </c>
      <c r="F7" s="2423"/>
      <c r="G7" s="2423"/>
      <c r="H7" s="2423"/>
      <c r="I7" s="2423"/>
    </row>
    <row customHeight="1" ht="11.25">
      <c r="E8" s="1360"/>
      <c r="F8" s="1360"/>
      <c r="G8" s="1360"/>
      <c r="H8" s="1360"/>
      <c r="I8" s="1360"/>
    </row>
    <row s="13000" customFormat="1" customHeight="1" ht="0.75">
      <c r="A9" s="1392"/>
      <c r="D9" s="1870"/>
      <c r="H9" s="1112"/>
      <c r="I9" s="1112" t="s">
        <v>114</v>
      </c>
    </row>
    <row customHeight="1" ht="11.25">
      <c r="E10" s="934"/>
      <c r="F10" s="2498" t="s">
        <v>102</v>
      </c>
      <c r="G10" s="2499"/>
      <c r="H10" s="1887" t="str">
        <f>IF(H9="","",INDEX(DIFFERENTIATION_UNMERGE_VD,MATCH(H9,DIFFERENTIATION_ID_DIFF,0)))</f>
        <v/>
      </c>
      <c r="I10" s="1887">
        <f>IF(I9="","",INDEX(DIFFERENTIATION_UNMERGE_VD,MATCH(I9,DIFFERENTIATION_ID_DIFF,0)))</f>
        <v>0</v>
      </c>
      <c r="J10" s="2254"/>
    </row>
    <row customHeight="1" ht="11.25">
      <c r="E11" s="934"/>
      <c r="F11" s="2498" t="s">
        <v>564</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565</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299</v>
      </c>
      <c r="F13" s="2501"/>
      <c r="G13" s="2501"/>
      <c r="H13" s="1884"/>
      <c r="I13" s="1884"/>
      <c r="J13" s="2254"/>
    </row>
    <row customHeight="1" ht="22.5">
      <c r="E14" s="1885" t="s">
        <v>85</v>
      </c>
      <c r="F14" s="1888" t="s">
        <v>301</v>
      </c>
      <c r="G14" s="1888" t="s">
        <v>566</v>
      </c>
      <c r="H14" s="1888" t="s">
        <v>302</v>
      </c>
      <c r="I14" s="1888" t="s">
        <v>302</v>
      </c>
      <c r="J14" s="2254"/>
    </row>
    <row customHeight="1" ht="18.75">
      <c r="D15" s="1866"/>
      <c r="E15" s="1858" t="s">
        <v>106</v>
      </c>
      <c r="F15" s="930" t="s">
        <v>690</v>
      </c>
      <c r="G15" s="1885" t="s">
        <v>552</v>
      </c>
      <c r="H15" s="780"/>
      <c r="I15" s="780"/>
      <c r="J15" s="512" t="s">
        <v>691</v>
      </c>
      <c r="K15" s="766" t="s">
        <v>619</v>
      </c>
    </row>
    <row customHeight="1" ht="22.5">
      <c r="D16" s="1866"/>
      <c r="E16" s="1858" t="s">
        <v>107</v>
      </c>
      <c r="F16" s="1893" t="s">
        <v>692</v>
      </c>
      <c r="G16" s="1885" t="s">
        <v>552</v>
      </c>
      <c r="H16" s="781">
        <f>SUM(H17,H20:H27)</f>
        <v>0</v>
      </c>
      <c r="I16" s="781">
        <f>SUM(I17,I20:I27)</f>
        <v>0</v>
      </c>
      <c r="J16" s="512" t="s">
        <v>693</v>
      </c>
      <c r="K16" s="766" t="s">
        <v>619</v>
      </c>
    </row>
    <row customHeight="1" ht="33.75">
      <c r="D17" s="1866"/>
      <c r="E17" s="1892" t="s">
        <v>622</v>
      </c>
      <c r="F17" s="1895" t="s">
        <v>694</v>
      </c>
      <c r="G17" s="1882" t="s">
        <v>552</v>
      </c>
      <c r="H17" s="780"/>
      <c r="I17" s="780"/>
      <c r="J17" s="512" t="s">
        <v>695</v>
      </c>
      <c r="K17" s="766"/>
    </row>
    <row customHeight="1" ht="18.75">
      <c r="D18" s="1866"/>
      <c r="E18" s="1892" t="s">
        <v>625</v>
      </c>
      <c r="F18" s="1896" t="s">
        <v>696</v>
      </c>
      <c r="G18" s="1882" t="s">
        <v>552</v>
      </c>
      <c r="H18" s="780"/>
      <c r="I18" s="780"/>
      <c r="J18" s="512"/>
      <c r="K18" s="766"/>
    </row>
    <row customHeight="1" ht="22.5">
      <c r="D19" s="1866"/>
      <c r="E19" s="1892" t="s">
        <v>628</v>
      </c>
      <c r="F19" s="1896" t="s">
        <v>697</v>
      </c>
      <c r="G19" s="1882" t="s">
        <v>552</v>
      </c>
      <c r="H19" s="780"/>
      <c r="I19" s="780"/>
      <c r="J19" s="512"/>
      <c r="K19" s="766"/>
    </row>
    <row customHeight="1" ht="33.75">
      <c r="D20" s="1866"/>
      <c r="E20" s="1892" t="s">
        <v>306</v>
      </c>
      <c r="F20" s="1895" t="s">
        <v>698</v>
      </c>
      <c r="G20" s="1882" t="s">
        <v>552</v>
      </c>
      <c r="H20" s="780"/>
      <c r="I20" s="780"/>
      <c r="J20" s="512"/>
      <c r="K20" s="766"/>
    </row>
    <row customHeight="1" ht="33.75">
      <c r="D21" s="1866"/>
      <c r="E21" s="1892" t="s">
        <v>309</v>
      </c>
      <c r="F21" s="1895" t="s">
        <v>699</v>
      </c>
      <c r="G21" s="1882" t="s">
        <v>552</v>
      </c>
      <c r="H21" s="780"/>
      <c r="I21" s="780"/>
      <c r="J21" s="512"/>
      <c r="K21" s="766"/>
    </row>
    <row customHeight="1" ht="56.25">
      <c r="D22" s="1866"/>
      <c r="E22" s="1892" t="s">
        <v>642</v>
      </c>
      <c r="F22" s="1895" t="s">
        <v>700</v>
      </c>
      <c r="G22" s="1882" t="s">
        <v>552</v>
      </c>
      <c r="H22" s="780"/>
      <c r="I22" s="780"/>
      <c r="J22" s="512"/>
      <c r="K22" s="766"/>
    </row>
    <row customHeight="1" ht="33.75">
      <c r="D23" s="1866"/>
      <c r="E23" s="1892" t="s">
        <v>649</v>
      </c>
      <c r="F23" s="1895" t="s">
        <v>701</v>
      </c>
      <c r="G23" s="1882" t="s">
        <v>552</v>
      </c>
      <c r="H23" s="780"/>
      <c r="I23" s="780"/>
      <c r="J23" s="512"/>
      <c r="K23" s="766"/>
    </row>
    <row customHeight="1" ht="33.75">
      <c r="D24" s="1866"/>
      <c r="E24" s="1892" t="s">
        <v>651</v>
      </c>
      <c r="F24" s="1895" t="s">
        <v>702</v>
      </c>
      <c r="G24" s="1882" t="s">
        <v>552</v>
      </c>
      <c r="H24" s="780"/>
      <c r="I24" s="780"/>
      <c r="J24" s="512"/>
      <c r="K24" s="766"/>
    </row>
    <row customHeight="1" ht="22.5">
      <c r="D25" s="1866"/>
      <c r="E25" s="1892" t="s">
        <v>653</v>
      </c>
      <c r="F25" s="1895" t="s">
        <v>703</v>
      </c>
      <c r="G25" s="1882" t="s">
        <v>552</v>
      </c>
      <c r="H25" s="780"/>
      <c r="I25" s="780"/>
      <c r="J25" s="512"/>
      <c r="K25" s="766"/>
    </row>
    <row customHeight="1" ht="67.5">
      <c r="D26" s="1866"/>
      <c r="E26" s="1892" t="s">
        <v>655</v>
      </c>
      <c r="F26" s="1895" t="s">
        <v>704</v>
      </c>
      <c r="G26" s="1882" t="s">
        <v>552</v>
      </c>
      <c r="H26" s="780"/>
      <c r="I26" s="780"/>
      <c r="J26" s="512"/>
      <c r="K26" s="766"/>
    </row>
    <row s="12874" customFormat="1" customHeight="1" ht="22.5">
      <c r="A27" s="1211"/>
      <c r="C27" s="1864"/>
      <c r="D27" s="1866"/>
      <c r="E27" s="1857" t="s">
        <v>659</v>
      </c>
      <c r="F27" s="1856" t="s">
        <v>705</v>
      </c>
      <c r="G27" s="1883" t="s">
        <v>552</v>
      </c>
      <c r="H27" s="802">
        <f>SUM(H28:H29)</f>
        <v>0</v>
      </c>
      <c r="I27" s="802">
        <f>SUM(I28:I29)</f>
        <v>0</v>
      </c>
      <c r="J27" s="512" t="s">
        <v>657</v>
      </c>
      <c r="K27" s="766"/>
      <c r="L27" s="1864"/>
      <c r="M27" s="1864"/>
      <c r="R27" s="1864"/>
      <c r="U27" s="767"/>
      <c r="AA27" s="1860"/>
      <c r="AB27" s="1860"/>
      <c r="AC27" s="1860"/>
      <c r="AD27" s="1860"/>
      <c r="AE27" s="1860"/>
    </row>
    <row s="13000" customFormat="1" customHeight="1" ht="0.75">
      <c r="A28" s="1392"/>
      <c r="D28" s="771"/>
      <c r="E28" s="1025" t="str">
        <f>E27&amp;".0"</f>
        <v>2.9.0</v>
      </c>
      <c r="F28" s="1215"/>
      <c r="G28" s="774"/>
      <c r="H28" s="1216"/>
      <c r="I28" s="1216"/>
      <c r="J28" s="1217"/>
    </row>
    <row s="12874" customFormat="1" customHeight="1" ht="18.75">
      <c r="A29" s="1211"/>
      <c r="C29" s="1864"/>
      <c r="D29" s="1861"/>
      <c r="E29" s="793"/>
      <c r="F29" s="1894" t="s">
        <v>577</v>
      </c>
      <c r="G29" s="795"/>
      <c r="H29" s="796"/>
      <c r="I29" s="796"/>
      <c r="J29" s="524" t="s">
        <v>658</v>
      </c>
      <c r="K29" s="766"/>
      <c r="L29" s="1864"/>
      <c r="M29" s="1864"/>
      <c r="R29" s="1864"/>
      <c r="U29" s="767"/>
      <c r="AA29" s="1860"/>
      <c r="AB29" s="1860"/>
      <c r="AC29" s="1860"/>
      <c r="AD29" s="1860"/>
      <c r="AE29" s="1860"/>
    </row>
    <row s="12874" customFormat="1" customHeight="1" ht="22.5">
      <c r="A30" s="1211"/>
      <c r="C30" s="1864"/>
      <c r="D30" s="1866"/>
      <c r="E30" s="1892" t="s">
        <v>87</v>
      </c>
      <c r="F30" s="1889" t="s">
        <v>706</v>
      </c>
      <c r="G30" s="1882" t="s">
        <v>552</v>
      </c>
      <c r="H30" s="780"/>
      <c r="I30" s="780"/>
      <c r="J30" s="512"/>
      <c r="K30" s="766"/>
      <c r="L30" s="1864"/>
      <c r="M30" s="1864"/>
      <c r="R30" s="1864"/>
      <c r="U30" s="767"/>
      <c r="AA30" s="1860"/>
      <c r="AB30" s="1860"/>
      <c r="AC30" s="1860"/>
      <c r="AD30" s="1860"/>
      <c r="AE30" s="1860"/>
    </row>
    <row s="12874" customFormat="1" customHeight="1" ht="33.75">
      <c r="A31" s="1211"/>
      <c r="C31" s="1864"/>
      <c r="D31" s="798"/>
      <c r="E31" s="1892" t="s">
        <v>88</v>
      </c>
      <c r="F31" s="1889" t="s">
        <v>707</v>
      </c>
      <c r="G31" s="1882" t="s">
        <v>552</v>
      </c>
      <c r="H31" s="780"/>
      <c r="I31" s="780"/>
      <c r="J31" s="512" t="s">
        <v>708</v>
      </c>
      <c r="K31" s="766"/>
      <c r="L31" s="1864"/>
      <c r="M31" s="1864"/>
      <c r="R31" s="1864"/>
      <c r="U31" s="767"/>
      <c r="AA31" s="1860"/>
      <c r="AB31" s="1860"/>
      <c r="AC31" s="1860"/>
      <c r="AD31" s="1860"/>
      <c r="AE31" s="1860"/>
    </row>
    <row s="12874" customFormat="1" customHeight="1" ht="22.5">
      <c r="A32" s="1211"/>
      <c r="C32" s="1864"/>
      <c r="D32" s="1866"/>
      <c r="E32" s="1892" t="s">
        <v>667</v>
      </c>
      <c r="F32" s="913" t="s">
        <v>671</v>
      </c>
      <c r="G32" s="1882" t="s">
        <v>552</v>
      </c>
      <c r="H32" s="780"/>
      <c r="I32" s="780"/>
      <c r="J32" s="512" t="s">
        <v>709</v>
      </c>
      <c r="K32" s="766"/>
      <c r="L32" s="1864"/>
      <c r="M32" s="1864"/>
      <c r="R32" s="1864"/>
      <c r="U32" s="767"/>
      <c r="AA32" s="1860"/>
      <c r="AB32" s="1860"/>
      <c r="AC32" s="1860"/>
      <c r="AD32" s="1860"/>
      <c r="AE32" s="1860"/>
    </row>
    <row s="12874" customFormat="1" customHeight="1" ht="22.5">
      <c r="A33" s="1211"/>
      <c r="C33" s="1864"/>
      <c r="D33" s="1866"/>
      <c r="E33" s="1892" t="s">
        <v>710</v>
      </c>
      <c r="F33" s="913" t="s">
        <v>711</v>
      </c>
      <c r="G33" s="1882" t="s">
        <v>552</v>
      </c>
      <c r="H33" s="780"/>
      <c r="I33" s="780"/>
      <c r="J33" s="512" t="s">
        <v>712</v>
      </c>
      <c r="K33" s="766"/>
      <c r="L33" s="1864"/>
      <c r="M33" s="1864"/>
      <c r="R33" s="1864"/>
      <c r="U33" s="767"/>
      <c r="AA33" s="1860"/>
      <c r="AB33" s="1860"/>
      <c r="AC33" s="1860"/>
      <c r="AD33" s="1860"/>
      <c r="AE33" s="1860"/>
    </row>
    <row s="12874" customFormat="1" customHeight="1" ht="22.5">
      <c r="A34" s="1211"/>
      <c r="C34" s="1864"/>
      <c r="D34" s="1866"/>
      <c r="E34" s="1892" t="s">
        <v>713</v>
      </c>
      <c r="F34" s="913" t="s">
        <v>677</v>
      </c>
      <c r="G34" s="1882" t="s">
        <v>552</v>
      </c>
      <c r="H34" s="780"/>
      <c r="I34" s="780"/>
      <c r="J34" s="512" t="s">
        <v>714</v>
      </c>
      <c r="K34" s="766"/>
      <c r="L34" s="1864"/>
      <c r="M34" s="1864"/>
      <c r="R34" s="1864"/>
      <c r="U34" s="767"/>
      <c r="AA34" s="1860"/>
      <c r="AB34" s="1860"/>
      <c r="AC34" s="1860"/>
      <c r="AD34" s="1860"/>
      <c r="AE34" s="1860"/>
    </row>
    <row s="12874" customFormat="1" customHeight="1" ht="33.75">
      <c r="A35" s="1211"/>
      <c r="C35" s="1864" t="s">
        <v>588</v>
      </c>
      <c r="D35" s="1866"/>
      <c r="E35" s="1892" t="s">
        <v>108</v>
      </c>
      <c r="F35" s="1889" t="s">
        <v>679</v>
      </c>
      <c r="G35" s="1885" t="s">
        <v>305</v>
      </c>
      <c r="H35" s="624"/>
      <c r="I35" s="624"/>
      <c r="J35" s="512" t="s">
        <v>715</v>
      </c>
      <c r="K35" s="766"/>
      <c r="L35" s="1864"/>
      <c r="M35" s="1864"/>
      <c r="R35" s="1864"/>
      <c r="U35" s="767"/>
      <c r="AA35" s="1860"/>
      <c r="AB35" s="1860"/>
      <c r="AC35" s="1860"/>
      <c r="AD35" s="1860"/>
      <c r="AE35" s="1860"/>
    </row>
    <row s="12874" customFormat="1" customHeight="1" ht="22.5">
      <c r="A36" s="1211"/>
      <c r="C36" s="1864"/>
      <c r="D36" s="1866"/>
      <c r="E36" s="1892" t="s">
        <v>89</v>
      </c>
      <c r="F36" s="1889" t="s">
        <v>716</v>
      </c>
      <c r="G36" s="1882" t="s">
        <v>683</v>
      </c>
      <c r="H36" s="768"/>
      <c r="I36" s="768"/>
      <c r="J36" s="512" t="s">
        <v>684</v>
      </c>
      <c r="K36" s="766"/>
      <c r="L36" s="1864"/>
      <c r="M36" s="1864"/>
      <c r="R36" s="1864"/>
      <c r="U36" s="767"/>
      <c r="AA36" s="1860"/>
      <c r="AB36" s="1860"/>
      <c r="AC36" s="1860"/>
      <c r="AD36" s="1860"/>
      <c r="AE36" s="1860"/>
    </row>
    <row s="12874" customFormat="1" customHeight="1" ht="22.5">
      <c r="A37" s="1211"/>
      <c r="C37" s="1864"/>
      <c r="D37" s="1866"/>
      <c r="E37" s="1892" t="s">
        <v>90</v>
      </c>
      <c r="F37" s="1889" t="s">
        <v>717</v>
      </c>
      <c r="G37" s="1882" t="s">
        <v>686</v>
      </c>
      <c r="H37" s="768"/>
      <c r="I37" s="768"/>
      <c r="J37" s="512" t="s">
        <v>687</v>
      </c>
      <c r="K37" s="766"/>
      <c r="L37" s="1864"/>
      <c r="M37" s="1864"/>
      <c r="R37" s="1864"/>
      <c r="U37" s="767"/>
      <c r="AA37" s="1860"/>
      <c r="AB37" s="1860"/>
      <c r="AC37" s="1860"/>
      <c r="AD37" s="1860"/>
      <c r="AE37" s="1860"/>
    </row>
    <row customHeight="1" ht="11.25">
      <c r="D38" s="1866"/>
    </row>
    <row customHeight="1" ht="26.25">
      <c r="D39" s="1866"/>
      <c r="E39" s="1480" t="s">
        <v>718</v>
      </c>
      <c r="F39" s="2388" t="s">
        <v>719</v>
      </c>
      <c r="G39" s="2388"/>
      <c r="H39" s="2388"/>
      <c r="I39" s="2388"/>
      <c r="J39" s="2388"/>
    </row>
    <row s="12997" customFormat="1" customHeight="1" ht="37.5">
      <c r="A40" s="1211"/>
      <c r="B40" s="1864"/>
      <c r="C40" s="1864"/>
      <c r="D40" s="574"/>
      <c r="F40" s="2388" t="s">
        <v>720</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12997"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12997"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12997"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12997"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12997"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12997"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12997"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12997"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12997"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2997"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2997"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2997"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2997"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2997"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2997"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2997"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2997"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2997"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2997"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2997"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2997"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2997"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2997"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2997"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2997"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2997"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2997"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2997"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2997"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2997"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2997"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2997"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2997"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2997"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2997"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2997"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2997"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2997"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2997"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2997"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2997"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2997"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2997"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2997"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2997"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2997"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2997"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2997"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2997"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2997"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2997"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2997"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2997"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2997"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2997"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2997"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2997"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2997"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2997"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2997"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2997"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2997"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2997"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2997"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2997"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2997"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2997"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2997"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2997"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2997"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2997"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2997"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2997"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2997"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2997"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2997"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2997"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2997"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2997"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2997"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2997"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2997"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2997"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2997"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2997"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2997"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2997"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2997"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2997"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2997"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2997"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2997"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2997"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2997"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2997"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2997"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2997"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2997"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2997"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2997"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2997"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2997"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2997"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2997"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2997"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2997"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2997"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2997"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2997"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2997"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2997"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2997"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2997"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2997"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2997"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2997"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2997"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2997"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2997"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2997"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2997"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2997"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2997"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2997"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2997"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2997"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2997"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2997"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2997"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2997"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2997"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2997"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2997"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2997"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2997"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2997"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2997"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2997"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2997"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2997"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2997"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2997"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2997"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2997"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2997"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2997"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2997"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2997"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2997"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2997"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2997"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2997"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2997"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2997"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2997"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E7522-99D3-A201-626E-C1A99097633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4330" width="9.140625" hidden="1" customWidth="1"/>
    <col min="2" max="2" style="12947" width="3.57421875" hidden="1" customWidth="1"/>
    <col min="3" max="3" style="12729" width="3.7109375" customWidth="1"/>
    <col min="4" max="4" style="12729" width="7.7109375" customWidth="1"/>
    <col min="5" max="5" style="12729" width="69.8515625" customWidth="1"/>
    <col min="6" max="6" style="12729" width="11.140625" customWidth="1"/>
    <col min="7" max="8" style="12729" width="44.00390625" hidden="1" customWidth="1"/>
    <col min="9" max="10" style="12232" width="44.00390625" customWidth="1"/>
    <col min="11" max="11" style="12729" width="74.00390625" customWidth="1"/>
    <col min="12" max="12" style="12729" width="3.7109375" customWidth="1"/>
    <col min="13" max="23" style="12729" width="10.57421875"/>
  </cols>
  <sheetData>
    <row s="12233"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12232" customFormat="1" customHeight="1" ht="20.25">
      <c r="A4" s="1175"/>
      <c r="B4" s="734"/>
      <c r="D4" s="2361" t="str">
        <f>IF(org=0,"Не определено",org)</f>
        <v>АО "ДГК"</v>
      </c>
      <c r="E4" s="2362"/>
      <c r="F4" s="2363"/>
    </row>
    <row customHeight="1" ht="11.25">
      <c r="C5" s="732"/>
      <c r="D5" s="811"/>
      <c r="E5" s="811"/>
      <c r="F5" s="811"/>
      <c r="G5" s="811"/>
      <c r="H5" s="975"/>
      <c r="I5" s="811"/>
      <c r="J5" s="975"/>
      <c r="K5" s="811"/>
    </row>
    <row customHeight="1" ht="0.75">
      <c r="C6" s="732"/>
      <c r="D6" s="732"/>
      <c r="E6" s="745"/>
      <c r="F6" s="837"/>
      <c r="G6" s="1246"/>
      <c r="H6" s="1246"/>
      <c r="I6" s="1246" t="s">
        <v>114</v>
      </c>
      <c r="J6" s="1246"/>
    </row>
    <row customHeight="1" ht="11.25">
      <c r="D7" s="934"/>
      <c r="E7" s="2498" t="s">
        <v>102</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564</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565</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12232" customFormat="1" customHeight="1" ht="11.25">
      <c r="A10" s="1245"/>
      <c r="B10" s="734"/>
      <c r="D10" s="2238" t="s">
        <v>299</v>
      </c>
      <c r="E10" s="2239"/>
      <c r="F10" s="2239"/>
      <c r="G10" s="2239"/>
      <c r="H10" s="2239"/>
      <c r="I10" s="2239"/>
      <c r="J10" s="2240"/>
      <c r="K10" s="2319"/>
      <c r="L10" s="732"/>
    </row>
    <row s="14172" customFormat="1" customHeight="1" ht="22.5">
      <c r="A11" s="2518"/>
      <c r="B11" s="2518"/>
      <c r="C11" s="880"/>
      <c r="D11" s="926" t="s">
        <v>85</v>
      </c>
      <c r="E11" s="928" t="s">
        <v>721</v>
      </c>
      <c r="F11" s="928" t="s">
        <v>566</v>
      </c>
      <c r="G11" s="688" t="s">
        <v>302</v>
      </c>
      <c r="H11" s="688" t="s">
        <v>389</v>
      </c>
      <c r="I11" s="1030" t="s">
        <v>302</v>
      </c>
      <c r="J11" s="1031" t="s">
        <v>389</v>
      </c>
      <c r="K11" s="2372"/>
      <c r="L11" s="881"/>
    </row>
    <row s="12947" customFormat="1" customHeight="1" ht="10.5">
      <c r="A12" s="1176"/>
      <c r="D12" s="1249" t="s">
        <v>106</v>
      </c>
      <c r="E12" s="1249" t="s">
        <v>107</v>
      </c>
      <c r="F12" s="1249" t="s">
        <v>87</v>
      </c>
      <c r="G12" s="1250" t="str">
        <f>G1&amp;".1"</f>
        <v>4.1</v>
      </c>
      <c r="H12" s="1250" t="str">
        <f>G1&amp;".2"</f>
        <v>4.2</v>
      </c>
      <c r="I12" s="1250" t="str">
        <f>I1&amp;".1"</f>
        <v>4.1</v>
      </c>
      <c r="J12" s="1250" t="str">
        <f>I1&amp;".2"</f>
        <v>4.2</v>
      </c>
      <c r="K12" s="1250"/>
    </row>
    <row customHeight="1" ht="22.5" hidden="1">
      <c r="A13" s="2517" t="s">
        <v>722</v>
      </c>
      <c r="D13" s="1177" t="s">
        <v>106</v>
      </c>
      <c r="E13" s="502" t="s">
        <v>723</v>
      </c>
      <c r="F13" s="883" t="s">
        <v>724</v>
      </c>
      <c r="G13" s="780"/>
      <c r="H13" s="884"/>
      <c r="I13" s="780"/>
      <c r="J13" s="884"/>
      <c r="K13" s="512" t="s">
        <v>725</v>
      </c>
      <c r="L13" s="943"/>
    </row>
    <row customHeight="1" ht="22.5" hidden="1">
      <c r="A14" s="2517"/>
      <c r="D14" s="762" t="s">
        <v>107</v>
      </c>
      <c r="E14" s="502" t="s">
        <v>726</v>
      </c>
      <c r="F14" s="883" t="s">
        <v>727</v>
      </c>
      <c r="G14" s="780"/>
      <c r="H14" s="885"/>
      <c r="I14" s="780"/>
      <c r="J14" s="885"/>
      <c r="K14" s="512" t="s">
        <v>728</v>
      </c>
      <c r="L14" s="943"/>
    </row>
    <row s="12232" customFormat="1" customHeight="1" ht="78.75" hidden="1">
      <c r="A15" s="2517"/>
      <c r="B15" s="734"/>
      <c r="D15" s="1177" t="s">
        <v>87</v>
      </c>
      <c r="E15" s="930" t="s">
        <v>729</v>
      </c>
      <c r="F15" s="1174" t="s">
        <v>305</v>
      </c>
      <c r="G15" s="1174" t="s">
        <v>305</v>
      </c>
      <c r="H15" s="330"/>
      <c r="I15" s="1174" t="s">
        <v>305</v>
      </c>
      <c r="J15" s="330"/>
      <c r="K15" s="512" t="s">
        <v>730</v>
      </c>
      <c r="L15" s="943"/>
    </row>
    <row s="12232" customFormat="1" customHeight="1" ht="22.5" hidden="1">
      <c r="A16" s="2517"/>
      <c r="B16" s="734"/>
      <c r="D16" s="1177" t="s">
        <v>323</v>
      </c>
      <c r="E16" s="1178" t="s">
        <v>731</v>
      </c>
      <c r="F16" s="1174" t="s">
        <v>732</v>
      </c>
      <c r="G16" s="1040"/>
      <c r="H16" s="330"/>
      <c r="I16" s="1040"/>
      <c r="J16" s="330"/>
      <c r="K16" s="512"/>
      <c r="L16" s="943"/>
    </row>
    <row s="12232" customFormat="1" customHeight="1" ht="22.5" hidden="1">
      <c r="A17" s="2517"/>
      <c r="B17" s="734"/>
      <c r="D17" s="1177" t="s">
        <v>331</v>
      </c>
      <c r="E17" s="1178" t="s">
        <v>733</v>
      </c>
      <c r="F17" s="1174" t="s">
        <v>734</v>
      </c>
      <c r="G17" s="1040"/>
      <c r="H17" s="330"/>
      <c r="I17" s="1040"/>
      <c r="J17" s="330"/>
      <c r="K17" s="512"/>
      <c r="L17" s="943"/>
    </row>
    <row s="12232" customFormat="1" customHeight="1" ht="33.75" hidden="1">
      <c r="A18" s="2517"/>
      <c r="B18" s="734"/>
      <c r="D18" s="1177" t="s">
        <v>333</v>
      </c>
      <c r="E18" s="1178" t="s">
        <v>735</v>
      </c>
      <c r="F18" s="1174" t="s">
        <v>571</v>
      </c>
      <c r="G18" s="903"/>
      <c r="H18" s="330"/>
      <c r="I18" s="903"/>
      <c r="J18" s="330"/>
      <c r="K18" s="512"/>
      <c r="L18" s="943"/>
    </row>
    <row customHeight="1" ht="101.25" hidden="1">
      <c r="A19" s="2517"/>
      <c r="D19" s="1177" t="s">
        <v>88</v>
      </c>
      <c r="E19" s="502" t="s">
        <v>736</v>
      </c>
      <c r="F19" s="883" t="s">
        <v>546</v>
      </c>
      <c r="G19" s="886"/>
      <c r="H19" s="885"/>
      <c r="I19" s="1179"/>
      <c r="J19" s="885"/>
      <c r="K19" s="512" t="s">
        <v>737</v>
      </c>
      <c r="L19" s="943"/>
    </row>
    <row s="12232" customFormat="1" customHeight="1" ht="18.75" hidden="1">
      <c r="A20" s="2517"/>
      <c r="C20" s="1180"/>
      <c r="D20" s="1177" t="s">
        <v>667</v>
      </c>
      <c r="E20" s="1178" t="s">
        <v>738</v>
      </c>
      <c r="F20" s="1174" t="s">
        <v>305</v>
      </c>
      <c r="G20" s="1174" t="s">
        <v>305</v>
      </c>
      <c r="H20" s="1173" t="s">
        <v>305</v>
      </c>
      <c r="I20" s="1174" t="s">
        <v>305</v>
      </c>
      <c r="J20" s="1173" t="s">
        <v>305</v>
      </c>
      <c r="K20" s="1172"/>
      <c r="L20" s="943"/>
      <c r="W20" s="898"/>
    </row>
    <row s="12232" customFormat="1" customHeight="1" ht="33.75" hidden="1">
      <c r="A21" s="2517"/>
      <c r="C21" s="1180"/>
      <c r="D21" s="1177" t="s">
        <v>670</v>
      </c>
      <c r="E21" s="799" t="s">
        <v>739</v>
      </c>
      <c r="F21" s="1174" t="s">
        <v>740</v>
      </c>
      <c r="G21" s="1166"/>
      <c r="H21" s="330"/>
      <c r="I21" s="1166"/>
      <c r="J21" s="330"/>
      <c r="K21" s="1172"/>
      <c r="L21" s="943"/>
      <c r="W21" s="898"/>
    </row>
    <row s="12232" customFormat="1" customHeight="1" ht="33.75" hidden="1">
      <c r="A22" s="2517"/>
      <c r="C22" s="1180"/>
      <c r="D22" s="1177" t="s">
        <v>673</v>
      </c>
      <c r="E22" s="799" t="s">
        <v>741</v>
      </c>
      <c r="F22" s="1174" t="s">
        <v>742</v>
      </c>
      <c r="G22" s="1166"/>
      <c r="H22" s="330"/>
      <c r="I22" s="1166"/>
      <c r="J22" s="330"/>
      <c r="K22" s="1172"/>
      <c r="L22" s="943"/>
      <c r="W22" s="898"/>
    </row>
    <row s="12232" customFormat="1" customHeight="1" ht="22.5" hidden="1">
      <c r="A23" s="2517"/>
      <c r="C23" s="1180"/>
      <c r="D23" s="1177" t="s">
        <v>710</v>
      </c>
      <c r="E23" s="1178" t="s">
        <v>743</v>
      </c>
      <c r="F23" s="1174" t="s">
        <v>305</v>
      </c>
      <c r="G23" s="1174" t="s">
        <v>305</v>
      </c>
      <c r="H23" s="1173" t="s">
        <v>305</v>
      </c>
      <c r="I23" s="1174" t="s">
        <v>305</v>
      </c>
      <c r="J23" s="1173" t="s">
        <v>305</v>
      </c>
      <c r="K23" s="1172"/>
      <c r="L23" s="943"/>
      <c r="W23" s="898"/>
    </row>
    <row s="12232" customFormat="1" customHeight="1" ht="22.5" hidden="1">
      <c r="A24" s="2517"/>
      <c r="C24" s="1180"/>
      <c r="D24" s="1177" t="s">
        <v>744</v>
      </c>
      <c r="E24" s="799" t="s">
        <v>745</v>
      </c>
      <c r="F24" s="1174" t="s">
        <v>746</v>
      </c>
      <c r="G24" s="1166"/>
      <c r="H24" s="909"/>
      <c r="I24" s="1166"/>
      <c r="J24" s="909"/>
      <c r="K24" s="1172"/>
      <c r="L24" s="943"/>
      <c r="W24" s="898"/>
    </row>
    <row s="12232" customFormat="1" customHeight="1" ht="22.5" hidden="1">
      <c r="A25" s="2517"/>
      <c r="C25" s="1180"/>
      <c r="D25" s="1177" t="s">
        <v>747</v>
      </c>
      <c r="E25" s="799" t="s">
        <v>748</v>
      </c>
      <c r="F25" s="1174" t="s">
        <v>305</v>
      </c>
      <c r="G25" s="1174" t="s">
        <v>305</v>
      </c>
      <c r="H25" s="1173" t="s">
        <v>305</v>
      </c>
      <c r="I25" s="1174" t="s">
        <v>305</v>
      </c>
      <c r="J25" s="1173" t="s">
        <v>305</v>
      </c>
      <c r="K25" s="1172"/>
      <c r="L25" s="943"/>
      <c r="W25" s="898"/>
    </row>
    <row s="12232" customFormat="1" customHeight="1" ht="18.75" hidden="1">
      <c r="A26" s="2517"/>
      <c r="C26" s="1180"/>
      <c r="D26" s="1177" t="s">
        <v>749</v>
      </c>
      <c r="E26" s="776" t="s">
        <v>750</v>
      </c>
      <c r="F26" s="1174" t="s">
        <v>751</v>
      </c>
      <c r="G26" s="903"/>
      <c r="H26" s="909"/>
      <c r="I26" s="903"/>
      <c r="J26" s="909"/>
      <c r="K26" s="1172"/>
      <c r="L26" s="943"/>
      <c r="W26" s="898"/>
    </row>
    <row s="12232" customFormat="1" customHeight="1" ht="18.75" hidden="1">
      <c r="A27" s="2517"/>
      <c r="C27" s="1180"/>
      <c r="D27" s="1177" t="s">
        <v>752</v>
      </c>
      <c r="E27" s="776" t="s">
        <v>753</v>
      </c>
      <c r="F27" s="1174" t="s">
        <v>754</v>
      </c>
      <c r="G27" s="903"/>
      <c r="H27" s="909"/>
      <c r="I27" s="903"/>
      <c r="J27" s="909"/>
      <c r="K27" s="1172"/>
      <c r="L27" s="943"/>
      <c r="W27" s="898"/>
    </row>
    <row s="12232" customFormat="1" customHeight="1" ht="18.75" hidden="1">
      <c r="A28" s="2517"/>
      <c r="C28" s="1180"/>
      <c r="D28" s="1177" t="s">
        <v>755</v>
      </c>
      <c r="E28" s="799" t="s">
        <v>756</v>
      </c>
      <c r="F28" s="1174" t="s">
        <v>305</v>
      </c>
      <c r="G28" s="1174" t="s">
        <v>305</v>
      </c>
      <c r="H28" s="1173" t="s">
        <v>305</v>
      </c>
      <c r="I28" s="1174" t="s">
        <v>305</v>
      </c>
      <c r="J28" s="1173" t="s">
        <v>305</v>
      </c>
      <c r="K28" s="1172"/>
      <c r="L28" s="943"/>
      <c r="W28" s="898"/>
    </row>
    <row s="12232" customFormat="1" customHeight="1" ht="18.75" hidden="1">
      <c r="A29" s="2517"/>
      <c r="C29" s="1180"/>
      <c r="D29" s="1177" t="s">
        <v>757</v>
      </c>
      <c r="E29" s="776" t="s">
        <v>750</v>
      </c>
      <c r="F29" s="1174" t="s">
        <v>758</v>
      </c>
      <c r="G29" s="903"/>
      <c r="H29" s="909"/>
      <c r="I29" s="903"/>
      <c r="J29" s="909"/>
      <c r="K29" s="1172"/>
      <c r="L29" s="943"/>
      <c r="W29" s="898"/>
    </row>
    <row s="12232" customFormat="1" customHeight="1" ht="18.75" hidden="1">
      <c r="A30" s="2517"/>
      <c r="C30" s="1180"/>
      <c r="D30" s="1177" t="s">
        <v>759</v>
      </c>
      <c r="E30" s="776" t="s">
        <v>760</v>
      </c>
      <c r="F30" s="1174" t="s">
        <v>761</v>
      </c>
      <c r="G30" s="903"/>
      <c r="H30" s="909"/>
      <c r="I30" s="903"/>
      <c r="J30" s="909"/>
      <c r="K30" s="1172"/>
      <c r="L30" s="943"/>
      <c r="W30" s="898"/>
    </row>
    <row customHeight="1" ht="126.75" hidden="1">
      <c r="A31" s="2517"/>
      <c r="D31" s="1177" t="s">
        <v>108</v>
      </c>
      <c r="E31" s="502" t="s">
        <v>762</v>
      </c>
      <c r="F31" s="883" t="s">
        <v>558</v>
      </c>
      <c r="G31" s="780"/>
      <c r="H31" s="885"/>
      <c r="I31" s="780"/>
      <c r="J31" s="885"/>
      <c r="K31" s="512" t="s">
        <v>763</v>
      </c>
      <c r="L31" s="943"/>
    </row>
    <row customHeight="1" ht="56.25" hidden="1">
      <c r="A32" s="2517"/>
      <c r="D32" s="1177" t="s">
        <v>89</v>
      </c>
      <c r="E32" s="502" t="s">
        <v>764</v>
      </c>
      <c r="F32" s="762" t="s">
        <v>734</v>
      </c>
      <c r="G32" s="780"/>
      <c r="H32" s="885"/>
      <c r="I32" s="780"/>
      <c r="J32" s="885"/>
      <c r="K32" s="512" t="s">
        <v>765</v>
      </c>
      <c r="L32" s="943"/>
    </row>
    <row customHeight="1" ht="11.25" hidden="1">
      <c r="A33" s="2517"/>
      <c r="E33" s="887"/>
      <c r="F33" s="405"/>
      <c r="G33" s="405"/>
      <c r="H33" s="405"/>
      <c r="I33" s="405"/>
      <c r="J33" s="405"/>
      <c r="K33" s="405"/>
    </row>
    <row customHeight="1" ht="12.75" hidden="1">
      <c r="A34" s="2517"/>
      <c r="D34" s="288">
        <v>1</v>
      </c>
      <c r="E34" s="558" t="s">
        <v>766</v>
      </c>
    </row>
    <row customHeight="1" ht="11.25" hidden="1">
      <c r="A35" s="2517"/>
      <c r="D35" s="592"/>
      <c r="E35" s="558" t="s">
        <v>767</v>
      </c>
    </row>
    <row s="14172" customFormat="1" customHeight="1" ht="11.25">
      <c r="A36" s="1257"/>
      <c r="B36" s="741"/>
      <c r="D36" s="1258"/>
      <c r="E36" s="1259"/>
    </row>
    <row s="12232" customFormat="1" customHeight="1" ht="22.5" hidden="1">
      <c r="A37" s="2517" t="s">
        <v>768</v>
      </c>
      <c r="B37" s="734"/>
      <c r="D37" s="1177">
        <v>1</v>
      </c>
      <c r="E37" s="930" t="s">
        <v>769</v>
      </c>
      <c r="F37" s="883" t="s">
        <v>724</v>
      </c>
      <c r="G37" s="780"/>
      <c r="H37" s="742"/>
      <c r="I37" s="780"/>
      <c r="J37" s="742"/>
      <c r="K37" s="512" t="s">
        <v>770</v>
      </c>
    </row>
    <row s="12232" customFormat="1" customHeight="1" ht="22.5" hidden="1">
      <c r="A38" s="2517"/>
      <c r="B38" s="734"/>
      <c r="D38" s="892" t="s">
        <v>107</v>
      </c>
      <c r="E38" s="1256" t="s">
        <v>771</v>
      </c>
      <c r="F38" s="1260" t="s">
        <v>546</v>
      </c>
      <c r="G38" s="1260" t="s">
        <v>546</v>
      </c>
      <c r="H38" s="1254"/>
      <c r="I38" s="1260" t="s">
        <v>546</v>
      </c>
      <c r="J38" s="1254"/>
      <c r="K38" s="1255"/>
    </row>
    <row s="12232" customFormat="1" customHeight="1" ht="33.75" hidden="1">
      <c r="A39" s="2517"/>
      <c r="B39" s="734"/>
      <c r="D39" s="888" t="s">
        <v>625</v>
      </c>
      <c r="E39" s="946" t="s">
        <v>772</v>
      </c>
      <c r="F39" s="883" t="s">
        <v>773</v>
      </c>
      <c r="G39" s="891"/>
      <c r="H39" s="1247"/>
      <c r="I39" s="891"/>
      <c r="J39" s="1247"/>
      <c r="K39" s="512" t="s">
        <v>774</v>
      </c>
    </row>
    <row s="12232" customFormat="1" customHeight="1" ht="33.75" hidden="1">
      <c r="A40" s="2517"/>
      <c r="B40" s="734"/>
      <c r="D40" s="888" t="s">
        <v>628</v>
      </c>
      <c r="E40" s="946" t="s">
        <v>775</v>
      </c>
      <c r="F40" s="1251" t="s">
        <v>776</v>
      </c>
      <c r="G40" s="964"/>
      <c r="H40" s="1247"/>
      <c r="I40" s="964"/>
      <c r="J40" s="1247"/>
      <c r="K40" s="512" t="s">
        <v>777</v>
      </c>
    </row>
    <row s="12232" customFormat="1" customHeight="1" ht="22.5" hidden="1">
      <c r="A41" s="2517"/>
      <c r="B41" s="734"/>
      <c r="D41" s="888" t="s">
        <v>87</v>
      </c>
      <c r="E41" s="945" t="s">
        <v>778</v>
      </c>
      <c r="F41" s="883" t="s">
        <v>546</v>
      </c>
      <c r="G41" s="883" t="s">
        <v>546</v>
      </c>
      <c r="H41" s="1248"/>
      <c r="I41" s="883" t="s">
        <v>546</v>
      </c>
      <c r="J41" s="1248"/>
      <c r="K41" s="525"/>
    </row>
    <row s="12232" customFormat="1" customHeight="1" ht="45" hidden="1">
      <c r="A42" s="2517"/>
      <c r="B42" s="734"/>
      <c r="D42" s="888" t="s">
        <v>323</v>
      </c>
      <c r="E42" s="946" t="s">
        <v>779</v>
      </c>
      <c r="F42" s="883" t="s">
        <v>558</v>
      </c>
      <c r="G42" s="780"/>
      <c r="H42" s="1248"/>
      <c r="I42" s="780"/>
      <c r="J42" s="1248"/>
      <c r="K42" s="525" t="s">
        <v>780</v>
      </c>
    </row>
    <row s="12232" customFormat="1" customHeight="1" ht="45" hidden="1">
      <c r="A43" s="2517"/>
      <c r="B43" s="734"/>
      <c r="D43" s="888" t="s">
        <v>331</v>
      </c>
      <c r="E43" s="890" t="s">
        <v>781</v>
      </c>
      <c r="F43" s="1252" t="s">
        <v>558</v>
      </c>
      <c r="G43" s="965"/>
      <c r="H43" s="1247"/>
      <c r="I43" s="965"/>
      <c r="J43" s="1247"/>
      <c r="K43" s="525" t="s">
        <v>782</v>
      </c>
    </row>
    <row s="12232" customFormat="1" customHeight="1" ht="11.25" hidden="1">
      <c r="A44" s="2517"/>
      <c r="B44" s="734"/>
      <c r="D44" s="888" t="s">
        <v>88</v>
      </c>
      <c r="E44" s="889" t="s">
        <v>783</v>
      </c>
      <c r="F44" s="883" t="s">
        <v>773</v>
      </c>
      <c r="G44" s="891"/>
      <c r="H44" s="1247"/>
      <c r="I44" s="891"/>
      <c r="J44" s="1247"/>
      <c r="K44" s="512"/>
    </row>
    <row s="12232" customFormat="1" customHeight="1" ht="11.25" hidden="1">
      <c r="A45" s="2517"/>
      <c r="B45" s="734"/>
      <c r="D45" s="888" t="s">
        <v>667</v>
      </c>
      <c r="E45" s="890" t="s">
        <v>784</v>
      </c>
      <c r="F45" s="883" t="s">
        <v>773</v>
      </c>
      <c r="G45" s="891"/>
      <c r="H45" s="1247"/>
      <c r="I45" s="891"/>
      <c r="J45" s="1247"/>
      <c r="K45" s="512"/>
    </row>
    <row s="12232" customFormat="1" customHeight="1" ht="11.25" hidden="1">
      <c r="A46" s="2517"/>
      <c r="B46" s="734"/>
      <c r="D46" s="888" t="s">
        <v>710</v>
      </c>
      <c r="E46" s="890" t="s">
        <v>785</v>
      </c>
      <c r="F46" s="883" t="s">
        <v>773</v>
      </c>
      <c r="G46" s="891"/>
      <c r="H46" s="1247"/>
      <c r="I46" s="891"/>
      <c r="J46" s="1247"/>
      <c r="K46" s="512"/>
    </row>
    <row s="12232" customFormat="1" customHeight="1" ht="11.25" hidden="1">
      <c r="A47" s="2517"/>
      <c r="B47" s="734"/>
      <c r="D47" s="888" t="s">
        <v>713</v>
      </c>
      <c r="E47" s="890" t="s">
        <v>786</v>
      </c>
      <c r="F47" s="883" t="s">
        <v>773</v>
      </c>
      <c r="G47" s="891"/>
      <c r="H47" s="1247"/>
      <c r="I47" s="891"/>
      <c r="J47" s="1247"/>
      <c r="K47" s="512"/>
    </row>
    <row s="12232" customFormat="1" customHeight="1" ht="11.25" hidden="1">
      <c r="A48" s="2517"/>
      <c r="B48" s="734"/>
      <c r="D48" s="888" t="s">
        <v>787</v>
      </c>
      <c r="E48" s="894" t="s">
        <v>788</v>
      </c>
      <c r="F48" s="883" t="s">
        <v>773</v>
      </c>
      <c r="G48" s="891"/>
      <c r="H48" s="1247"/>
      <c r="I48" s="891"/>
      <c r="J48" s="1247"/>
      <c r="K48" s="512"/>
    </row>
    <row s="12232" customFormat="1" customHeight="1" ht="11.25" hidden="1">
      <c r="A49" s="2517"/>
      <c r="B49" s="734"/>
      <c r="D49" s="888" t="s">
        <v>789</v>
      </c>
      <c r="E49" s="894" t="s">
        <v>790</v>
      </c>
      <c r="F49" s="883" t="s">
        <v>773</v>
      </c>
      <c r="G49" s="891"/>
      <c r="H49" s="1247"/>
      <c r="I49" s="891"/>
      <c r="J49" s="1247"/>
      <c r="K49" s="512"/>
    </row>
    <row s="12232" customFormat="1" customHeight="1" ht="11.25" hidden="1">
      <c r="A50" s="2517"/>
      <c r="B50" s="734"/>
      <c r="D50" s="888" t="s">
        <v>791</v>
      </c>
      <c r="E50" s="890" t="s">
        <v>792</v>
      </c>
      <c r="F50" s="883" t="s">
        <v>773</v>
      </c>
      <c r="G50" s="891"/>
      <c r="H50" s="1247"/>
      <c r="I50" s="891"/>
      <c r="J50" s="1247"/>
      <c r="K50" s="512"/>
    </row>
    <row s="12232" customFormat="1" customHeight="1" ht="11.25" hidden="1">
      <c r="A51" s="2517"/>
      <c r="B51" s="734"/>
      <c r="D51" s="888" t="s">
        <v>793</v>
      </c>
      <c r="E51" s="890" t="s">
        <v>794</v>
      </c>
      <c r="F51" s="883" t="s">
        <v>773</v>
      </c>
      <c r="G51" s="891"/>
      <c r="H51" s="1247"/>
      <c r="I51" s="891"/>
      <c r="J51" s="1247"/>
      <c r="K51" s="512"/>
    </row>
    <row s="12232" customFormat="1" customHeight="1" ht="45" hidden="1">
      <c r="A52" s="2517"/>
      <c r="B52" s="734"/>
      <c r="D52" s="888" t="s">
        <v>108</v>
      </c>
      <c r="E52" s="889" t="s">
        <v>795</v>
      </c>
      <c r="F52" s="883" t="s">
        <v>773</v>
      </c>
      <c r="G52" s="891"/>
      <c r="H52" s="1247"/>
      <c r="I52" s="891"/>
      <c r="J52" s="1247"/>
      <c r="K52" s="512"/>
    </row>
    <row s="12232" customFormat="1" customHeight="1" ht="11.25" hidden="1">
      <c r="A53" s="2517"/>
      <c r="B53" s="734"/>
      <c r="D53" s="888" t="s">
        <v>312</v>
      </c>
      <c r="E53" s="890" t="s">
        <v>784</v>
      </c>
      <c r="F53" s="883" t="s">
        <v>773</v>
      </c>
      <c r="G53" s="891"/>
      <c r="H53" s="1247"/>
      <c r="I53" s="891"/>
      <c r="J53" s="1247"/>
      <c r="K53" s="512"/>
    </row>
    <row s="12232" customFormat="1" customHeight="1" ht="11.25" hidden="1">
      <c r="A54" s="2517"/>
      <c r="B54" s="734"/>
      <c r="D54" s="888" t="s">
        <v>796</v>
      </c>
      <c r="E54" s="890" t="s">
        <v>785</v>
      </c>
      <c r="F54" s="883" t="s">
        <v>773</v>
      </c>
      <c r="G54" s="891"/>
      <c r="H54" s="1247"/>
      <c r="I54" s="891"/>
      <c r="J54" s="1247"/>
      <c r="K54" s="512"/>
    </row>
    <row s="12232" customFormat="1" customHeight="1" ht="11.25" hidden="1">
      <c r="A55" s="2517"/>
      <c r="B55" s="734"/>
      <c r="D55" s="888" t="s">
        <v>797</v>
      </c>
      <c r="E55" s="890" t="s">
        <v>786</v>
      </c>
      <c r="F55" s="883" t="s">
        <v>773</v>
      </c>
      <c r="G55" s="891"/>
      <c r="H55" s="1247"/>
      <c r="I55" s="891"/>
      <c r="J55" s="1247"/>
      <c r="K55" s="512"/>
    </row>
    <row s="12232" customFormat="1" customHeight="1" ht="11.25" hidden="1">
      <c r="A56" s="2517"/>
      <c r="B56" s="734"/>
      <c r="D56" s="888" t="s">
        <v>798</v>
      </c>
      <c r="E56" s="894" t="s">
        <v>788</v>
      </c>
      <c r="F56" s="883" t="s">
        <v>773</v>
      </c>
      <c r="G56" s="891"/>
      <c r="H56" s="1247"/>
      <c r="I56" s="891"/>
      <c r="J56" s="1247"/>
      <c r="K56" s="512"/>
    </row>
    <row s="12232" customFormat="1" customHeight="1" ht="11.25" hidden="1">
      <c r="A57" s="2517"/>
      <c r="B57" s="734"/>
      <c r="D57" s="888" t="s">
        <v>799</v>
      </c>
      <c r="E57" s="894" t="s">
        <v>790</v>
      </c>
      <c r="F57" s="883" t="s">
        <v>773</v>
      </c>
      <c r="G57" s="891"/>
      <c r="H57" s="1247"/>
      <c r="I57" s="891"/>
      <c r="J57" s="1247"/>
      <c r="K57" s="512"/>
    </row>
    <row s="12232" customFormat="1" customHeight="1" ht="11.25" hidden="1">
      <c r="A58" s="2517"/>
      <c r="B58" s="734"/>
      <c r="D58" s="888" t="s">
        <v>800</v>
      </c>
      <c r="E58" s="890" t="s">
        <v>792</v>
      </c>
      <c r="F58" s="883" t="s">
        <v>773</v>
      </c>
      <c r="G58" s="891"/>
      <c r="H58" s="1247"/>
      <c r="I58" s="891"/>
      <c r="J58" s="1247"/>
      <c r="K58" s="512"/>
    </row>
    <row s="12232" customFormat="1" customHeight="1" ht="11.25" hidden="1">
      <c r="A59" s="2517"/>
      <c r="B59" s="734"/>
      <c r="D59" s="888" t="s">
        <v>801</v>
      </c>
      <c r="E59" s="890" t="s">
        <v>794</v>
      </c>
      <c r="F59" s="883" t="s">
        <v>773</v>
      </c>
      <c r="G59" s="891"/>
      <c r="H59" s="1247"/>
      <c r="I59" s="891"/>
      <c r="J59" s="1247"/>
      <c r="K59" s="512"/>
    </row>
    <row s="12232" customFormat="1" customHeight="1" ht="33.75" hidden="1">
      <c r="A60" s="2517"/>
      <c r="B60" s="734"/>
      <c r="D60" s="888" t="s">
        <v>89</v>
      </c>
      <c r="E60" s="889" t="s">
        <v>802</v>
      </c>
      <c r="F60" s="944" t="s">
        <v>558</v>
      </c>
      <c r="G60" s="965"/>
      <c r="H60" s="1247"/>
      <c r="I60" s="965"/>
      <c r="J60" s="1247"/>
      <c r="K60" s="525" t="s">
        <v>803</v>
      </c>
    </row>
    <row s="12232" customFormat="1" customHeight="1" ht="33.75" hidden="1">
      <c r="A61" s="2517"/>
      <c r="B61" s="734"/>
      <c r="D61" s="888" t="s">
        <v>90</v>
      </c>
      <c r="E61" s="889" t="s">
        <v>804</v>
      </c>
      <c r="F61" s="949" t="s">
        <v>734</v>
      </c>
      <c r="G61" s="891"/>
      <c r="H61" s="1247"/>
      <c r="I61" s="891"/>
      <c r="J61" s="1247"/>
      <c r="K61" s="512"/>
    </row>
    <row s="12232" customFormat="1" customHeight="1" ht="22.5" hidden="1">
      <c r="A62" s="2517"/>
      <c r="B62" s="734" t="s">
        <v>588</v>
      </c>
      <c r="D62" s="888" t="s">
        <v>109</v>
      </c>
      <c r="E62" s="889" t="s">
        <v>805</v>
      </c>
      <c r="F62" s="949" t="s">
        <v>305</v>
      </c>
      <c r="G62" s="605"/>
      <c r="H62" s="1247"/>
      <c r="I62" s="605"/>
      <c r="J62" s="1247"/>
      <c r="K62" s="512" t="s">
        <v>806</v>
      </c>
    </row>
    <row s="12232" customFormat="1" customHeight="1" ht="45" hidden="1">
      <c r="A63" s="2517"/>
      <c r="B63" s="734" t="s">
        <v>588</v>
      </c>
      <c r="D63" s="888" t="s">
        <v>807</v>
      </c>
      <c r="E63" s="890" t="s">
        <v>808</v>
      </c>
      <c r="F63" s="944" t="s">
        <v>305</v>
      </c>
      <c r="G63" s="605"/>
      <c r="H63" s="1247"/>
      <c r="I63" s="605"/>
      <c r="J63" s="1247"/>
      <c r="K63" s="512" t="s">
        <v>806</v>
      </c>
    </row>
    <row s="14172" customFormat="1" customHeight="1" ht="11.25">
      <c r="A64" s="1257"/>
      <c r="B64" s="741"/>
      <c r="D64" s="1258"/>
      <c r="E64" s="1259"/>
    </row>
    <row s="12232" customFormat="1" customHeight="1" ht="22.5">
      <c r="A65" s="2517" t="s">
        <v>809</v>
      </c>
      <c r="B65" s="734"/>
      <c r="D65" s="888">
        <v>1</v>
      </c>
      <c r="E65" s="967" t="s">
        <v>810</v>
      </c>
      <c r="F65" s="963" t="s">
        <v>724</v>
      </c>
      <c r="G65" s="964"/>
      <c r="H65" s="1253"/>
      <c r="I65" s="964"/>
      <c r="J65" s="1253"/>
      <c r="K65" s="524" t="s">
        <v>811</v>
      </c>
    </row>
    <row s="12232" customFormat="1" customHeight="1" ht="56.25">
      <c r="A66" s="2517"/>
      <c r="B66" s="734"/>
      <c r="D66" s="966" t="s">
        <v>107</v>
      </c>
      <c r="E66" s="930" t="s">
        <v>812</v>
      </c>
      <c r="F66" s="883" t="s">
        <v>546</v>
      </c>
      <c r="G66" s="883" t="s">
        <v>546</v>
      </c>
      <c r="H66" s="742"/>
      <c r="I66" s="883" t="s">
        <v>546</v>
      </c>
      <c r="J66" s="742"/>
      <c r="K66" s="512"/>
    </row>
    <row s="12232" customFormat="1" customHeight="1" ht="33.75">
      <c r="A67" s="2517"/>
      <c r="B67" s="734"/>
      <c r="D67" s="966" t="s">
        <v>622</v>
      </c>
      <c r="E67" s="1178" t="s">
        <v>813</v>
      </c>
      <c r="F67" s="883" t="s">
        <v>776</v>
      </c>
      <c r="G67" s="950"/>
      <c r="H67" s="742"/>
      <c r="I67" s="950"/>
      <c r="J67" s="742"/>
      <c r="K67" s="512"/>
    </row>
    <row s="12232" customFormat="1" customHeight="1" ht="22.5">
      <c r="A68" s="2517"/>
      <c r="B68" s="734"/>
      <c r="D68" s="966" t="s">
        <v>306</v>
      </c>
      <c r="E68" s="1178" t="s">
        <v>814</v>
      </c>
      <c r="F68" s="883" t="s">
        <v>776</v>
      </c>
      <c r="G68" s="950"/>
      <c r="H68" s="742"/>
      <c r="I68" s="950"/>
      <c r="J68" s="742"/>
      <c r="K68" s="512"/>
    </row>
    <row s="12232" customFormat="1" customHeight="1" ht="22.5">
      <c r="A69" s="2517"/>
      <c r="B69" s="734"/>
      <c r="D69" s="966" t="s">
        <v>309</v>
      </c>
      <c r="E69" s="1178" t="s">
        <v>815</v>
      </c>
      <c r="F69" s="944" t="s">
        <v>558</v>
      </c>
      <c r="G69" s="965"/>
      <c r="H69" s="742"/>
      <c r="I69" s="965"/>
      <c r="J69" s="742"/>
      <c r="K69" s="512"/>
    </row>
    <row s="12232" customFormat="1" customHeight="1" ht="22.5">
      <c r="A70" s="2517"/>
      <c r="B70" s="734"/>
      <c r="D70" s="966" t="s">
        <v>642</v>
      </c>
      <c r="E70" s="1178" t="s">
        <v>816</v>
      </c>
      <c r="F70" s="944" t="s">
        <v>558</v>
      </c>
      <c r="G70" s="965"/>
      <c r="H70" s="742"/>
      <c r="I70" s="965"/>
      <c r="J70" s="742"/>
      <c r="K70" s="512"/>
    </row>
    <row s="12232" customFormat="1" customHeight="1" ht="22.5">
      <c r="A71" s="2517"/>
      <c r="B71" s="734"/>
      <c r="D71" s="888" t="s">
        <v>87</v>
      </c>
      <c r="E71" s="889" t="s">
        <v>817</v>
      </c>
      <c r="F71" s="883" t="s">
        <v>776</v>
      </c>
      <c r="G71" s="780"/>
      <c r="H71" s="1254"/>
      <c r="I71" s="780"/>
      <c r="J71" s="1254"/>
      <c r="K71" s="525"/>
    </row>
    <row s="12232" customFormat="1" customHeight="1" ht="56.25">
      <c r="A72" s="2517"/>
      <c r="B72" s="734"/>
      <c r="D72" s="888" t="s">
        <v>88</v>
      </c>
      <c r="E72" s="889" t="s">
        <v>818</v>
      </c>
      <c r="F72" s="944" t="s">
        <v>558</v>
      </c>
      <c r="G72" s="965"/>
      <c r="H72" s="1247"/>
      <c r="I72" s="965"/>
      <c r="J72" s="1247"/>
      <c r="K72" s="525"/>
    </row>
    <row s="12232" customFormat="1" customHeight="1" ht="33.75">
      <c r="A73" s="2517"/>
      <c r="B73" s="734"/>
      <c r="D73" s="888" t="s">
        <v>108</v>
      </c>
      <c r="E73" s="889" t="s">
        <v>819</v>
      </c>
      <c r="F73" s="949" t="s">
        <v>734</v>
      </c>
      <c r="G73" s="891"/>
      <c r="H73" s="1247"/>
      <c r="I73" s="891"/>
      <c r="J73" s="1247"/>
      <c r="K73" s="512"/>
    </row>
    <row s="12232" customFormat="1" customHeight="1" ht="22.5">
      <c r="A74" s="2517"/>
      <c r="B74" s="734" t="s">
        <v>588</v>
      </c>
      <c r="D74" s="888" t="s">
        <v>89</v>
      </c>
      <c r="E74" s="889" t="s">
        <v>820</v>
      </c>
      <c r="F74" s="949" t="s">
        <v>305</v>
      </c>
      <c r="G74" s="605"/>
      <c r="H74" s="1247"/>
      <c r="I74" s="605"/>
      <c r="J74" s="1247"/>
      <c r="K74" s="512" t="s">
        <v>806</v>
      </c>
    </row>
    <row s="12232" customFormat="1" customHeight="1" ht="45">
      <c r="A75" s="2517"/>
      <c r="B75" s="734" t="s">
        <v>588</v>
      </c>
      <c r="D75" s="888" t="s">
        <v>821</v>
      </c>
      <c r="E75" s="890" t="s">
        <v>822</v>
      </c>
      <c r="F75" s="944" t="s">
        <v>305</v>
      </c>
      <c r="G75" s="605"/>
      <c r="H75" s="1247"/>
      <c r="I75" s="605"/>
      <c r="J75" s="1247"/>
      <c r="K75" s="512" t="s">
        <v>806</v>
      </c>
    </row>
    <row s="14172" customFormat="1" customHeight="1" ht="11.25">
      <c r="A76" s="1257"/>
      <c r="B76" s="741"/>
      <c r="D76" s="1258"/>
      <c r="E76" s="1259"/>
    </row>
    <row s="12232" customFormat="1" customHeight="1" ht="11.25" hidden="1">
      <c r="A77" s="2517" t="s">
        <v>823</v>
      </c>
      <c r="B77" s="734"/>
      <c r="D77" s="888">
        <v>1</v>
      </c>
      <c r="E77" s="889" t="s">
        <v>824</v>
      </c>
      <c r="F77" s="944" t="s">
        <v>724</v>
      </c>
      <c r="G77" s="947"/>
      <c r="H77" s="1247"/>
      <c r="I77" s="947"/>
      <c r="J77" s="1247"/>
      <c r="K77" s="512" t="s">
        <v>825</v>
      </c>
    </row>
    <row s="12232" customFormat="1" customHeight="1" ht="11.25" hidden="1">
      <c r="A78" s="2517"/>
      <c r="B78" s="734"/>
      <c r="D78" s="888" t="s">
        <v>107</v>
      </c>
      <c r="E78" s="889" t="s">
        <v>826</v>
      </c>
      <c r="F78" s="944" t="s">
        <v>724</v>
      </c>
      <c r="G78" s="947"/>
      <c r="H78" s="1247"/>
      <c r="I78" s="947"/>
      <c r="J78" s="1247"/>
      <c r="K78" s="512" t="s">
        <v>827</v>
      </c>
    </row>
    <row s="12232" customFormat="1" customHeight="1" ht="22.5" hidden="1">
      <c r="A79" s="2517"/>
      <c r="B79" s="734"/>
      <c r="D79" s="888" t="s">
        <v>87</v>
      </c>
      <c r="E79" s="945" t="s">
        <v>828</v>
      </c>
      <c r="F79" s="883" t="s">
        <v>773</v>
      </c>
      <c r="G79" s="947"/>
      <c r="H79" s="1247"/>
      <c r="I79" s="947"/>
      <c r="J79" s="1247"/>
      <c r="K79" s="512" t="s">
        <v>829</v>
      </c>
    </row>
    <row s="12232" customFormat="1" customHeight="1" ht="11.25" hidden="1">
      <c r="A80" s="2517"/>
      <c r="B80" s="734"/>
      <c r="D80" s="888" t="s">
        <v>323</v>
      </c>
      <c r="E80" s="946" t="s">
        <v>830</v>
      </c>
      <c r="F80" s="883" t="s">
        <v>773</v>
      </c>
      <c r="G80" s="947"/>
      <c r="H80" s="1247"/>
      <c r="I80" s="947"/>
      <c r="J80" s="1247"/>
      <c r="K80" s="512"/>
    </row>
    <row s="12232" customFormat="1" customHeight="1" ht="11.25" hidden="1">
      <c r="A81" s="2517"/>
      <c r="B81" s="734"/>
      <c r="D81" s="888" t="s">
        <v>331</v>
      </c>
      <c r="E81" s="946" t="s">
        <v>831</v>
      </c>
      <c r="F81" s="883" t="s">
        <v>773</v>
      </c>
      <c r="G81" s="947"/>
      <c r="H81" s="1247"/>
      <c r="I81" s="947"/>
      <c r="J81" s="1247"/>
      <c r="K81" s="512"/>
    </row>
    <row s="12232" customFormat="1" customHeight="1" ht="11.25" hidden="1">
      <c r="A82" s="2517"/>
      <c r="B82" s="734"/>
      <c r="D82" s="888" t="s">
        <v>333</v>
      </c>
      <c r="E82" s="946" t="s">
        <v>832</v>
      </c>
      <c r="F82" s="883" t="s">
        <v>773</v>
      </c>
      <c r="G82" s="947"/>
      <c r="H82" s="1247"/>
      <c r="I82" s="947"/>
      <c r="J82" s="1247"/>
      <c r="K82" s="512"/>
    </row>
    <row s="12232" customFormat="1" customHeight="1" ht="11.25" hidden="1">
      <c r="A83" s="2517"/>
      <c r="B83" s="734"/>
      <c r="D83" s="888" t="s">
        <v>335</v>
      </c>
      <c r="E83" s="946" t="s">
        <v>833</v>
      </c>
      <c r="F83" s="883" t="s">
        <v>773</v>
      </c>
      <c r="G83" s="947"/>
      <c r="H83" s="1247"/>
      <c r="I83" s="947"/>
      <c r="J83" s="1247"/>
      <c r="K83" s="512"/>
    </row>
    <row s="12232" customFormat="1" customHeight="1" ht="11.25" hidden="1">
      <c r="A84" s="2517"/>
      <c r="B84" s="734"/>
      <c r="D84" s="888" t="s">
        <v>834</v>
      </c>
      <c r="E84" s="946" t="s">
        <v>835</v>
      </c>
      <c r="F84" s="883" t="s">
        <v>773</v>
      </c>
      <c r="G84" s="947"/>
      <c r="H84" s="1247"/>
      <c r="I84" s="947"/>
      <c r="J84" s="1247"/>
      <c r="K84" s="512"/>
    </row>
    <row s="12232" customFormat="1" customHeight="1" ht="11.25" hidden="1">
      <c r="A85" s="2517"/>
      <c r="B85" s="734"/>
      <c r="D85" s="888" t="s">
        <v>836</v>
      </c>
      <c r="E85" s="946" t="s">
        <v>837</v>
      </c>
      <c r="F85" s="883" t="s">
        <v>773</v>
      </c>
      <c r="G85" s="947"/>
      <c r="H85" s="1247"/>
      <c r="I85" s="947"/>
      <c r="J85" s="1247"/>
      <c r="K85" s="512"/>
    </row>
    <row s="12232" customFormat="1" customHeight="1" ht="11.25" hidden="1">
      <c r="A86" s="2517"/>
      <c r="B86" s="734"/>
      <c r="D86" s="888" t="s">
        <v>838</v>
      </c>
      <c r="E86" s="946" t="s">
        <v>839</v>
      </c>
      <c r="F86" s="883" t="s">
        <v>773</v>
      </c>
      <c r="G86" s="947"/>
      <c r="H86" s="1247"/>
      <c r="I86" s="947"/>
      <c r="J86" s="1247"/>
      <c r="K86" s="512"/>
    </row>
    <row s="12232" customFormat="1" customHeight="1" ht="45" hidden="1">
      <c r="A87" s="2517"/>
      <c r="B87" s="734"/>
      <c r="D87" s="888" t="s">
        <v>88</v>
      </c>
      <c r="E87" s="889" t="s">
        <v>840</v>
      </c>
      <c r="F87" s="883" t="s">
        <v>773</v>
      </c>
      <c r="G87" s="947"/>
      <c r="H87" s="1247"/>
      <c r="I87" s="947"/>
      <c r="J87" s="1247"/>
      <c r="K87" s="512" t="s">
        <v>841</v>
      </c>
    </row>
    <row s="12232" customFormat="1" customHeight="1" ht="11.25" hidden="1">
      <c r="A88" s="2517"/>
      <c r="B88" s="734"/>
      <c r="D88" s="888" t="s">
        <v>667</v>
      </c>
      <c r="E88" s="946" t="s">
        <v>830</v>
      </c>
      <c r="F88" s="883" t="s">
        <v>773</v>
      </c>
      <c r="G88" s="947"/>
      <c r="H88" s="1247"/>
      <c r="I88" s="947"/>
      <c r="J88" s="1247"/>
      <c r="K88" s="512"/>
    </row>
    <row s="12232" customFormat="1" customHeight="1" ht="11.25" hidden="1">
      <c r="A89" s="2517"/>
      <c r="B89" s="734"/>
      <c r="D89" s="888" t="s">
        <v>710</v>
      </c>
      <c r="E89" s="946" t="s">
        <v>831</v>
      </c>
      <c r="F89" s="883" t="s">
        <v>773</v>
      </c>
      <c r="G89" s="947"/>
      <c r="H89" s="1247"/>
      <c r="I89" s="947"/>
      <c r="J89" s="1247"/>
      <c r="K89" s="512"/>
    </row>
    <row s="12232" customFormat="1" customHeight="1" ht="11.25" hidden="1">
      <c r="A90" s="2517"/>
      <c r="B90" s="734"/>
      <c r="D90" s="888" t="s">
        <v>713</v>
      </c>
      <c r="E90" s="946" t="s">
        <v>832</v>
      </c>
      <c r="F90" s="883" t="s">
        <v>773</v>
      </c>
      <c r="G90" s="947"/>
      <c r="H90" s="1247"/>
      <c r="I90" s="947"/>
      <c r="J90" s="1247"/>
      <c r="K90" s="512"/>
    </row>
    <row s="12232" customFormat="1" customHeight="1" ht="11.25" hidden="1">
      <c r="A91" s="2517"/>
      <c r="B91" s="734"/>
      <c r="D91" s="888" t="s">
        <v>791</v>
      </c>
      <c r="E91" s="946" t="s">
        <v>833</v>
      </c>
      <c r="F91" s="883" t="s">
        <v>773</v>
      </c>
      <c r="G91" s="947"/>
      <c r="H91" s="1247"/>
      <c r="I91" s="947"/>
      <c r="J91" s="1247"/>
      <c r="K91" s="512"/>
    </row>
    <row s="12232" customFormat="1" customHeight="1" ht="11.25" hidden="1">
      <c r="A92" s="2517"/>
      <c r="B92" s="734"/>
      <c r="D92" s="888" t="s">
        <v>793</v>
      </c>
      <c r="E92" s="946" t="s">
        <v>835</v>
      </c>
      <c r="F92" s="883" t="s">
        <v>773</v>
      </c>
      <c r="G92" s="947"/>
      <c r="H92" s="1247"/>
      <c r="I92" s="947"/>
      <c r="J92" s="1247"/>
      <c r="K92" s="512"/>
    </row>
    <row s="12232" customFormat="1" customHeight="1" ht="11.25" hidden="1">
      <c r="A93" s="2517"/>
      <c r="B93" s="734"/>
      <c r="D93" s="888" t="s">
        <v>842</v>
      </c>
      <c r="E93" s="946" t="s">
        <v>837</v>
      </c>
      <c r="F93" s="883" t="s">
        <v>773</v>
      </c>
      <c r="G93" s="947"/>
      <c r="H93" s="1247"/>
      <c r="I93" s="947"/>
      <c r="J93" s="1247"/>
      <c r="K93" s="512"/>
    </row>
    <row s="12232" customFormat="1" customHeight="1" ht="11.25" hidden="1">
      <c r="A94" s="2517"/>
      <c r="B94" s="734"/>
      <c r="D94" s="888" t="s">
        <v>843</v>
      </c>
      <c r="E94" s="946" t="s">
        <v>839</v>
      </c>
      <c r="F94" s="883" t="s">
        <v>773</v>
      </c>
      <c r="G94" s="947"/>
      <c r="H94" s="1247"/>
      <c r="I94" s="947"/>
      <c r="J94" s="1247"/>
      <c r="K94" s="512"/>
    </row>
    <row s="12232" customFormat="1" customHeight="1" ht="24.75" hidden="1">
      <c r="A95" s="2517"/>
      <c r="B95" s="734"/>
      <c r="D95" s="888" t="s">
        <v>108</v>
      </c>
      <c r="E95" s="889" t="s">
        <v>844</v>
      </c>
      <c r="F95" s="948" t="s">
        <v>558</v>
      </c>
      <c r="G95" s="950"/>
      <c r="H95" s="1247"/>
      <c r="I95" s="950"/>
      <c r="J95" s="1247"/>
      <c r="K95" s="512" t="s">
        <v>845</v>
      </c>
    </row>
    <row s="12232" customFormat="1" customHeight="1" ht="33.75" hidden="1">
      <c r="A96" s="2517"/>
      <c r="B96" s="734"/>
      <c r="D96" s="888" t="s">
        <v>89</v>
      </c>
      <c r="E96" s="889" t="s">
        <v>846</v>
      </c>
      <c r="F96" s="949" t="s">
        <v>734</v>
      </c>
      <c r="G96" s="951"/>
      <c r="H96" s="1247"/>
      <c r="I96" s="951"/>
      <c r="J96" s="1247"/>
      <c r="K96" s="512"/>
    </row>
    <row s="12232" customFormat="1" customHeight="1" ht="22.5" hidden="1">
      <c r="A97" s="2517"/>
      <c r="B97" s="734" t="s">
        <v>588</v>
      </c>
      <c r="D97" s="888" t="s">
        <v>90</v>
      </c>
      <c r="E97" s="889" t="s">
        <v>847</v>
      </c>
      <c r="F97" s="949" t="s">
        <v>305</v>
      </c>
      <c r="G97" s="608"/>
      <c r="H97" s="1247"/>
      <c r="I97" s="608"/>
      <c r="J97" s="1247"/>
      <c r="K97" s="512" t="s">
        <v>806</v>
      </c>
    </row>
    <row s="12232" customFormat="1" customHeight="1" ht="45" hidden="1">
      <c r="A98" s="2517"/>
      <c r="B98" s="734" t="s">
        <v>588</v>
      </c>
      <c r="D98" s="888" t="s">
        <v>848</v>
      </c>
      <c r="E98" s="890" t="s">
        <v>849</v>
      </c>
      <c r="F98" s="944" t="s">
        <v>305</v>
      </c>
      <c r="G98" s="608"/>
      <c r="H98" s="1247"/>
      <c r="I98" s="608"/>
      <c r="J98" s="1247"/>
      <c r="K98" s="512" t="s">
        <v>806</v>
      </c>
    </row>
    <row s="12232" customFormat="1" customHeight="1" ht="95.25" hidden="1">
      <c r="A99" s="2517"/>
      <c r="B99" s="734" t="s">
        <v>588</v>
      </c>
      <c r="D99" s="888" t="s">
        <v>109</v>
      </c>
      <c r="E99" s="889" t="s">
        <v>850</v>
      </c>
      <c r="F99" s="944" t="s">
        <v>305</v>
      </c>
      <c r="G99" s="608"/>
      <c r="H99" s="1247"/>
      <c r="I99" s="608"/>
      <c r="J99" s="1247"/>
      <c r="K99" s="512" t="s">
        <v>806</v>
      </c>
    </row>
    <row s="12232" customFormat="1" customHeight="1" ht="22.5" hidden="1">
      <c r="A100" s="2517"/>
      <c r="B100" s="734" t="s">
        <v>588</v>
      </c>
      <c r="D100" s="888" t="s">
        <v>96</v>
      </c>
      <c r="E100" s="889" t="s">
        <v>851</v>
      </c>
      <c r="F100" s="944" t="s">
        <v>305</v>
      </c>
      <c r="G100" s="608"/>
      <c r="H100" s="1247"/>
      <c r="I100" s="608"/>
      <c r="J100" s="1247"/>
      <c r="K100" s="512" t="s">
        <v>806</v>
      </c>
    </row>
    <row s="14172" customFormat="1" customHeight="1" ht="11.25">
      <c r="A101" s="1257"/>
      <c r="B101" s="741"/>
      <c r="D101" s="1258"/>
      <c r="E101" s="12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E4E4-8033-C876-AF92-EB01862CEE1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2726" width="9.140625" hidden="1" customWidth="1"/>
    <col min="2" max="2" style="12729" width="9.140625" hidden="1" customWidth="1"/>
    <col min="3" max="3" style="14359" width="4.7109375" customWidth="1"/>
    <col min="4" max="4" style="12729" width="6.28125" customWidth="1"/>
    <col min="5" max="5" style="12729" width="36.7109375" customWidth="1"/>
    <col min="6" max="6" style="12729" width="9.57421875" customWidth="1"/>
    <col min="7" max="7" style="12232" width="25.7109375" hidden="1" customWidth="1"/>
    <col min="8" max="8" style="12232" width="33.7109375" hidden="1" customWidth="1"/>
    <col min="9" max="9" style="12729" width="25.7109375" customWidth="1"/>
    <col min="10" max="10" style="12729" width="33.7109375" customWidth="1"/>
    <col min="11" max="11" style="12233" width="93.421875" customWidth="1"/>
    <col min="12" max="20" style="12729" width="10.57421875"/>
    <col min="21" max="21" style="14360" width="10.57421875"/>
  </cols>
  <sheetData>
    <row s="12233" customFormat="1" customHeight="1" ht="15" hidden="1">
      <c r="C1" s="895"/>
      <c r="G1" s="640">
        <v>4</v>
      </c>
      <c r="I1" s="640">
        <v>4</v>
      </c>
      <c r="U1" s="643"/>
    </row>
    <row s="12233" customFormat="1" customHeight="1" ht="15" hidden="1">
      <c r="C2" s="895"/>
      <c r="U2" s="643"/>
    </row>
    <row customHeight="1" ht="22.5" hidden="1">
      <c r="A3" s="728"/>
      <c r="B3" s="2519"/>
      <c r="C3" s="2520" t="s">
        <v>529</v>
      </c>
      <c r="D3" s="912" t="str">
        <f>B3&amp;".1"</f>
        <v>.1</v>
      </c>
      <c r="E3" s="913" t="s">
        <v>852</v>
      </c>
      <c r="F3" s="914" t="s">
        <v>305</v>
      </c>
      <c r="G3" s="909"/>
      <c r="H3" s="624"/>
      <c r="I3" s="909"/>
      <c r="J3" s="624"/>
      <c r="K3" s="512" t="s">
        <v>853</v>
      </c>
    </row>
    <row customHeight="1" ht="15" hidden="1">
      <c r="A4" s="728"/>
      <c r="B4" s="2519"/>
      <c r="C4" s="2520"/>
      <c r="D4" s="912" t="str">
        <f>B3&amp;".2"</f>
        <v>.2</v>
      </c>
      <c r="E4" s="913" t="s">
        <v>854</v>
      </c>
      <c r="F4" s="914" t="s">
        <v>305</v>
      </c>
      <c r="G4" s="1966" t="s">
        <v>24</v>
      </c>
      <c r="H4" s="624"/>
      <c r="I4" s="1966" t="s">
        <v>24</v>
      </c>
      <c r="J4" s="624"/>
      <c r="K4" s="512" t="s">
        <v>855</v>
      </c>
    </row>
    <row s="12233" customFormat="1" customHeight="1" ht="15" hidden="1">
      <c r="C5" s="895"/>
      <c r="U5" s="643"/>
    </row>
    <row customHeight="1" ht="22.5" hidden="1">
      <c r="A6" s="728"/>
      <c r="B6" s="2519"/>
      <c r="C6" s="2520" t="s">
        <v>529</v>
      </c>
      <c r="D6" s="912" t="str">
        <f>B6&amp;".1"</f>
        <v>.1</v>
      </c>
      <c r="E6" s="913" t="s">
        <v>856</v>
      </c>
      <c r="F6" s="914" t="s">
        <v>305</v>
      </c>
      <c r="G6" s="909"/>
      <c r="H6" s="624"/>
      <c r="I6" s="909"/>
      <c r="J6" s="624"/>
      <c r="K6" s="512" t="s">
        <v>857</v>
      </c>
    </row>
    <row customHeight="1" ht="15" hidden="1">
      <c r="A7" s="728"/>
      <c r="B7" s="2519"/>
      <c r="C7" s="2520"/>
      <c r="D7" s="912" t="str">
        <f>B6&amp;".2"</f>
        <v>.2</v>
      </c>
      <c r="E7" s="913" t="s">
        <v>854</v>
      </c>
      <c r="F7" s="914" t="s">
        <v>305</v>
      </c>
      <c r="G7" s="1966" t="s">
        <v>24</v>
      </c>
      <c r="H7" s="624"/>
      <c r="I7" s="1966" t="s">
        <v>24</v>
      </c>
      <c r="J7" s="624"/>
      <c r="K7" s="512" t="s">
        <v>855</v>
      </c>
    </row>
    <row s="12233" customFormat="1" customHeight="1" ht="15" hidden="1">
      <c r="C8" s="895"/>
      <c r="U8" s="643"/>
    </row>
    <row customHeight="1" ht="22.5" hidden="1">
      <c r="A9" s="728"/>
      <c r="B9" s="2519"/>
      <c r="C9" s="2520" t="s">
        <v>529</v>
      </c>
      <c r="D9" s="912" t="str">
        <f>B9&amp;".1"</f>
        <v>.1</v>
      </c>
      <c r="E9" s="913" t="s">
        <v>858</v>
      </c>
      <c r="F9" s="914" t="s">
        <v>305</v>
      </c>
      <c r="G9" s="920" t="s">
        <v>24</v>
      </c>
      <c r="H9" s="624" t="s">
        <v>24</v>
      </c>
      <c r="I9" s="920" t="s">
        <v>24</v>
      </c>
      <c r="J9" s="624" t="s">
        <v>24</v>
      </c>
      <c r="K9" s="512"/>
    </row>
    <row customHeight="1" ht="15" hidden="1">
      <c r="A10" s="728"/>
      <c r="B10" s="2519"/>
      <c r="C10" s="2520"/>
      <c r="D10" s="912" t="str">
        <f>B9&amp;".2"</f>
        <v>.2</v>
      </c>
      <c r="E10" s="913" t="s">
        <v>859</v>
      </c>
      <c r="F10" s="914" t="s">
        <v>305</v>
      </c>
      <c r="G10" s="1960" t="s">
        <v>24</v>
      </c>
      <c r="H10" s="624" t="s">
        <v>24</v>
      </c>
      <c r="I10" s="1960" t="s">
        <v>24</v>
      </c>
      <c r="J10" s="624" t="s">
        <v>24</v>
      </c>
      <c r="K10" s="512" t="s">
        <v>860</v>
      </c>
    </row>
    <row customHeight="1" ht="15" hidden="1">
      <c r="A11" s="728"/>
      <c r="B11" s="2519"/>
      <c r="C11" s="2520"/>
      <c r="D11" s="912" t="str">
        <f>B9&amp;".3"</f>
        <v>.3</v>
      </c>
      <c r="E11" s="913" t="s">
        <v>861</v>
      </c>
      <c r="F11" s="914" t="s">
        <v>305</v>
      </c>
      <c r="G11" s="1960" t="s">
        <v>24</v>
      </c>
      <c r="H11" s="624" t="s">
        <v>24</v>
      </c>
      <c r="I11" s="1960" t="s">
        <v>24</v>
      </c>
      <c r="J11" s="624" t="s">
        <v>24</v>
      </c>
      <c r="K11" s="512" t="s">
        <v>862</v>
      </c>
    </row>
    <row s="12233" customFormat="1" customHeight="1" ht="15" hidden="1">
      <c r="C12" s="895"/>
      <c r="U12" s="643"/>
    </row>
    <row customHeight="1" ht="33.75" hidden="1">
      <c r="A13" s="728"/>
      <c r="B13" s="2519"/>
      <c r="C13" s="2520" t="s">
        <v>529</v>
      </c>
      <c r="D13" s="912" t="str">
        <f>B13&amp;".1"</f>
        <v>.1</v>
      </c>
      <c r="E13" s="913" t="s">
        <v>863</v>
      </c>
      <c r="F13" s="914" t="s">
        <v>305</v>
      </c>
      <c r="G13" s="920" t="s">
        <v>24</v>
      </c>
      <c r="H13" s="624" t="s">
        <v>24</v>
      </c>
      <c r="I13" s="920" t="s">
        <v>24</v>
      </c>
      <c r="J13" s="624" t="s">
        <v>24</v>
      </c>
      <c r="K13" s="512" t="s">
        <v>864</v>
      </c>
    </row>
    <row customHeight="1" ht="15" hidden="1">
      <c r="B14" s="2519"/>
      <c r="C14" s="2520"/>
      <c r="D14" s="912" t="str">
        <f>B13&amp;".2"</f>
        <v>.2</v>
      </c>
      <c r="E14" s="913" t="s">
        <v>865</v>
      </c>
      <c r="F14" s="914" t="s">
        <v>305</v>
      </c>
      <c r="G14" s="1960" t="s">
        <v>24</v>
      </c>
      <c r="H14" s="624" t="s">
        <v>24</v>
      </c>
      <c r="I14" s="1960" t="s">
        <v>24</v>
      </c>
      <c r="J14" s="624" t="s">
        <v>24</v>
      </c>
      <c r="K14" s="512" t="s">
        <v>866</v>
      </c>
    </row>
    <row s="12233" customFormat="1" customHeight="1" ht="15" hidden="1">
      <c r="C15" s="895"/>
      <c r="U15" s="643"/>
    </row>
    <row s="12233" customFormat="1" customHeight="1" ht="15" hidden="1">
      <c r="C16" s="895"/>
      <c r="U16" s="643"/>
    </row>
    <row s="12233" customFormat="1" customHeight="1" ht="15" hidden="1">
      <c r="C17" s="895"/>
      <c r="U17" s="643"/>
    </row>
    <row s="12233" customFormat="1" customHeight="1" ht="15" hidden="1">
      <c r="C18" s="895"/>
      <c r="U18" s="643"/>
    </row>
    <row s="12233" customFormat="1" customHeight="1" ht="15" hidden="1">
      <c r="C19" s="895"/>
      <c r="U19" s="643"/>
    </row>
    <row s="12233"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АО "ДГК"</v>
      </c>
      <c r="E23" s="2336"/>
      <c r="F23" s="2336"/>
      <c r="G23" s="2336"/>
      <c r="H23" s="2336"/>
      <c r="I23" s="2336"/>
      <c r="J23" s="899"/>
      <c r="K23" s="760"/>
    </row>
    <row customHeight="1" ht="15">
      <c r="C24" s="400"/>
      <c r="D24" s="732"/>
      <c r="E24" s="732"/>
      <c r="F24" s="732"/>
      <c r="G24" s="760">
        <v>22</v>
      </c>
      <c r="H24" s="975"/>
      <c r="I24" s="760">
        <v>22</v>
      </c>
      <c r="J24" s="975"/>
    </row>
    <row s="12232" customFormat="1" customHeight="1" ht="0.75">
      <c r="A25" s="982"/>
      <c r="C25" s="400"/>
      <c r="D25" s="732"/>
      <c r="E25" s="732"/>
      <c r="F25" s="732"/>
      <c r="G25" s="760"/>
      <c r="H25" s="975"/>
      <c r="I25" s="760" t="s">
        <v>114</v>
      </c>
      <c r="J25" s="975"/>
      <c r="K25" s="640"/>
      <c r="U25" s="898"/>
    </row>
    <row customHeight="1" ht="15">
      <c r="C26" s="400"/>
      <c r="D26" s="934"/>
      <c r="E26" s="2498" t="s">
        <v>102</v>
      </c>
      <c r="F26" s="2499"/>
      <c r="G26" s="2521" t="str">
        <f>IF(G25="","",INDEX(DIFFERENTIATION_UNMERGE_VD,MATCH(G25,DIFFERENTIATION_ID_DIFF,0)))</f>
        <v/>
      </c>
      <c r="H26" s="2522"/>
      <c r="I26" s="2521">
        <f>IF(I25="","",INDEX(DIFFERENTIATION_UNMERGE_VD,MATCH(I25,DIFFERENTIATION_ID_DIFF,0)))</f>
        <v>0</v>
      </c>
      <c r="J26" s="2522"/>
      <c r="K26" s="2311" t="s">
        <v>300</v>
      </c>
    </row>
    <row s="12232" customFormat="1" customHeight="1" ht="15">
      <c r="A27" s="982"/>
      <c r="C27" s="400"/>
      <c r="D27" s="934"/>
      <c r="E27" s="2498" t="s">
        <v>564</v>
      </c>
      <c r="F27" s="2499"/>
      <c r="G27" s="2521" t="str">
        <f>IF(G25="","",INDEX(DIFFERENTIATION_UNMERGE_AREA,MATCH(G25,DIFFERENTIATION_ID_DIFF,0)))</f>
        <v/>
      </c>
      <c r="H27" s="2522"/>
      <c r="I27" s="2521" t="str">
        <f>IF(I25="","",INDEX(DIFFERENTIATION_UNMERGE_AREA,MATCH(I25,DIFFERENTIATION_ID_DIFF,0)))</f>
        <v/>
      </c>
      <c r="J27" s="2522"/>
      <c r="K27" s="2315"/>
      <c r="U27" s="898"/>
    </row>
    <row s="12232" customFormat="1" customHeight="1" ht="15">
      <c r="A28" s="982"/>
      <c r="C28" s="400"/>
      <c r="D28" s="934"/>
      <c r="E28" s="2498" t="s">
        <v>565</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12232" customFormat="1" customHeight="1" ht="15">
      <c r="A29" s="982"/>
      <c r="C29" s="400"/>
      <c r="D29" s="2500" t="s">
        <v>299</v>
      </c>
      <c r="E29" s="2501"/>
      <c r="F29" s="2501"/>
      <c r="G29" s="1110"/>
      <c r="H29" s="1110"/>
      <c r="I29" s="1110"/>
      <c r="J29" s="1111"/>
      <c r="K29" s="2315"/>
      <c r="U29" s="898"/>
    </row>
    <row customHeight="1" ht="33.75">
      <c r="C30" s="400"/>
      <c r="D30" s="984" t="s">
        <v>85</v>
      </c>
      <c r="E30" s="983" t="s">
        <v>301</v>
      </c>
      <c r="F30" s="983" t="s">
        <v>566</v>
      </c>
      <c r="G30" s="1031" t="s">
        <v>302</v>
      </c>
      <c r="H30" s="1030" t="s">
        <v>389</v>
      </c>
      <c r="I30" s="907" t="s">
        <v>302</v>
      </c>
      <c r="J30" s="688" t="s">
        <v>389</v>
      </c>
      <c r="K30" s="2321"/>
    </row>
    <row customHeight="1" ht="15" hidden="1">
      <c r="C31" s="400"/>
      <c r="D31" s="816"/>
      <c r="E31" s="816"/>
      <c r="F31" s="816"/>
      <c r="G31" s="882"/>
      <c r="H31" s="882"/>
      <c r="I31" s="882"/>
      <c r="J31" s="882"/>
      <c r="K31" s="512"/>
    </row>
    <row customHeight="1" ht="22.5">
      <c r="A32" s="728"/>
      <c r="B32" s="728" t="s">
        <v>867</v>
      </c>
      <c r="C32" s="749"/>
      <c r="D32" s="915">
        <v>1</v>
      </c>
      <c r="E32" s="916" t="s">
        <v>868</v>
      </c>
      <c r="F32" s="914" t="s">
        <v>305</v>
      </c>
      <c r="G32" s="1036" t="s">
        <v>305</v>
      </c>
      <c r="H32" s="1036" t="s">
        <v>305</v>
      </c>
      <c r="I32" s="914" t="s">
        <v>305</v>
      </c>
      <c r="J32" s="914" t="s">
        <v>305</v>
      </c>
      <c r="K32" s="512"/>
    </row>
    <row customHeight="1" ht="11.25">
      <c r="A33" s="728"/>
      <c r="C33" s="728"/>
      <c r="D33" s="570"/>
      <c r="E33" s="803" t="s">
        <v>586</v>
      </c>
      <c r="F33" s="795"/>
      <c r="G33" s="795"/>
      <c r="H33" s="795"/>
      <c r="I33" s="795"/>
      <c r="J33" s="795"/>
      <c r="K33" s="796"/>
      <c r="U33" s="728"/>
    </row>
    <row customHeight="1" ht="22.5">
      <c r="A34" s="728"/>
      <c r="B34" s="804" t="s">
        <v>869</v>
      </c>
      <c r="C34" s="749"/>
      <c r="D34" s="915">
        <v>2</v>
      </c>
      <c r="E34" s="916" t="s">
        <v>870</v>
      </c>
      <c r="F34" s="1043" t="s">
        <v>305</v>
      </c>
      <c r="G34" s="1043" t="s">
        <v>305</v>
      </c>
      <c r="H34" s="1043" t="s">
        <v>305</v>
      </c>
      <c r="I34" s="914"/>
      <c r="J34" s="914"/>
      <c r="K34" s="512"/>
    </row>
    <row customHeight="1" ht="11.25">
      <c r="A35" s="728"/>
      <c r="C35" s="728"/>
      <c r="D35" s="570"/>
      <c r="E35" s="803" t="s">
        <v>871</v>
      </c>
      <c r="F35" s="795"/>
      <c r="G35" s="917"/>
      <c r="H35" s="795"/>
      <c r="I35" s="917"/>
      <c r="J35" s="795"/>
      <c r="K35" s="796"/>
      <c r="U35" s="728"/>
    </row>
    <row customHeight="1" ht="67.5">
      <c r="A36" s="728"/>
      <c r="B36" s="728" t="s">
        <v>872</v>
      </c>
      <c r="C36" s="749"/>
      <c r="D36" s="915">
        <v>3</v>
      </c>
      <c r="E36" s="916" t="s">
        <v>873</v>
      </c>
      <c r="F36" s="918" t="s">
        <v>305</v>
      </c>
      <c r="G36" s="1037" t="s">
        <v>874</v>
      </c>
      <c r="H36" s="1036" t="s">
        <v>305</v>
      </c>
      <c r="I36" s="747" t="s">
        <v>874</v>
      </c>
      <c r="J36" s="914" t="s">
        <v>305</v>
      </c>
      <c r="K36" s="512" t="s">
        <v>875</v>
      </c>
    </row>
    <row customHeight="1" ht="11.25">
      <c r="A37" s="728"/>
      <c r="C37" s="728"/>
      <c r="D37" s="570"/>
      <c r="E37" s="803" t="s">
        <v>876</v>
      </c>
      <c r="F37" s="795"/>
      <c r="G37" s="917"/>
      <c r="H37" s="917"/>
      <c r="I37" s="917"/>
      <c r="J37" s="917"/>
      <c r="K37" s="796"/>
      <c r="U37" s="728"/>
    </row>
    <row customHeight="1" ht="67.5">
      <c r="A38" s="728"/>
      <c r="B38" s="728" t="s">
        <v>877</v>
      </c>
      <c r="C38" s="749"/>
      <c r="D38" s="915">
        <v>4</v>
      </c>
      <c r="E38" s="916" t="s">
        <v>878</v>
      </c>
      <c r="F38" s="918" t="s">
        <v>305</v>
      </c>
      <c r="G38" s="1037" t="s">
        <v>874</v>
      </c>
      <c r="H38" s="1038" t="s">
        <v>305</v>
      </c>
      <c r="I38" s="747" t="s">
        <v>874</v>
      </c>
      <c r="J38" s="744" t="s">
        <v>305</v>
      </c>
      <c r="K38" s="902" t="s">
        <v>879</v>
      </c>
    </row>
    <row customHeight="1" ht="11.25">
      <c r="A39" s="728"/>
      <c r="C39" s="728"/>
      <c r="D39" s="570"/>
      <c r="E39" s="803" t="s">
        <v>880</v>
      </c>
      <c r="F39" s="795"/>
      <c r="G39" s="795"/>
      <c r="H39" s="919"/>
      <c r="I39" s="795"/>
      <c r="J39" s="919"/>
      <c r="K39" s="796"/>
      <c r="U39" s="7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026C-C37F-7B36-851D-B6A2B70C47E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386" width="6.7109375" hidden="1" customWidth="1"/>
    <col min="4" max="4" style="12233" width="6.7109375" hidden="1" customWidth="1"/>
    <col min="5" max="5" style="14172" width="3.7109375" customWidth="1"/>
    <col min="6" max="6" style="12232" width="6.28125" customWidth="1"/>
    <col min="7" max="7" style="12232" width="37.7109375" customWidth="1"/>
    <col min="8" max="8" style="12960" width="16.57421875" customWidth="1"/>
    <col min="9" max="10" style="12232" width="19.7109375" customWidth="1"/>
    <col min="11" max="11" style="12232" width="25.00390625" customWidth="1"/>
    <col min="12" max="13" style="12232" width="25.7109375" customWidth="1"/>
    <col min="14" max="16" style="12232" width="17.7109375" customWidth="1"/>
    <col min="17" max="24" style="12232" width="19.7109375" customWidth="1"/>
    <col min="25" max="25" style="12232" width="8.00390625" customWidth="1"/>
    <col min="26" max="26" style="12232" width="3.28125" customWidth="1"/>
    <col min="27" max="27" style="12232" width="6.28125" customWidth="1"/>
    <col min="28" max="28" style="12232" width="34.140625" customWidth="1"/>
    <col min="29" max="30" style="12232" width="9.140625"/>
  </cols>
  <sheetData>
    <row s="12233" customFormat="1" customHeight="1" ht="10.5" hidden="1">
      <c r="A1" s="1118"/>
      <c r="B1" s="1118"/>
      <c r="C1" s="1118"/>
      <c r="E1" s="760"/>
      <c r="H1" s="1385"/>
    </row>
    <row customHeight="1" ht="10.5" hidden="1"/>
    <row s="14362"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13002" customFormat="1" customHeight="1" ht="15.75">
      <c r="A6" s="1391"/>
      <c r="B6" s="1391"/>
      <c r="C6" s="1391"/>
      <c r="D6" s="1385"/>
      <c r="E6" s="1863"/>
      <c r="F6" s="2423" t="str">
        <f>IF(org=0,"Не определено",org)</f>
        <v>АО "ДГК"</v>
      </c>
      <c r="G6" s="2423"/>
      <c r="H6" s="2423"/>
      <c r="I6" s="2423"/>
      <c r="J6" s="2423"/>
      <c r="K6" s="2423"/>
      <c r="M6" s="805"/>
      <c r="AB6" s="1373"/>
    </row>
    <row r="8" customHeight="1" ht="10.5">
      <c r="A8" s="1275"/>
      <c r="B8" s="1275"/>
      <c r="C8" s="1275"/>
      <c r="F8" s="2238" t="s">
        <v>299</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85</v>
      </c>
      <c r="G9" s="2254" t="s">
        <v>881</v>
      </c>
      <c r="H9" s="2311" t="s">
        <v>882</v>
      </c>
      <c r="I9" s="2254" t="s">
        <v>883</v>
      </c>
      <c r="J9" s="2254" t="s">
        <v>884</v>
      </c>
      <c r="K9" s="2254" t="s">
        <v>885</v>
      </c>
      <c r="L9" s="2254" t="s">
        <v>886</v>
      </c>
      <c r="M9" s="2254" t="s">
        <v>887</v>
      </c>
      <c r="N9" s="2344" t="s">
        <v>888</v>
      </c>
      <c r="O9" s="2344"/>
      <c r="P9" s="2344"/>
      <c r="Q9" s="2527" t="s">
        <v>889</v>
      </c>
      <c r="R9" s="2528"/>
      <c r="S9" s="2528"/>
      <c r="T9" s="2529"/>
      <c r="U9" s="2527" t="s">
        <v>890</v>
      </c>
      <c r="V9" s="2528"/>
      <c r="W9" s="2528"/>
      <c r="X9" s="2529"/>
      <c r="Y9" s="2238" t="s">
        <v>891</v>
      </c>
      <c r="Z9" s="2239"/>
      <c r="AA9" s="2239"/>
      <c r="AB9" s="2240"/>
    </row>
    <row customHeight="1" ht="41.25">
      <c r="A10" s="1128"/>
      <c r="B10" s="1128"/>
      <c r="C10" s="1128"/>
      <c r="F10" s="2311"/>
      <c r="G10" s="2311"/>
      <c r="H10" s="2372"/>
      <c r="I10" s="2311"/>
      <c r="J10" s="2311"/>
      <c r="K10" s="2311"/>
      <c r="L10" s="2311"/>
      <c r="M10" s="2311"/>
      <c r="N10" s="1126" t="s">
        <v>892</v>
      </c>
      <c r="O10" s="1126" t="s">
        <v>893</v>
      </c>
      <c r="P10" s="1127" t="s">
        <v>894</v>
      </c>
      <c r="Q10" s="1138" t="s">
        <v>86</v>
      </c>
      <c r="R10" s="1138" t="s">
        <v>895</v>
      </c>
      <c r="S10" s="1138" t="s">
        <v>896</v>
      </c>
      <c r="T10" s="1139" t="s">
        <v>897</v>
      </c>
      <c r="U10" s="1138" t="s">
        <v>86</v>
      </c>
      <c r="V10" s="1138" t="s">
        <v>898</v>
      </c>
      <c r="W10" s="1138" t="s">
        <v>896</v>
      </c>
      <c r="X10" s="1139" t="s">
        <v>897</v>
      </c>
      <c r="Y10" s="524" t="s">
        <v>899</v>
      </c>
      <c r="Z10" s="2238" t="s">
        <v>85</v>
      </c>
      <c r="AA10" s="2240"/>
      <c r="AB10" s="1273" t="s">
        <v>900</v>
      </c>
    </row>
    <row s="12947" customFormat="1" customHeight="1" ht="5.25" hidden="1">
      <c r="A11" s="1276"/>
      <c r="B11" s="1276"/>
      <c r="C11" s="1276"/>
      <c r="E11" s="1274"/>
      <c r="F11" s="2525" t="s">
        <v>375</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901</v>
      </c>
    </row>
    <row s="12947"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902</v>
      </c>
      <c r="H13" s="1393"/>
      <c r="I13" s="795"/>
      <c r="J13" s="795"/>
      <c r="K13" s="795"/>
      <c r="L13" s="795"/>
      <c r="M13" s="795"/>
      <c r="N13" s="795"/>
      <c r="O13" s="795"/>
      <c r="P13" s="795"/>
      <c r="Q13" s="795"/>
      <c r="R13" s="795"/>
      <c r="S13" s="795"/>
      <c r="T13" s="795"/>
      <c r="U13" s="795"/>
      <c r="V13" s="795"/>
      <c r="W13" s="795"/>
      <c r="X13" s="795"/>
      <c r="Y13" s="795"/>
      <c r="Z13" s="919"/>
      <c r="AA13" s="919"/>
      <c r="AB13" s="1140"/>
    </row>
    <row r="15" s="12947" customFormat="1" customHeight="1" ht="10.5">
      <c r="A15" s="1392"/>
      <c r="B15" s="1392"/>
      <c r="C15" s="1392"/>
      <c r="E15" s="741"/>
      <c r="H15" s="7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0E689-FE4E-07CF-FC99-B1DB2539598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386" width="4.140625" hidden="1" customWidth="1"/>
    <col min="4" max="4" style="12233" width="4.140625" hidden="1" customWidth="1"/>
    <col min="5" max="5" style="14172" width="3.7109375" customWidth="1"/>
    <col min="6" max="6" style="12232" width="14.421875" customWidth="1"/>
    <col min="7" max="7" style="12232" width="3.7109375" customWidth="1"/>
    <col min="8" max="8" style="12960" width="7.7109375" customWidth="1"/>
    <col min="9" max="10" style="12232" width="16.7109375" customWidth="1"/>
    <col min="11" max="11" style="12232" width="25.7109375" customWidth="1"/>
    <col min="12" max="12" style="14416" width="8.00390625" customWidth="1"/>
    <col min="13" max="13" style="14416" width="15.57421875" customWidth="1"/>
    <col min="14" max="14" style="12232" width="3.28125" customWidth="1"/>
    <col min="15" max="15" style="12232" width="4.7109375" customWidth="1"/>
    <col min="16" max="16" style="12232" width="9.00390625" customWidth="1"/>
    <col min="17" max="17" style="12232" width="21.7109375" customWidth="1"/>
    <col min="18" max="18" style="12232" width="14.7109375" customWidth="1"/>
    <col min="19" max="20" style="12232" width="17.7109375" customWidth="1"/>
    <col min="21" max="21" style="12232" width="9.7109375" customWidth="1"/>
    <col min="22" max="22" style="12232" width="12.7109375" customWidth="1"/>
    <col min="23" max="23" style="12232" width="9.7109375" customWidth="1"/>
    <col min="24" max="24" style="12232" width="21.7109375" customWidth="1"/>
    <col min="25" max="25" style="12232" width="12.7109375" customWidth="1"/>
    <col min="26" max="26" style="12232" width="3.28125" customWidth="1"/>
    <col min="27" max="27" style="12232" width="7.140625" customWidth="1"/>
    <col min="28" max="28" style="12232" width="38.421875" customWidth="1"/>
    <col min="29" max="29" style="12232" width="15.7109375" customWidth="1"/>
    <col min="30" max="30" style="14416" width="37.57421875" hidden="1" customWidth="1"/>
    <col min="31" max="31" style="12232" width="15.7109375" hidden="1" customWidth="1"/>
    <col min="32" max="33" style="12232" width="16.7109375" customWidth="1"/>
    <col min="34" max="34" style="14438" width="16.7109375" customWidth="1"/>
    <col min="35" max="35" style="14439" width="16.7109375" hidden="1" customWidth="1"/>
    <col min="36" max="37" style="12232" width="16.7109375" hidden="1" customWidth="1"/>
    <col min="38" max="58" style="12232" width="9.140625"/>
  </cols>
  <sheetData>
    <row s="12233" customFormat="1" customHeight="1" ht="10.5" hidden="1">
      <c r="A1" s="1118"/>
      <c r="B1" s="1118"/>
      <c r="C1" s="1118"/>
      <c r="E1" s="760"/>
      <c r="H1" s="1385"/>
      <c r="L1" s="1353"/>
      <c r="M1" s="1353"/>
      <c r="AD1" s="1353"/>
      <c r="AH1" s="1372"/>
      <c r="AI1" s="1365"/>
    </row>
    <row customHeight="1" ht="10.5" hidden="1"/>
    <row s="14362"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АО "ДГК"</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299</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903</v>
      </c>
      <c r="G9" s="2534" t="s">
        <v>904</v>
      </c>
      <c r="H9" s="2535"/>
      <c r="I9" s="2254" t="s">
        <v>905</v>
      </c>
      <c r="J9" s="2254"/>
      <c r="K9" s="2254" t="s">
        <v>906</v>
      </c>
      <c r="L9" s="2254"/>
      <c r="M9" s="2254"/>
      <c r="N9" s="2254"/>
      <c r="O9" s="2254"/>
      <c r="P9" s="2254"/>
      <c r="Q9" s="2254"/>
      <c r="R9" s="2254"/>
      <c r="S9" s="2254"/>
      <c r="T9" s="2254"/>
      <c r="U9" s="2254"/>
      <c r="V9" s="2254"/>
      <c r="W9" s="2254"/>
      <c r="X9" s="2254"/>
      <c r="Y9" s="2254"/>
      <c r="Z9" s="2312" t="s">
        <v>907</v>
      </c>
      <c r="AA9" s="2313"/>
      <c r="AB9" s="2254" t="s">
        <v>908</v>
      </c>
      <c r="AC9" s="2254"/>
      <c r="AD9" s="2254"/>
      <c r="AE9" s="2254"/>
      <c r="AF9" s="2311" t="s">
        <v>909</v>
      </c>
      <c r="AG9" s="2254" t="s">
        <v>910</v>
      </c>
      <c r="AH9" s="2254"/>
      <c r="AI9" s="2311" t="s">
        <v>911</v>
      </c>
      <c r="AJ9" s="2254" t="s">
        <v>912</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913</v>
      </c>
      <c r="L10" s="2238" t="s">
        <v>914</v>
      </c>
      <c r="M10" s="2240"/>
      <c r="N10" s="2254" t="s">
        <v>915</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4416" customFormat="1" customHeight="1" ht="23.25">
      <c r="A11" s="1354"/>
      <c r="B11" s="1354"/>
      <c r="C11" s="1354"/>
      <c r="D11" s="1353"/>
      <c r="E11" s="1355"/>
      <c r="F11" s="2533"/>
      <c r="G11" s="2536"/>
      <c r="H11" s="2537"/>
      <c r="I11" s="2254"/>
      <c r="J11" s="2254"/>
      <c r="K11" s="2254"/>
      <c r="L11" s="2311" t="s">
        <v>916</v>
      </c>
      <c r="M11" s="2311" t="s">
        <v>917</v>
      </c>
      <c r="N11" s="2254" t="s">
        <v>918</v>
      </c>
      <c r="O11" s="2254"/>
      <c r="P11" s="2531" t="s">
        <v>899</v>
      </c>
      <c r="Q11" s="2531" t="s">
        <v>919</v>
      </c>
      <c r="R11" s="2531" t="s">
        <v>920</v>
      </c>
      <c r="S11" s="2531" t="s">
        <v>921</v>
      </c>
      <c r="T11" s="2531"/>
      <c r="U11" s="2531"/>
      <c r="V11" s="2531"/>
      <c r="W11" s="2531"/>
      <c r="X11" s="2531"/>
      <c r="Y11" s="2531"/>
      <c r="Z11" s="2314"/>
      <c r="AA11" s="2315"/>
      <c r="AB11" s="2254" t="s">
        <v>922</v>
      </c>
      <c r="AC11" s="2254"/>
      <c r="AD11" s="2238" t="s">
        <v>923</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86</v>
      </c>
      <c r="J12" s="1378" t="s">
        <v>924</v>
      </c>
      <c r="K12" s="2254"/>
      <c r="L12" s="2372"/>
      <c r="M12" s="2372"/>
      <c r="N12" s="2254"/>
      <c r="O12" s="2254"/>
      <c r="P12" s="2531"/>
      <c r="Q12" s="2531"/>
      <c r="R12" s="2531"/>
      <c r="S12" s="1359" t="s">
        <v>83</v>
      </c>
      <c r="T12" s="1359" t="s">
        <v>84</v>
      </c>
      <c r="U12" s="1359" t="s">
        <v>82</v>
      </c>
      <c r="V12" s="1359" t="s">
        <v>925</v>
      </c>
      <c r="W12" s="1359" t="s">
        <v>82</v>
      </c>
      <c r="X12" s="1359" t="s">
        <v>926</v>
      </c>
      <c r="Y12" s="1359" t="s">
        <v>927</v>
      </c>
      <c r="Z12" s="2320"/>
      <c r="AA12" s="2321"/>
      <c r="AB12" s="1366" t="s">
        <v>928</v>
      </c>
      <c r="AC12" s="1366" t="s">
        <v>929</v>
      </c>
      <c r="AD12" s="1366" t="s">
        <v>928</v>
      </c>
      <c r="AE12" s="1366" t="s">
        <v>929</v>
      </c>
      <c r="AF12" s="2372"/>
      <c r="AG12" s="1379" t="s">
        <v>930</v>
      </c>
      <c r="AH12" s="1379" t="s">
        <v>931</v>
      </c>
      <c r="AI12" s="2372"/>
      <c r="AJ12" s="1379" t="s">
        <v>930</v>
      </c>
      <c r="AK12" s="1379" t="s">
        <v>931</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932</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1FE2-DCF9-15CA-560A-D1433D884A4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69" width="4.140625" hidden="1" customWidth="1"/>
    <col min="4" max="4" style="12874" width="4.140625" hidden="1" customWidth="1"/>
    <col min="5" max="5" style="14172" width="3.7109375" customWidth="1"/>
    <col min="6" max="6" style="12960" width="6.28125" customWidth="1"/>
    <col min="7" max="7" style="12960" width="60.140625" customWidth="1"/>
    <col min="8" max="9" style="12960" width="21.7109375" hidden="1" customWidth="1"/>
    <col min="10" max="10" style="12960" width="0.140625" customWidth="1"/>
    <col min="11" max="11" style="12960" width="1.7109375" customWidth="1"/>
    <col min="12" max="22" style="12960" width="9.140625"/>
  </cols>
  <sheetData>
    <row s="12874" customFormat="1" customHeight="1" ht="10.5" hidden="1">
      <c r="A1" s="1391"/>
      <c r="B1" s="1391"/>
      <c r="C1" s="1391"/>
      <c r="E1" s="760"/>
    </row>
    <row customHeight="1" ht="10.5" hidden="1"/>
    <row s="14440"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АО "ДГК"</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12947"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299</v>
      </c>
      <c r="G9" s="2544"/>
      <c r="H9" s="2544"/>
      <c r="I9" s="2544"/>
      <c r="J9" s="2544"/>
      <c r="K9" s="1467"/>
      <c r="L9" s="1382"/>
      <c r="M9" s="1382"/>
      <c r="N9" s="1382"/>
      <c r="O9" s="1382"/>
      <c r="P9" s="1382"/>
      <c r="Q9" s="1382"/>
      <c r="R9" s="1382"/>
      <c r="S9" s="1382"/>
      <c r="T9" s="1382"/>
      <c r="U9" s="1382"/>
      <c r="V9" s="1382"/>
    </row>
    <row customHeight="1" ht="24">
      <c r="E10" s="1382"/>
      <c r="F10" s="2547" t="s">
        <v>85</v>
      </c>
      <c r="G10" s="2552" t="s">
        <v>933</v>
      </c>
      <c r="H10" s="2550" t="s">
        <v>934</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935</v>
      </c>
      <c r="I12" s="1459"/>
      <c r="J12" s="1453"/>
      <c r="K12" s="1461"/>
    </row>
    <row customHeight="1" ht="10.5" hidden="1">
      <c r="F13" s="1453">
        <v>1</v>
      </c>
      <c r="G13" s="1453">
        <v>2</v>
      </c>
      <c r="H13" s="1453">
        <v>3</v>
      </c>
      <c r="I13" s="1453">
        <v>4</v>
      </c>
      <c r="J13" s="1453">
        <v>5</v>
      </c>
      <c r="K13" s="1461"/>
    </row>
    <row customHeight="1" ht="11.25">
      <c r="F14" s="1452" t="s">
        <v>936</v>
      </c>
      <c r="G14" s="2545" t="s">
        <v>937</v>
      </c>
      <c r="H14" s="2545"/>
      <c r="I14" s="2545"/>
      <c r="J14" s="2545"/>
      <c r="K14" s="1461"/>
    </row>
    <row customHeight="1" ht="11.25">
      <c r="F15" s="1457">
        <v>1</v>
      </c>
      <c r="G15" s="913" t="s">
        <v>938</v>
      </c>
      <c r="H15" s="1463">
        <f>SUM(I15:J15)</f>
        <v>0</v>
      </c>
      <c r="I15" s="1463">
        <f>SUM(I16:I27)</f>
        <v>0</v>
      </c>
      <c r="J15" s="1452"/>
      <c r="K15" s="1461"/>
    </row>
    <row customHeight="1" ht="22.5">
      <c r="F16" s="1457" t="s">
        <v>939</v>
      </c>
      <c r="G16" s="1464" t="s">
        <v>940</v>
      </c>
      <c r="H16" s="1463">
        <f>SUM(I16:J16)</f>
        <v>0</v>
      </c>
      <c r="I16" s="1462"/>
      <c r="J16" s="1452"/>
      <c r="K16" s="1461"/>
    </row>
    <row customHeight="1" ht="22.5">
      <c r="F17" s="1457" t="s">
        <v>941</v>
      </c>
      <c r="G17" s="1464" t="s">
        <v>942</v>
      </c>
      <c r="H17" s="1463">
        <f>SUM(I17:J17)</f>
        <v>0</v>
      </c>
      <c r="I17" s="1462"/>
      <c r="J17" s="1452"/>
      <c r="K17" s="1461"/>
    </row>
    <row customHeight="1" ht="33.75">
      <c r="F18" s="1457" t="s">
        <v>943</v>
      </c>
      <c r="G18" s="1464" t="s">
        <v>944</v>
      </c>
      <c r="H18" s="1463">
        <f>SUM(I18:J18)</f>
        <v>0</v>
      </c>
      <c r="I18" s="1462"/>
      <c r="J18" s="1452"/>
      <c r="K18" s="1461"/>
    </row>
    <row customHeight="1" ht="33.75">
      <c r="F19" s="1457" t="s">
        <v>945</v>
      </c>
      <c r="G19" s="1464" t="s">
        <v>946</v>
      </c>
      <c r="H19" s="1463">
        <f>SUM(I19:J19)</f>
        <v>0</v>
      </c>
      <c r="I19" s="1462"/>
      <c r="J19" s="1452"/>
      <c r="K19" s="1461"/>
    </row>
    <row customHeight="1" ht="45">
      <c r="F20" s="1457" t="s">
        <v>947</v>
      </c>
      <c r="G20" s="1464" t="s">
        <v>948</v>
      </c>
      <c r="H20" s="1463">
        <f>SUM(I20:J20)</f>
        <v>0</v>
      </c>
      <c r="I20" s="1462"/>
      <c r="J20" s="1452"/>
      <c r="K20" s="1461"/>
    </row>
    <row customHeight="1" ht="33.75">
      <c r="F21" s="1457" t="s">
        <v>949</v>
      </c>
      <c r="G21" s="1464" t="s">
        <v>950</v>
      </c>
      <c r="H21" s="1463">
        <f>SUM(I21:J21)</f>
        <v>0</v>
      </c>
      <c r="I21" s="1462"/>
      <c r="J21" s="1452"/>
      <c r="K21" s="1461"/>
    </row>
    <row customHeight="1" ht="33.75">
      <c r="F22" s="1457" t="s">
        <v>951</v>
      </c>
      <c r="G22" s="1464" t="s">
        <v>952</v>
      </c>
      <c r="H22" s="1463">
        <f>SUM(I22:J22)</f>
        <v>0</v>
      </c>
      <c r="I22" s="1462"/>
      <c r="J22" s="1452"/>
      <c r="K22" s="1461"/>
    </row>
    <row customHeight="1" ht="22.5">
      <c r="F23" s="1457" t="s">
        <v>953</v>
      </c>
      <c r="G23" s="1464" t="s">
        <v>954</v>
      </c>
      <c r="H23" s="1463">
        <f>SUM(I23:J23)</f>
        <v>0</v>
      </c>
      <c r="I23" s="1462"/>
      <c r="J23" s="1452"/>
      <c r="K23" s="1461"/>
    </row>
    <row customHeight="1" ht="22.5">
      <c r="F24" s="1457" t="s">
        <v>955</v>
      </c>
      <c r="G24" s="1464" t="s">
        <v>956</v>
      </c>
      <c r="H24" s="1463">
        <f>SUM(I24:J24)</f>
        <v>0</v>
      </c>
      <c r="I24" s="1462"/>
      <c r="J24" s="1452"/>
      <c r="K24" s="1461"/>
    </row>
    <row customHeight="1" ht="33.75">
      <c r="F25" s="1457" t="s">
        <v>957</v>
      </c>
      <c r="G25" s="1464" t="s">
        <v>958</v>
      </c>
      <c r="H25" s="1463">
        <f>SUM(I25:J25)</f>
        <v>0</v>
      </c>
      <c r="I25" s="1462"/>
      <c r="J25" s="1452"/>
      <c r="K25" s="1461"/>
    </row>
    <row customHeight="1" ht="33.75">
      <c r="F26" s="1457" t="s">
        <v>959</v>
      </c>
      <c r="G26" s="1464" t="s">
        <v>960</v>
      </c>
      <c r="H26" s="1463">
        <f>SUM(I26:J26)</f>
        <v>0</v>
      </c>
      <c r="I26" s="1462"/>
      <c r="J26" s="1452"/>
      <c r="K26" s="1461"/>
    </row>
    <row customHeight="1" ht="11.25">
      <c r="F27" s="1457" t="s">
        <v>961</v>
      </c>
      <c r="G27" s="1464" t="s">
        <v>962</v>
      </c>
      <c r="H27" s="1463">
        <f>SUM(I27:J27)</f>
        <v>0</v>
      </c>
      <c r="I27" s="1462"/>
      <c r="J27" s="1452"/>
      <c r="K27" s="1461"/>
    </row>
    <row customHeight="1" ht="11.25">
      <c r="F28" s="1457">
        <v>2</v>
      </c>
      <c r="G28" s="913" t="s">
        <v>963</v>
      </c>
      <c r="H28" s="1463">
        <f>SUM(I28:J28)</f>
        <v>0</v>
      </c>
      <c r="I28" s="1463">
        <f>SUM(I29:I31)</f>
        <v>0</v>
      </c>
      <c r="J28" s="1452"/>
      <c r="K28" s="1461"/>
    </row>
    <row customHeight="1" ht="11.25">
      <c r="F29" s="1457" t="s">
        <v>622</v>
      </c>
      <c r="G29" s="1464" t="s">
        <v>964</v>
      </c>
      <c r="H29" s="1463">
        <f>SUM(I29:J29)</f>
        <v>0</v>
      </c>
      <c r="I29" s="1462"/>
      <c r="J29" s="1452"/>
      <c r="K29" s="1461"/>
    </row>
    <row customHeight="1" ht="11.25">
      <c r="F30" s="1457" t="s">
        <v>306</v>
      </c>
      <c r="G30" s="1464" t="s">
        <v>965</v>
      </c>
      <c r="H30" s="1463">
        <f>SUM(I30:J30)</f>
        <v>0</v>
      </c>
      <c r="I30" s="1462"/>
      <c r="J30" s="1452"/>
      <c r="K30" s="1461"/>
    </row>
    <row customHeight="1" ht="11.25">
      <c r="F31" s="1457" t="s">
        <v>309</v>
      </c>
      <c r="G31" s="1464" t="s">
        <v>966</v>
      </c>
      <c r="H31" s="1463">
        <f>SUM(I31:J31)</f>
        <v>0</v>
      </c>
      <c r="I31" s="1462"/>
      <c r="J31" s="1452"/>
      <c r="K31" s="1461"/>
    </row>
    <row customHeight="1" ht="11.25">
      <c r="F32" s="1457">
        <v>3</v>
      </c>
      <c r="G32" s="913" t="s">
        <v>967</v>
      </c>
      <c r="H32" s="1463">
        <f>SUM(I32:J32)</f>
        <v>0</v>
      </c>
      <c r="I32" s="1463">
        <f>SUM(I33:I34)</f>
        <v>0</v>
      </c>
      <c r="J32" s="1452"/>
      <c r="K32" s="1461"/>
    </row>
    <row customHeight="1" ht="33.75">
      <c r="F33" s="1457" t="s">
        <v>323</v>
      </c>
      <c r="G33" s="1464" t="s">
        <v>968</v>
      </c>
      <c r="H33" s="1463">
        <f>SUM(I33:J33)</f>
        <v>0</v>
      </c>
      <c r="I33" s="1462"/>
      <c r="J33" s="1452"/>
      <c r="K33" s="1461"/>
    </row>
    <row customHeight="1" ht="11.25">
      <c r="F34" s="1457" t="s">
        <v>331</v>
      </c>
      <c r="G34" s="1464" t="s">
        <v>969</v>
      </c>
      <c r="H34" s="1463">
        <f>SUM(I34:J34)</f>
        <v>0</v>
      </c>
      <c r="I34" s="1462"/>
      <c r="J34" s="1452"/>
      <c r="K34" s="1461"/>
    </row>
    <row customHeight="1" ht="11.25">
      <c r="F35" s="1457">
        <v>4</v>
      </c>
      <c r="G35" s="913" t="s">
        <v>970</v>
      </c>
      <c r="H35" s="1463">
        <f>SUM(I35:J35)</f>
        <v>0</v>
      </c>
      <c r="I35" s="1462"/>
      <c r="J35" s="1452"/>
      <c r="K35" s="1461"/>
    </row>
    <row customHeight="1" ht="11.25">
      <c r="F36" s="1457"/>
      <c r="G36" s="916" t="s">
        <v>971</v>
      </c>
      <c r="H36" s="1463">
        <f>SUM(I36:J36)</f>
        <v>0</v>
      </c>
      <c r="I36" s="1463">
        <f>SUM(I15,I28,I32,I35)</f>
        <v>0</v>
      </c>
      <c r="J36" s="1452"/>
      <c r="K36" s="1461"/>
    </row>
    <row customHeight="1" ht="27.75">
      <c r="F37" s="1458" t="s">
        <v>972</v>
      </c>
      <c r="G37" s="2546" t="s">
        <v>973</v>
      </c>
      <c r="H37" s="2546"/>
      <c r="I37" s="2546"/>
      <c r="J37" s="2546"/>
      <c r="K37" s="1461"/>
    </row>
    <row customHeight="1" ht="22.5">
      <c r="F38" s="1457" t="s">
        <v>106</v>
      </c>
      <c r="G38" s="913" t="s">
        <v>974</v>
      </c>
      <c r="H38" s="1463">
        <f>SUM(I38:J38)</f>
        <v>0</v>
      </c>
      <c r="I38" s="1463">
        <f>SUM(I39,I44,I47)</f>
        <v>0</v>
      </c>
      <c r="J38" s="1452"/>
      <c r="K38" s="1461"/>
    </row>
    <row customHeight="1" ht="11.25">
      <c r="F39" s="1457" t="s">
        <v>939</v>
      </c>
      <c r="G39" s="1464" t="s">
        <v>938</v>
      </c>
      <c r="H39" s="1463">
        <f>SUM(I39:J39)</f>
        <v>0</v>
      </c>
      <c r="I39" s="1463">
        <f>SUM(I40:I43)</f>
        <v>0</v>
      </c>
      <c r="J39" s="1452"/>
      <c r="K39" s="1461"/>
    </row>
    <row customHeight="1" ht="22.5">
      <c r="F40" s="1457" t="s">
        <v>975</v>
      </c>
      <c r="G40" s="1465" t="s">
        <v>976</v>
      </c>
      <c r="H40" s="1463">
        <f>SUM(I40:J40)</f>
        <v>0</v>
      </c>
      <c r="I40" s="1462"/>
      <c r="J40" s="1452"/>
      <c r="K40" s="1461"/>
    </row>
    <row customHeight="1" ht="11.25">
      <c r="F41" s="1457" t="s">
        <v>977</v>
      </c>
      <c r="G41" s="1465" t="s">
        <v>978</v>
      </c>
      <c r="H41" s="1463">
        <f>SUM(I41:J41)</f>
        <v>0</v>
      </c>
      <c r="I41" s="1462"/>
      <c r="J41" s="1452"/>
      <c r="K41" s="1461"/>
    </row>
    <row customHeight="1" ht="11.25">
      <c r="F42" s="1457" t="s">
        <v>979</v>
      </c>
      <c r="G42" s="1465" t="s">
        <v>980</v>
      </c>
      <c r="H42" s="1463">
        <f>SUM(I42:J42)</f>
        <v>0</v>
      </c>
      <c r="I42" s="1462"/>
      <c r="J42" s="1452"/>
      <c r="K42" s="1461"/>
    </row>
    <row customHeight="1" ht="33.75">
      <c r="F43" s="1457" t="s">
        <v>981</v>
      </c>
      <c r="G43" s="1465" t="s">
        <v>982</v>
      </c>
      <c r="H43" s="1463">
        <f>SUM(I43:J43)</f>
        <v>0</v>
      </c>
      <c r="I43" s="1462"/>
      <c r="J43" s="1452"/>
      <c r="K43" s="1461"/>
    </row>
    <row customHeight="1" ht="11.25">
      <c r="F44" s="1457" t="s">
        <v>941</v>
      </c>
      <c r="G44" s="1464" t="s">
        <v>967</v>
      </c>
      <c r="H44" s="1463">
        <f>SUM(I44:J44)</f>
        <v>0</v>
      </c>
      <c r="I44" s="1463">
        <f>SUM(I45:I46)</f>
        <v>0</v>
      </c>
      <c r="J44" s="1452"/>
      <c r="K44" s="1461"/>
    </row>
    <row customHeight="1" ht="45">
      <c r="F45" s="1457" t="s">
        <v>983</v>
      </c>
      <c r="G45" s="1465" t="s">
        <v>968</v>
      </c>
      <c r="H45" s="1463">
        <f>SUM(I45:J45)</f>
        <v>0</v>
      </c>
      <c r="I45" s="1462"/>
      <c r="J45" s="1452"/>
      <c r="K45" s="1461"/>
    </row>
    <row customHeight="1" ht="11.25">
      <c r="F46" s="1457" t="s">
        <v>984</v>
      </c>
      <c r="G46" s="1465" t="s">
        <v>969</v>
      </c>
      <c r="H46" s="1463">
        <f>SUM(I46:J46)</f>
        <v>0</v>
      </c>
      <c r="I46" s="1462"/>
      <c r="J46" s="1452"/>
      <c r="K46" s="1461"/>
    </row>
    <row customHeight="1" ht="11.25">
      <c r="F47" s="1457" t="s">
        <v>943</v>
      </c>
      <c r="G47" s="1464" t="s">
        <v>985</v>
      </c>
      <c r="H47" s="1463">
        <f>SUM(I47:J47)</f>
        <v>0</v>
      </c>
      <c r="I47" s="1462"/>
      <c r="J47" s="1452"/>
      <c r="K47" s="1461"/>
    </row>
    <row customHeight="1" ht="22.5">
      <c r="F48" s="1457" t="s">
        <v>107</v>
      </c>
      <c r="G48" s="913" t="s">
        <v>986</v>
      </c>
      <c r="H48" s="1463">
        <f>SUM(I48:J48)</f>
        <v>0</v>
      </c>
      <c r="I48" s="1463">
        <f>SUM(I49,I54,I57)</f>
        <v>0</v>
      </c>
      <c r="J48" s="1452"/>
      <c r="K48" s="1461"/>
    </row>
    <row customHeight="1" ht="11.25">
      <c r="F49" s="1457" t="s">
        <v>622</v>
      </c>
      <c r="G49" s="1464" t="s">
        <v>938</v>
      </c>
      <c r="H49" s="1463">
        <f>SUM(I49:J49)</f>
        <v>0</v>
      </c>
      <c r="I49" s="1463">
        <f>SUM(I50:I53)</f>
        <v>0</v>
      </c>
      <c r="J49" s="1452"/>
      <c r="K49" s="1461"/>
    </row>
    <row customHeight="1" ht="22.5">
      <c r="F50" s="1457" t="s">
        <v>625</v>
      </c>
      <c r="G50" s="1465" t="s">
        <v>976</v>
      </c>
      <c r="H50" s="1463">
        <f>SUM(I50:J50)</f>
        <v>0</v>
      </c>
      <c r="I50" s="1462"/>
      <c r="J50" s="1452"/>
      <c r="K50" s="1461"/>
    </row>
    <row customHeight="1" ht="11.25">
      <c r="F51" s="1457" t="s">
        <v>628</v>
      </c>
      <c r="G51" s="1465" t="s">
        <v>978</v>
      </c>
      <c r="H51" s="1463">
        <f>SUM(I51:J51)</f>
        <v>0</v>
      </c>
      <c r="I51" s="1462"/>
      <c r="J51" s="1452"/>
      <c r="K51" s="1461"/>
    </row>
    <row customHeight="1" ht="11.25">
      <c r="F52" s="1457" t="s">
        <v>987</v>
      </c>
      <c r="G52" s="1465" t="s">
        <v>980</v>
      </c>
      <c r="H52" s="1463">
        <f>SUM(I52:J52)</f>
        <v>0</v>
      </c>
      <c r="I52" s="1462"/>
      <c r="J52" s="1452"/>
      <c r="K52" s="1461"/>
    </row>
    <row customHeight="1" ht="33.75">
      <c r="F53" s="1457" t="s">
        <v>988</v>
      </c>
      <c r="G53" s="1465" t="s">
        <v>982</v>
      </c>
      <c r="H53" s="1463">
        <f>SUM(I53:J53)</f>
        <v>0</v>
      </c>
      <c r="I53" s="1462"/>
      <c r="J53" s="1452"/>
      <c r="K53" s="1461"/>
    </row>
    <row customHeight="1" ht="11.25">
      <c r="F54" s="1457" t="s">
        <v>306</v>
      </c>
      <c r="G54" s="1464" t="s">
        <v>967</v>
      </c>
      <c r="H54" s="1463">
        <f>SUM(I54:J54)</f>
        <v>0</v>
      </c>
      <c r="I54" s="1463">
        <f>SUM(I55:I56)</f>
        <v>0</v>
      </c>
      <c r="J54" s="1452"/>
      <c r="K54" s="1461"/>
    </row>
    <row customHeight="1" ht="45">
      <c r="F55" s="1457" t="s">
        <v>632</v>
      </c>
      <c r="G55" s="1465" t="s">
        <v>968</v>
      </c>
      <c r="H55" s="1463">
        <f>SUM(I55:J55)</f>
        <v>0</v>
      </c>
      <c r="I55" s="1462"/>
      <c r="J55" s="1452"/>
      <c r="K55" s="1461"/>
    </row>
    <row customHeight="1" ht="11.25">
      <c r="F56" s="1457" t="s">
        <v>634</v>
      </c>
      <c r="G56" s="1465" t="s">
        <v>969</v>
      </c>
      <c r="H56" s="1463">
        <f>SUM(I56:J56)</f>
        <v>0</v>
      </c>
      <c r="I56" s="1462"/>
      <c r="J56" s="1452"/>
      <c r="K56" s="1461"/>
    </row>
    <row customHeight="1" ht="11.25">
      <c r="F57" s="1457" t="s">
        <v>309</v>
      </c>
      <c r="G57" s="1464" t="s">
        <v>985</v>
      </c>
      <c r="H57" s="1463">
        <f>SUM(I57:J57)</f>
        <v>0</v>
      </c>
      <c r="I57" s="1462"/>
      <c r="J57" s="1452"/>
      <c r="K57" s="1461"/>
    </row>
    <row customHeight="1" ht="11.25">
      <c r="F58" s="1457"/>
      <c r="G58" s="1466" t="s">
        <v>971</v>
      </c>
      <c r="H58" s="1463">
        <f>SUM(I58:J58)</f>
        <v>0</v>
      </c>
      <c r="I58" s="1463">
        <f>SUM(I38,I48)</f>
        <v>0</v>
      </c>
      <c r="J58" s="1452"/>
      <c r="K58" s="14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73915-E982-2F3A-0747-DFB365B4039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544" width="4.7109375" hidden="1" customWidth="1"/>
    <col min="2" max="2" style="14545" width="4.7109375" hidden="1" customWidth="1"/>
    <col min="3" max="4" style="14544" width="4.7109375" hidden="1" customWidth="1"/>
    <col min="5" max="5" style="14544" width="3.57421875" customWidth="1"/>
    <col min="6" max="6" style="14544" width="6.7109375" customWidth="1"/>
    <col min="7" max="7" style="14544" width="18.7109375" customWidth="1"/>
    <col min="8" max="8" style="14544" width="27.28125" customWidth="1"/>
    <col min="9" max="9" style="14544" width="18.7109375" customWidth="1"/>
    <col min="10" max="14" style="14544" width="0.8515625" hidden="1" customWidth="1"/>
    <col min="15" max="28" style="14544" width="21.7109375" hidden="1" customWidth="1"/>
    <col min="29" max="71" style="14544" width="0.8515625" hidden="1" customWidth="1"/>
    <col min="72" max="79" style="14544" width="21.7109375" customWidth="1"/>
    <col min="80" max="81" style="14544" width="29.140625" customWidth="1"/>
    <col min="82" max="89" style="14544" width="21.7109375" customWidth="1"/>
    <col min="90" max="102" style="14544" width="0.7109375" customWidth="1"/>
    <col min="103" max="114" style="14544" width="21.7109375" hidden="1" customWidth="1"/>
    <col min="115" max="178" style="14544" width="0.7109375" hidden="1" customWidth="1"/>
    <col min="179" max="179" style="14544" width="0.140625" customWidth="1"/>
    <col min="180" max="184" style="14544" width="9.140625"/>
  </cols>
  <sheetData>
    <row s="14470" customFormat="1" customHeight="1" ht="12" hidden="1">
      <c r="B1" s="1146"/>
      <c r="C1" s="1147"/>
      <c r="D1" s="1147"/>
    </row>
    <row s="14470"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4470"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4478"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14482" customFormat="1" customHeight="1" ht="18">
      <c r="B6" s="1167"/>
      <c r="E6" s="1169"/>
      <c r="F6" s="2361" t="str">
        <f>IF(org=0,"Не определено",org)</f>
        <v>АО "ДГК"</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14485"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4489" customFormat="1" customHeight="1" ht="11.25" hidden="1">
      <c r="B8" s="1157"/>
      <c r="F8" s="1280"/>
      <c r="G8" s="986"/>
      <c r="H8" s="583"/>
      <c r="I8" s="583"/>
      <c r="J8" s="583"/>
      <c r="K8" s="583"/>
      <c r="L8" s="583"/>
      <c r="M8" s="1280"/>
      <c r="N8" s="1280"/>
      <c r="O8" s="2566" t="s">
        <v>989</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990</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14489"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14489" customFormat="1" customHeight="1" ht="11.25">
      <c r="B10" s="1157"/>
      <c r="F10" s="2577" t="s">
        <v>299</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85</v>
      </c>
      <c r="G11" s="2340" t="s">
        <v>991</v>
      </c>
      <c r="H11" s="2576" t="s">
        <v>992</v>
      </c>
      <c r="I11" s="2576" t="s">
        <v>993</v>
      </c>
      <c r="J11" s="2575"/>
      <c r="K11" s="2575"/>
      <c r="L11" s="2575"/>
      <c r="M11" s="2575"/>
      <c r="N11" s="2575"/>
      <c r="O11" s="2344" t="s">
        <v>994</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994</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994</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995</v>
      </c>
      <c r="P12" s="2344"/>
      <c r="Q12" s="2344"/>
      <c r="R12" s="2344"/>
      <c r="S12" s="2344" t="s">
        <v>996</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997</v>
      </c>
      <c r="BU12" s="2559"/>
      <c r="BV12" s="2559"/>
      <c r="BW12" s="2556"/>
      <c r="BX12" s="2555" t="s">
        <v>998</v>
      </c>
      <c r="BY12" s="2559"/>
      <c r="BZ12" s="2559"/>
      <c r="CA12" s="2556"/>
      <c r="CB12" s="2555" t="s">
        <v>999</v>
      </c>
      <c r="CC12" s="2556"/>
      <c r="CD12" s="2555" t="s">
        <v>1000</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1001</v>
      </c>
      <c r="CZ12" s="2559"/>
      <c r="DA12" s="2559"/>
      <c r="DB12" s="2559"/>
      <c r="DC12" s="2559"/>
      <c r="DD12" s="2556"/>
      <c r="DE12" s="2555" t="s">
        <v>1002</v>
      </c>
      <c r="DF12" s="2556"/>
      <c r="DG12" s="2555" t="s">
        <v>1000</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1003</v>
      </c>
      <c r="P13" s="2344"/>
      <c r="Q13" s="2344"/>
      <c r="R13" s="2344"/>
      <c r="S13" s="2471" t="s">
        <v>1004</v>
      </c>
      <c r="T13" s="2553"/>
      <c r="U13" s="2254" t="s">
        <v>1005</v>
      </c>
      <c r="V13" s="2254"/>
      <c r="W13" s="2254"/>
      <c r="X13" s="2254"/>
      <c r="Y13" s="2254" t="s">
        <v>1006</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1007</v>
      </c>
      <c r="BU13" s="2553"/>
      <c r="BV13" s="2471" t="s">
        <v>1008</v>
      </c>
      <c r="BW13" s="2553"/>
      <c r="BX13" s="2471" t="s">
        <v>1009</v>
      </c>
      <c r="BY13" s="2553"/>
      <c r="BZ13" s="2471" t="s">
        <v>1010</v>
      </c>
      <c r="CA13" s="2553"/>
      <c r="CB13" s="2471" t="s">
        <v>1011</v>
      </c>
      <c r="CC13" s="2553"/>
      <c r="CD13" s="2471" t="s">
        <v>1012</v>
      </c>
      <c r="CE13" s="2553"/>
      <c r="CF13" s="2471" t="s">
        <v>1013</v>
      </c>
      <c r="CG13" s="2553"/>
      <c r="CH13" s="2555" t="s">
        <v>1014</v>
      </c>
      <c r="CI13" s="2559"/>
      <c r="CJ13" s="2559"/>
      <c r="CK13" s="2556"/>
      <c r="CL13" s="2565"/>
      <c r="CM13" s="2557"/>
      <c r="CN13" s="2557"/>
      <c r="CO13" s="2557"/>
      <c r="CP13" s="2557"/>
      <c r="CQ13" s="2557"/>
      <c r="CR13" s="2557"/>
      <c r="CS13" s="2557"/>
      <c r="CT13" s="2557"/>
      <c r="CU13" s="2557"/>
      <c r="CV13" s="2557"/>
      <c r="CW13" s="2557"/>
      <c r="CX13" s="2558"/>
      <c r="CY13" s="2471" t="s">
        <v>1015</v>
      </c>
      <c r="CZ13" s="2553"/>
      <c r="DA13" s="2471" t="s">
        <v>1016</v>
      </c>
      <c r="DB13" s="2553"/>
      <c r="DC13" s="2471" t="s">
        <v>1017</v>
      </c>
      <c r="DD13" s="2553"/>
      <c r="DE13" s="2471" t="s">
        <v>1018</v>
      </c>
      <c r="DF13" s="2553"/>
      <c r="DG13" s="2555" t="s">
        <v>1019</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1020</v>
      </c>
      <c r="P14" s="2553"/>
      <c r="Q14" s="2471" t="s">
        <v>1021</v>
      </c>
      <c r="R14" s="2553"/>
      <c r="S14" s="2472"/>
      <c r="T14" s="2348"/>
      <c r="U14" s="2471" t="s">
        <v>750</v>
      </c>
      <c r="V14" s="2553"/>
      <c r="W14" s="2471" t="s">
        <v>753</v>
      </c>
      <c r="X14" s="2553"/>
      <c r="Y14" s="2471" t="s">
        <v>750</v>
      </c>
      <c r="Z14" s="2553"/>
      <c r="AA14" s="2471" t="s">
        <v>760</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1022</v>
      </c>
      <c r="CI14" s="2553"/>
      <c r="CJ14" s="2471" t="s">
        <v>1023</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1024</v>
      </c>
      <c r="DH14" s="2553"/>
      <c r="DI14" s="2471" t="s">
        <v>1025</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740</v>
      </c>
      <c r="P16" s="2556"/>
      <c r="Q16" s="2555" t="s">
        <v>742</v>
      </c>
      <c r="R16" s="2556"/>
      <c r="S16" s="2555" t="s">
        <v>746</v>
      </c>
      <c r="T16" s="2556"/>
      <c r="U16" s="2555" t="s">
        <v>751</v>
      </c>
      <c r="V16" s="2556"/>
      <c r="W16" s="2555" t="s">
        <v>754</v>
      </c>
      <c r="X16" s="2556"/>
      <c r="Y16" s="2555" t="s">
        <v>758</v>
      </c>
      <c r="Z16" s="2556"/>
      <c r="AA16" s="2555" t="s">
        <v>761</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558</v>
      </c>
      <c r="BU16" s="2556"/>
      <c r="BV16" s="2555" t="s">
        <v>558</v>
      </c>
      <c r="BW16" s="2556"/>
      <c r="BX16" s="2555" t="s">
        <v>558</v>
      </c>
      <c r="BY16" s="2556"/>
      <c r="BZ16" s="2555" t="s">
        <v>558</v>
      </c>
      <c r="CA16" s="2556"/>
      <c r="CB16" s="2555" t="s">
        <v>1026</v>
      </c>
      <c r="CC16" s="2556"/>
      <c r="CD16" s="2555" t="s">
        <v>558</v>
      </c>
      <c r="CE16" s="2556"/>
      <c r="CF16" s="2555" t="s">
        <v>1027</v>
      </c>
      <c r="CG16" s="2556"/>
      <c r="CH16" s="2555" t="s">
        <v>1028</v>
      </c>
      <c r="CI16" s="2556"/>
      <c r="CJ16" s="2555" t="s">
        <v>1028</v>
      </c>
      <c r="CK16" s="2556"/>
      <c r="CL16" s="2565"/>
      <c r="CM16" s="2557"/>
      <c r="CN16" s="2557"/>
      <c r="CO16" s="2557"/>
      <c r="CP16" s="2557"/>
      <c r="CQ16" s="2557"/>
      <c r="CR16" s="2557"/>
      <c r="CS16" s="2557"/>
      <c r="CT16" s="2557"/>
      <c r="CU16" s="2557"/>
      <c r="CV16" s="2557"/>
      <c r="CW16" s="2557"/>
      <c r="CX16" s="2558"/>
      <c r="CY16" s="2471" t="s">
        <v>558</v>
      </c>
      <c r="CZ16" s="2553"/>
      <c r="DA16" s="2471" t="s">
        <v>558</v>
      </c>
      <c r="DB16" s="2553"/>
      <c r="DC16" s="2471" t="s">
        <v>558</v>
      </c>
      <c r="DD16" s="2553"/>
      <c r="DE16" s="2555" t="s">
        <v>1026</v>
      </c>
      <c r="DF16" s="2556"/>
      <c r="DG16" s="2555" t="s">
        <v>1029</v>
      </c>
      <c r="DH16" s="2556"/>
      <c r="DI16" s="2555" t="s">
        <v>1029</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1030</v>
      </c>
      <c r="P17" s="1418" t="s">
        <v>1031</v>
      </c>
      <c r="Q17" s="1418" t="s">
        <v>1030</v>
      </c>
      <c r="R17" s="1418" t="s">
        <v>1031</v>
      </c>
      <c r="S17" s="1418" t="s">
        <v>1030</v>
      </c>
      <c r="T17" s="1418" t="s">
        <v>1031</v>
      </c>
      <c r="U17" s="1418" t="s">
        <v>1030</v>
      </c>
      <c r="V17" s="1418" t="s">
        <v>1031</v>
      </c>
      <c r="W17" s="1418" t="s">
        <v>1030</v>
      </c>
      <c r="X17" s="1418" t="s">
        <v>1031</v>
      </c>
      <c r="Y17" s="1418" t="s">
        <v>1030</v>
      </c>
      <c r="Z17" s="1418" t="s">
        <v>1031</v>
      </c>
      <c r="AA17" s="1418" t="s">
        <v>1030</v>
      </c>
      <c r="AB17" s="1418" t="s">
        <v>1031</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1030</v>
      </c>
      <c r="BU17" s="1418" t="s">
        <v>1031</v>
      </c>
      <c r="BV17" s="1418" t="s">
        <v>1030</v>
      </c>
      <c r="BW17" s="1418" t="s">
        <v>1031</v>
      </c>
      <c r="BX17" s="1418" t="s">
        <v>1030</v>
      </c>
      <c r="BY17" s="1418" t="s">
        <v>1031</v>
      </c>
      <c r="BZ17" s="1418" t="s">
        <v>1030</v>
      </c>
      <c r="CA17" s="1418" t="s">
        <v>1031</v>
      </c>
      <c r="CB17" s="1418" t="s">
        <v>1030</v>
      </c>
      <c r="CC17" s="1418" t="s">
        <v>1031</v>
      </c>
      <c r="CD17" s="1418" t="s">
        <v>1030</v>
      </c>
      <c r="CE17" s="1418" t="s">
        <v>1031</v>
      </c>
      <c r="CF17" s="1418" t="s">
        <v>1030</v>
      </c>
      <c r="CG17" s="1418" t="s">
        <v>1031</v>
      </c>
      <c r="CH17" s="1418" t="s">
        <v>1030</v>
      </c>
      <c r="CI17" s="1418" t="s">
        <v>1031</v>
      </c>
      <c r="CJ17" s="1418" t="s">
        <v>1030</v>
      </c>
      <c r="CK17" s="1418" t="s">
        <v>1031</v>
      </c>
      <c r="CL17" s="2565"/>
      <c r="CM17" s="2557"/>
      <c r="CN17" s="2557"/>
      <c r="CO17" s="2557"/>
      <c r="CP17" s="2557"/>
      <c r="CQ17" s="2557"/>
      <c r="CR17" s="2557"/>
      <c r="CS17" s="2557"/>
      <c r="CT17" s="2557"/>
      <c r="CU17" s="2557"/>
      <c r="CV17" s="2557"/>
      <c r="CW17" s="2557"/>
      <c r="CX17" s="2558"/>
      <c r="CY17" s="1418" t="s">
        <v>1030</v>
      </c>
      <c r="CZ17" s="1418" t="s">
        <v>1031</v>
      </c>
      <c r="DA17" s="1418" t="s">
        <v>1030</v>
      </c>
      <c r="DB17" s="1418" t="s">
        <v>1031</v>
      </c>
      <c r="DC17" s="1418" t="s">
        <v>1030</v>
      </c>
      <c r="DD17" s="1418" t="s">
        <v>1031</v>
      </c>
      <c r="DE17" s="1418" t="s">
        <v>1030</v>
      </c>
      <c r="DF17" s="1418" t="s">
        <v>1031</v>
      </c>
      <c r="DG17" s="1418" t="s">
        <v>1030</v>
      </c>
      <c r="DH17" s="1418" t="s">
        <v>1031</v>
      </c>
      <c r="DI17" s="1418" t="s">
        <v>1030</v>
      </c>
      <c r="DJ17" s="1418" t="s">
        <v>1031</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14524"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14524"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14470" customFormat="1" customHeight="1" ht="11.25" hidden="1">
      <c r="B20" s="1163"/>
      <c r="D20" s="1147"/>
      <c r="E20" s="1162"/>
      <c r="F20" s="1424" t="s">
        <v>375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14470"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4470" customFormat="1" customHeight="1" ht="12">
      <c r="A22" s="1164"/>
      <c r="B22" s="1164"/>
      <c r="C22" s="1164"/>
      <c r="D22" s="1164"/>
      <c r="E22" s="1164"/>
      <c r="FX22" s="1164"/>
      <c r="FY22" s="1164"/>
      <c r="FZ22" s="1164"/>
      <c r="GA22" s="1164"/>
      <c r="GB22" s="1164"/>
    </row>
    <row s="14540"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615BE-AB44-86C2-AC0C-723401C5011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2726" width="9.140625" hidden="1" customWidth="1"/>
    <col min="2" max="2" style="12729" width="9.140625" hidden="1" customWidth="1"/>
    <col min="3" max="3" style="14359" width="4.7109375" customWidth="1"/>
    <col min="4" max="4" style="12729" width="6.28125" customWidth="1"/>
    <col min="5" max="5" style="12729" width="36.7109375" customWidth="1"/>
    <col min="6" max="6" style="12729" width="9.57421875" customWidth="1"/>
    <col min="7" max="7" style="12232" width="42.421875" hidden="1" customWidth="1"/>
    <col min="8" max="8" style="12729" width="40.7109375" customWidth="1"/>
    <col min="9" max="9" style="12233" width="93.421875" customWidth="1"/>
    <col min="10" max="17" style="12729" width="10.57421875"/>
    <col min="18" max="18" style="14360" width="10.57421875"/>
  </cols>
  <sheetData>
    <row s="12233" customFormat="1" customHeight="1" ht="15" hidden="1">
      <c r="C1" s="895"/>
      <c r="H1" s="640">
        <v>4</v>
      </c>
      <c r="R1" s="643"/>
    </row>
    <row customHeight="1" ht="22.5" hidden="1">
      <c r="C2" s="2157" t="s">
        <v>529</v>
      </c>
      <c r="D2" s="762"/>
      <c r="E2" s="886"/>
      <c r="F2" s="1989" t="str">
        <f>IF(TEMPLATE_SPHERE="HEAT","Гкал/час","тыс. куб. м/сутки")</f>
        <v>тыс. куб. м/сутки</v>
      </c>
      <c r="G2" s="903"/>
      <c r="H2" s="903"/>
      <c r="I2" s="512"/>
    </row>
    <row s="12233"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АО "ДГК"</v>
      </c>
      <c r="E6" s="2336"/>
      <c r="F6" s="2336"/>
      <c r="G6" s="2336"/>
      <c r="H6" s="2336"/>
      <c r="I6" s="760"/>
    </row>
    <row s="12232" customFormat="1" customHeight="1" ht="15">
      <c r="A7" s="982"/>
      <c r="C7" s="400"/>
      <c r="D7" s="899"/>
      <c r="E7" s="899"/>
      <c r="F7" s="899"/>
      <c r="G7" s="899"/>
      <c r="H7" s="975"/>
      <c r="I7" s="760"/>
      <c r="R7" s="898"/>
    </row>
    <row customHeight="1" ht="0.75">
      <c r="C8" s="400"/>
      <c r="D8" s="732"/>
      <c r="E8" s="732"/>
      <c r="F8" s="732"/>
      <c r="G8" s="732"/>
      <c r="H8" s="760" t="s">
        <v>114</v>
      </c>
    </row>
    <row customHeight="1" ht="15">
      <c r="C9" s="400"/>
      <c r="D9" s="934"/>
      <c r="E9" s="2498" t="s">
        <v>102</v>
      </c>
      <c r="F9" s="2499"/>
      <c r="G9" s="1039" t="str">
        <f>IF(G8="","",INDEX(DIFFERENTIATION_UNMERGE_VD,MATCH(G8,DIFFERENTIATION_ID_DIFF,0)))</f>
        <v/>
      </c>
      <c r="H9" s="1039">
        <f>IF(H8="","",INDEX(DIFFERENTIATION_UNMERGE_VD,MATCH(H8,DIFFERENTIATION_ID_DIFF,0)))</f>
        <v>0</v>
      </c>
      <c r="I9" s="2254" t="s">
        <v>300</v>
      </c>
    </row>
    <row s="12232" customFormat="1" customHeight="1" ht="15">
      <c r="A10" s="982"/>
      <c r="C10" s="400"/>
      <c r="D10" s="934"/>
      <c r="E10" s="2498" t="s">
        <v>564</v>
      </c>
      <c r="F10" s="2499"/>
      <c r="G10" s="1039" t="str">
        <f>IF(G8="","",INDEX(DIFFERENTIATION_UNMERGE_AREA,MATCH(G8,DIFFERENTIATION_ID_DIFF,0)))</f>
        <v/>
      </c>
      <c r="H10" s="1039" t="str">
        <f>IF(H8="","",INDEX(DIFFERENTIATION_UNMERGE_AREA,MATCH(H8,DIFFERENTIATION_ID_DIFF,0)))</f>
        <v/>
      </c>
      <c r="I10" s="2254"/>
      <c r="R10" s="898"/>
    </row>
    <row s="12232" customFormat="1" customHeight="1" ht="15">
      <c r="A11" s="982"/>
      <c r="C11" s="400"/>
      <c r="D11" s="934"/>
      <c r="E11" s="2498" t="s">
        <v>565</v>
      </c>
      <c r="F11" s="2499"/>
      <c r="G11" s="1039" t="str">
        <f>IF(G8="","",INDEX(DIFFERENTIATION_UNMERGE_SYSTEM,MATCH(G8,DIFFERENTIATION_ID_DIFF,0)))</f>
        <v/>
      </c>
      <c r="H11" s="1039" t="str">
        <f>IF(H8="","",INDEX(DIFFERENTIATION_UNMERGE_SYSTEM,MATCH(H8,DIFFERENTIATION_ID_DIFF,0)))</f>
        <v>без дифференциации</v>
      </c>
      <c r="I11" s="2254"/>
      <c r="R11" s="898"/>
    </row>
    <row s="12232" customFormat="1" customHeight="1" ht="15">
      <c r="A12" s="982"/>
      <c r="C12" s="400"/>
      <c r="D12" s="2500" t="s">
        <v>299</v>
      </c>
      <c r="E12" s="2501"/>
      <c r="F12" s="2501"/>
      <c r="G12" s="1110"/>
      <c r="H12" s="1110"/>
      <c r="I12" s="2254"/>
      <c r="R12" s="898"/>
    </row>
    <row customHeight="1" ht="33.75">
      <c r="C13" s="400"/>
      <c r="D13" s="984" t="s">
        <v>85</v>
      </c>
      <c r="E13" s="983" t="s">
        <v>301</v>
      </c>
      <c r="F13" s="983" t="s">
        <v>566</v>
      </c>
      <c r="G13" s="1031" t="s">
        <v>302</v>
      </c>
      <c r="H13" s="977" t="s">
        <v>302</v>
      </c>
      <c r="I13" s="2254"/>
    </row>
    <row customHeight="1" ht="15" hidden="1">
      <c r="C14" s="400"/>
      <c r="D14" s="816" t="s">
        <v>106</v>
      </c>
      <c r="E14" s="816" t="s">
        <v>107</v>
      </c>
      <c r="F14" s="816" t="s">
        <v>87</v>
      </c>
      <c r="G14" s="882" t="str">
        <f>G1&amp;".1"</f>
        <v>.1</v>
      </c>
      <c r="H14" s="882" t="str">
        <f>H1&amp;".1"</f>
        <v>4.1</v>
      </c>
      <c r="I14" s="512"/>
    </row>
    <row customHeight="1" ht="15">
      <c r="A15" s="728"/>
      <c r="C15" s="749"/>
      <c r="D15" s="744">
        <v>1</v>
      </c>
      <c r="E15" s="2159" t="str">
        <f>TP_P_A</f>
        <v>Количество поданных заявлений </v>
      </c>
      <c r="F15" s="744" t="s">
        <v>1032</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1032</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1032</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305</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1033</v>
      </c>
      <c r="E20" s="911"/>
      <c r="F20" s="732"/>
      <c r="G20" s="732"/>
      <c r="H20" s="732"/>
      <c r="I20" s="1991"/>
    </row>
    <row customHeight="1" ht="27.75">
      <c r="C21" s="674"/>
      <c r="D21" s="762" t="s">
        <v>312</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1034</v>
      </c>
      <c r="F22" s="795"/>
      <c r="G22" s="795"/>
      <c r="H22" s="795"/>
      <c r="I22" s="2300"/>
      <c r="R22" s="7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57B51-6008-6258-125E-ADCF68D4B27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609" width="9.140625" hidden="1" customWidth="1"/>
    <col min="2" max="2" style="14610" width="9.140625" hidden="1" customWidth="1"/>
    <col min="3" max="3" style="14611" width="3.7109375" customWidth="1"/>
    <col min="4" max="4" style="12235" width="6.28125" customWidth="1"/>
    <col min="5" max="6" style="12235" width="64.140625" customWidth="1"/>
    <col min="7" max="7" style="12235" width="141.140625" customWidth="1"/>
    <col min="8" max="8" style="12235" width="10.57421875"/>
    <col min="9" max="10" style="12236" width="10.57421875"/>
    <col min="11" max="16" style="12235"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12232" customFormat="1" customHeight="1" ht="18">
      <c r="A6" s="1105"/>
      <c r="B6" s="640"/>
      <c r="C6" s="599"/>
      <c r="D6" s="2584" t="str">
        <f>IF(org=0,"Не определено",org)</f>
        <v>АО "ДГК"</v>
      </c>
      <c r="E6" s="2585"/>
      <c r="F6" s="2585"/>
      <c r="G6" s="2586"/>
      <c r="I6" s="723"/>
      <c r="J6" s="723"/>
    </row>
    <row customHeight="1" ht="14.25">
      <c r="C7" s="320"/>
      <c r="D7" s="307"/>
      <c r="E7" s="319"/>
      <c r="F7" s="975"/>
      <c r="G7" s="416"/>
    </row>
    <row s="13002" customFormat="1" customHeight="1" ht="0.75">
      <c r="A8" s="1897"/>
      <c r="B8" s="1385"/>
      <c r="C8" s="599"/>
      <c r="D8" s="586"/>
      <c r="E8" s="612"/>
      <c r="F8" s="975"/>
      <c r="G8" s="416"/>
      <c r="I8" s="1852"/>
      <c r="J8" s="1852"/>
    </row>
    <row customHeight="1" ht="14.25">
      <c r="C9" s="320"/>
      <c r="D9" s="2344" t="s">
        <v>299</v>
      </c>
      <c r="E9" s="2344"/>
      <c r="F9" s="2344"/>
      <c r="G9" s="2587" t="s">
        <v>300</v>
      </c>
    </row>
    <row customHeight="1" ht="14.25">
      <c r="C10" s="320"/>
      <c r="D10" s="329" t="s">
        <v>85</v>
      </c>
      <c r="E10" s="332" t="s">
        <v>301</v>
      </c>
      <c r="F10" s="332" t="s">
        <v>389</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305</v>
      </c>
      <c r="G12" s="375"/>
    </row>
    <row customHeight="1" ht="22.5">
      <c r="A13" s="415"/>
      <c r="C13" s="320"/>
      <c r="D13" s="371" t="s">
        <v>939</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305</v>
      </c>
      <c r="G13" s="375"/>
    </row>
    <row customHeight="1" ht="14.25">
      <c r="A14" s="415"/>
      <c r="C14" s="320"/>
      <c r="D14" s="371" t="s">
        <v>975</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1035</v>
      </c>
      <c r="F15" s="424"/>
      <c r="G15" s="2300"/>
    </row>
    <row customHeight="1" ht="14.25">
      <c r="A16" s="415"/>
      <c r="C16" s="320"/>
      <c r="D16" s="371" t="s">
        <v>941</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305</v>
      </c>
      <c r="G16" s="560"/>
    </row>
    <row customHeight="1" ht="14.25">
      <c r="A17" s="415"/>
      <c r="C17" s="320"/>
      <c r="D17" s="371" t="s">
        <v>983</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588" customFormat="1" customHeight="1" ht="21">
      <c r="A18" s="566"/>
      <c r="B18" s="370"/>
      <c r="C18" s="530"/>
      <c r="D18" s="570"/>
      <c r="E18" s="572" t="s">
        <v>1036</v>
      </c>
      <c r="F18" s="561"/>
      <c r="G18" s="2300"/>
      <c r="I18" s="573"/>
      <c r="J18" s="573"/>
    </row>
    <row s="12232" customFormat="1" customHeight="1" ht="256.5" hidden="1">
      <c r="A19" s="566"/>
      <c r="B19" s="640"/>
      <c r="C19" s="599"/>
      <c r="D19" s="1107" t="s">
        <v>943</v>
      </c>
      <c r="E19" s="1106" t="s">
        <v>1037</v>
      </c>
      <c r="F19" s="608"/>
      <c r="G19" s="560" t="s">
        <v>1038</v>
      </c>
      <c r="I19" s="723"/>
      <c r="J19" s="723"/>
    </row>
    <row s="14588" customFormat="1" customHeight="1" ht="14.25">
      <c r="A20" s="566"/>
      <c r="B20" s="370"/>
      <c r="C20" s="530"/>
      <c r="D20" s="1108">
        <v>2</v>
      </c>
      <c r="E20" s="553" t="s">
        <v>1039</v>
      </c>
      <c r="F20" s="421" t="s">
        <v>305</v>
      </c>
      <c r="G20" s="560"/>
      <c r="I20" s="573"/>
      <c r="J20" s="573"/>
    </row>
    <row s="14588" customFormat="1" customHeight="1" ht="18.75" hidden="1">
      <c r="A21" s="566"/>
      <c r="B21" s="370"/>
      <c r="C21" s="530"/>
      <c r="D21" s="556" t="s">
        <v>869</v>
      </c>
      <c r="E21" s="555"/>
      <c r="F21" s="554"/>
      <c r="G21" s="564"/>
      <c r="H21" s="557"/>
      <c r="I21" s="573"/>
      <c r="J21" s="573"/>
    </row>
    <row customHeight="1" ht="15">
      <c r="A22" s="415"/>
      <c r="C22" s="320"/>
      <c r="D22" s="333"/>
      <c r="E22" s="426" t="s">
        <v>321</v>
      </c>
      <c r="F22" s="561"/>
      <c r="G22" s="562"/>
    </row>
    <row s="13002" customFormat="1" customHeight="1" ht="22.5" hidden="1">
      <c r="A23" s="566"/>
      <c r="B23" s="1385"/>
      <c r="C23" s="599"/>
      <c r="D23" s="1901" t="s">
        <v>107</v>
      </c>
      <c r="E23" s="420" t="s">
        <v>1040</v>
      </c>
      <c r="F23" s="1898" t="s">
        <v>305</v>
      </c>
      <c r="G23" s="568"/>
      <c r="I23" s="1852"/>
      <c r="J23" s="1852"/>
    </row>
    <row s="13002" customFormat="1" customHeight="1" ht="14.25" hidden="1">
      <c r="A24" s="566"/>
      <c r="B24" s="1385"/>
      <c r="C24" s="599"/>
      <c r="D24" s="1901" t="s">
        <v>622</v>
      </c>
      <c r="E24" s="1900" t="s">
        <v>1041</v>
      </c>
      <c r="F24" s="1898" t="s">
        <v>305</v>
      </c>
      <c r="G24" s="560"/>
      <c r="I24" s="1852"/>
      <c r="J24" s="1852"/>
    </row>
    <row s="13002" customFormat="1" customHeight="1" ht="14.25" hidden="1">
      <c r="A25" s="566"/>
      <c r="B25" s="1385"/>
      <c r="C25" s="599"/>
      <c r="D25" s="1901" t="s">
        <v>625</v>
      </c>
      <c r="E25" s="418"/>
      <c r="F25" s="608"/>
      <c r="G25" s="2298" t="s">
        <v>1042</v>
      </c>
      <c r="I25" s="1852"/>
      <c r="J25" s="1852"/>
    </row>
    <row s="13002" customFormat="1" customHeight="1" ht="22.5" hidden="1">
      <c r="A26" s="566"/>
      <c r="B26" s="1385"/>
      <c r="C26" s="599"/>
      <c r="D26" s="570"/>
      <c r="E26" s="572" t="s">
        <v>1043</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FB5FA-9C66-69CD-DB37-D8309AFAD853}" mc:Ignorable="x14ac xr xr2 xr3">
  <sheetPr>
    <tabColor theme="6" tint="0.4"/>
  </sheetPr>
  <dimension ref="A1:L47"/>
  <sheetViews>
    <sheetView topLeftCell="A1" showGridLines="0" zoomScale="90" workbookViewId="0">
      <selection activeCell="H24" sqref="H24"/>
    </sheetView>
  </sheetViews>
  <sheetFormatPr defaultColWidth="10.57421875" customHeight="1" defaultRowHeight="14.25"/>
  <cols>
    <col min="1" max="1" style="12956" width="9.140625" hidden="1" customWidth="1"/>
    <col min="2" max="2" style="14610" width="9.140625" hidden="1" customWidth="1"/>
    <col min="3" max="3" style="14611" width="3.7109375" customWidth="1"/>
    <col min="4" max="4" style="12235" width="6.28125" customWidth="1"/>
    <col min="5" max="5" style="12235" width="63.421875" customWidth="1"/>
    <col min="6" max="6" style="12235" width="1.7109375" hidden="1" customWidth="1"/>
    <col min="7" max="8" style="12235" width="35.7109375" customWidth="1"/>
    <col min="9" max="9" style="12235" width="91.57421875" customWidth="1"/>
    <col min="10" max="10" style="12235" width="68.8515625" customWidth="1"/>
    <col min="11" max="12" style="12236" width="10.57421875"/>
  </cols>
  <sheetData>
    <row customHeight="1" ht="14.25" hidden="1"/>
    <row s="13002" customFormat="1" customHeight="1" ht="18.75" hidden="1">
      <c r="A2" s="1911"/>
      <c r="B2" s="1385"/>
      <c r="C2" s="1958" t="s">
        <v>529</v>
      </c>
      <c r="D2" s="1901"/>
      <c r="E2" s="422"/>
      <c r="F2" s="1898"/>
      <c r="G2" s="1898" t="s">
        <v>305</v>
      </c>
      <c r="H2" s="1386"/>
      <c r="K2" s="1852"/>
      <c r="L2" s="1852"/>
    </row>
    <row s="13002" customFormat="1" customHeight="1" ht="14.25" hidden="1">
      <c r="A3" s="1590"/>
      <c r="B3" s="1385"/>
      <c r="C3" s="567"/>
      <c r="K3" s="1852"/>
      <c r="L3" s="1852"/>
    </row>
    <row s="13002" customFormat="1" customHeight="1" ht="18.75" hidden="1">
      <c r="A4" s="1911"/>
      <c r="B4" s="1385"/>
      <c r="C4" s="1958" t="s">
        <v>529</v>
      </c>
      <c r="D4" s="1901"/>
      <c r="E4" s="428" t="s">
        <v>1044</v>
      </c>
      <c r="F4" s="1898"/>
      <c r="G4" s="480"/>
      <c r="H4" s="1898" t="s">
        <v>305</v>
      </c>
      <c r="K4" s="1852"/>
      <c r="L4" s="1852"/>
    </row>
    <row s="13002" customFormat="1" customHeight="1" ht="14.25" hidden="1">
      <c r="A5" s="1590"/>
      <c r="B5" s="1385"/>
      <c r="C5" s="567"/>
      <c r="K5" s="1852"/>
      <c r="L5" s="1852"/>
    </row>
    <row s="13002" customFormat="1" customHeight="1" ht="18.75" hidden="1">
      <c r="A6" s="1911"/>
      <c r="B6" s="1385"/>
      <c r="C6" s="1958" t="s">
        <v>529</v>
      </c>
      <c r="D6" s="1901"/>
      <c r="E6" s="429" t="s">
        <v>1045</v>
      </c>
      <c r="F6" s="1898"/>
      <c r="G6" s="480"/>
      <c r="H6" s="1898" t="s">
        <v>305</v>
      </c>
      <c r="K6" s="1852"/>
      <c r="L6" s="1852"/>
    </row>
    <row s="13002" customFormat="1" customHeight="1" ht="14.25" hidden="1">
      <c r="A7" s="1590"/>
      <c r="B7" s="1385"/>
      <c r="C7" s="567"/>
      <c r="K7" s="1852"/>
      <c r="L7" s="1852"/>
    </row>
    <row s="13002" customFormat="1" customHeight="1" ht="18.75" hidden="1">
      <c r="A8" s="1911"/>
      <c r="B8" s="1385"/>
      <c r="C8" s="1958" t="s">
        <v>529</v>
      </c>
      <c r="D8" s="1901"/>
      <c r="E8" s="429" t="s">
        <v>1046</v>
      </c>
      <c r="F8" s="1898"/>
      <c r="G8" s="480"/>
      <c r="H8" s="1898" t="s">
        <v>305</v>
      </c>
      <c r="K8" s="1852"/>
      <c r="L8" s="1852"/>
    </row>
    <row s="13002" customFormat="1" customHeight="1" ht="14.25" hidden="1">
      <c r="A9" s="1590"/>
      <c r="B9" s="1385"/>
      <c r="C9" s="567"/>
      <c r="K9" s="1852"/>
      <c r="L9" s="1852"/>
    </row>
    <row s="13002" customFormat="1" customHeight="1" ht="18.75" hidden="1">
      <c r="A10" s="1911"/>
      <c r="B10" s="1385"/>
      <c r="C10" s="1958" t="s">
        <v>529</v>
      </c>
      <c r="D10" s="1901"/>
      <c r="E10" s="429" t="s">
        <v>1047</v>
      </c>
      <c r="F10" s="1898"/>
      <c r="G10" s="1902"/>
      <c r="H10" s="1898" t="s">
        <v>305</v>
      </c>
      <c r="K10" s="1852"/>
      <c r="L10" s="1852" t="s">
        <v>1048</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13002" customFormat="1" customHeight="1" ht="14.25">
      <c r="A15" s="1590"/>
      <c r="B15" s="1385"/>
      <c r="C15" s="599"/>
      <c r="D15" s="2584" t="str">
        <f>IF(org=0,"Не определено",org)</f>
        <v>АО "ДГК"</v>
      </c>
      <c r="E15" s="2585"/>
      <c r="F15" s="2585"/>
      <c r="G15" s="2585"/>
      <c r="H15" s="2586"/>
      <c r="J15" s="1075"/>
      <c r="K15" s="1852"/>
      <c r="L15" s="1852"/>
    </row>
    <row customHeight="1" ht="14.25">
      <c r="C16" s="320"/>
      <c r="D16" s="307"/>
      <c r="E16" s="319"/>
      <c r="F16" s="319"/>
      <c r="G16" s="319"/>
      <c r="H16" s="975"/>
      <c r="I16" s="416"/>
    </row>
    <row s="13002" customFormat="1" customHeight="1" ht="14.25" hidden="1">
      <c r="A17" s="1590"/>
      <c r="B17" s="1385"/>
      <c r="C17" s="599"/>
      <c r="D17" s="586"/>
      <c r="E17" s="612"/>
      <c r="F17" s="612"/>
      <c r="G17" s="612"/>
      <c r="H17" s="975"/>
      <c r="I17" s="416"/>
      <c r="K17" s="1852"/>
      <c r="L17" s="1852"/>
    </row>
    <row customHeight="1" ht="21">
      <c r="C18" s="320"/>
      <c r="D18" s="2344" t="s">
        <v>299</v>
      </c>
      <c r="E18" s="2344"/>
      <c r="F18" s="2344"/>
      <c r="G18" s="2344"/>
      <c r="H18" s="2344"/>
      <c r="I18" s="2587" t="s">
        <v>300</v>
      </c>
    </row>
    <row customHeight="1" ht="21">
      <c r="C19" s="320"/>
      <c r="D19" s="329" t="s">
        <v>85</v>
      </c>
      <c r="E19" s="332" t="s">
        <v>301</v>
      </c>
      <c r="F19" s="332"/>
      <c r="G19" s="332" t="s">
        <v>302</v>
      </c>
      <c r="H19" s="332" t="s">
        <v>389</v>
      </c>
      <c r="I19" s="2587"/>
    </row>
    <row customHeight="1" ht="12" hidden="1">
      <c r="C20" s="320"/>
      <c r="D20" s="310"/>
      <c r="E20" s="310"/>
      <c r="F20" s="310"/>
      <c r="G20" s="310"/>
      <c r="H20" s="310"/>
      <c r="I20" s="310"/>
    </row>
    <row customHeight="1" ht="14.25">
      <c r="A21" s="1911"/>
      <c r="C21" s="320"/>
      <c r="D21" s="371">
        <v>1</v>
      </c>
      <c r="E21" s="2589" t="s">
        <v>1049</v>
      </c>
      <c r="F21" s="2589"/>
      <c r="G21" s="2589"/>
      <c r="H21" s="2589"/>
      <c r="I21" s="431"/>
    </row>
    <row customHeight="1" ht="20.25">
      <c r="A22" s="1911"/>
      <c r="C22" s="320"/>
      <c r="D22" s="371" t="s">
        <v>939</v>
      </c>
      <c r="E22" s="417" t="s">
        <v>1050</v>
      </c>
      <c r="F22" s="421"/>
      <c r="G22" s="11216" t="s">
        <v>1051</v>
      </c>
      <c r="H22" s="421" t="s">
        <v>305</v>
      </c>
      <c r="I22" s="375" t="s">
        <v>1052</v>
      </c>
    </row>
    <row customHeight="1" ht="45">
      <c r="A23" s="1911"/>
      <c r="C23" s="320"/>
      <c r="D23" s="371" t="s">
        <v>941</v>
      </c>
      <c r="E23" s="417" t="s">
        <v>1053</v>
      </c>
      <c r="F23" s="421"/>
      <c r="G23" s="7812" t="s">
        <v>1054</v>
      </c>
      <c r="H23" s="436" t="s">
        <v>1055</v>
      </c>
      <c r="I23" s="481" t="s">
        <v>1056</v>
      </c>
    </row>
    <row customHeight="1" ht="40.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305</v>
      </c>
      <c r="H24" s="436" t="s">
        <v>1057</v>
      </c>
      <c r="I24" s="482" t="s">
        <v>806</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111.75">
      <c r="A26" s="1911"/>
      <c r="C26" s="320"/>
      <c r="D26" s="371" t="s">
        <v>323</v>
      </c>
      <c r="E26" s="422" t="s">
        <v>1058</v>
      </c>
      <c r="F26" s="421"/>
      <c r="G26" s="421" t="s">
        <v>305</v>
      </c>
      <c r="H26" s="436" t="s">
        <v>1057</v>
      </c>
      <c r="I26" s="2298" t="s">
        <v>1059</v>
      </c>
    </row>
    <row customHeight="1" ht="15">
      <c r="A27" s="1911" t="s">
        <v>106</v>
      </c>
      <c r="C27" s="320"/>
      <c r="D27" s="333"/>
      <c r="E27" s="426" t="s">
        <v>321</v>
      </c>
      <c r="F27" s="427"/>
      <c r="G27" s="427"/>
      <c r="H27" s="424"/>
      <c r="I27" s="2300"/>
    </row>
    <row customHeight="1" ht="38.25">
      <c r="A28" s="1911"/>
      <c r="B28" s="370">
        <v>3</v>
      </c>
      <c r="C28" s="320"/>
      <c r="D28" s="371">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8"/>
      <c r="G28" s="2588"/>
      <c r="H28" s="2588"/>
      <c r="I28" s="479"/>
    </row>
    <row customHeight="1" ht="20.25">
      <c r="A29" s="1911"/>
      <c r="C29" s="320"/>
      <c r="D29" s="371" t="s">
        <v>667</v>
      </c>
      <c r="E29" s="428" t="s">
        <v>1044</v>
      </c>
      <c r="F29" s="421"/>
      <c r="G29" s="480" t="s">
        <v>1060</v>
      </c>
      <c r="H29" s="421" t="s">
        <v>305</v>
      </c>
      <c r="I29" s="2298" t="s">
        <v>1061</v>
      </c>
    </row>
    <row s="14630" customFormat="1" customHeight="1" ht="18.75">
      <c r="A30" s="7819"/>
      <c r="B30" s="6736"/>
      <c r="C30" s="7820" t="s">
        <v>529</v>
      </c>
      <c r="D30" s="7821" t="s">
        <v>710</v>
      </c>
      <c r="E30" s="7822" t="s">
        <v>1044</v>
      </c>
      <c r="F30" s="6764"/>
      <c r="G30" s="7823" t="s">
        <v>1062</v>
      </c>
      <c r="H30" s="6764" t="s">
        <v>305</v>
      </c>
      <c r="I30" s="6423"/>
      <c r="J30" s="6423"/>
      <c r="K30" s="6885"/>
      <c r="L30" s="6885"/>
    </row>
    <row s="14630" customFormat="1" customHeight="1" ht="18.75">
      <c r="A31" s="7819"/>
      <c r="B31" s="6736"/>
      <c r="C31" s="7820" t="s">
        <v>529</v>
      </c>
      <c r="D31" s="7821" t="s">
        <v>713</v>
      </c>
      <c r="E31" s="7822" t="s">
        <v>1044</v>
      </c>
      <c r="F31" s="6764"/>
      <c r="G31" s="7823" t="s">
        <v>1063</v>
      </c>
      <c r="H31" s="6764" t="s">
        <v>305</v>
      </c>
      <c r="I31" s="6423"/>
      <c r="J31" s="6423"/>
      <c r="K31" s="6885"/>
      <c r="L31" s="6885"/>
    </row>
    <row s="14630" customFormat="1" customHeight="1" ht="18.75">
      <c r="A32" s="7819"/>
      <c r="B32" s="6736"/>
      <c r="C32" s="7820" t="s">
        <v>529</v>
      </c>
      <c r="D32" s="7821" t="s">
        <v>791</v>
      </c>
      <c r="E32" s="7822" t="s">
        <v>1044</v>
      </c>
      <c r="F32" s="6764"/>
      <c r="G32" s="7823" t="s">
        <v>1064</v>
      </c>
      <c r="H32" s="6764" t="s">
        <v>305</v>
      </c>
      <c r="I32" s="6423"/>
      <c r="J32" s="6423"/>
      <c r="K32" s="6885"/>
      <c r="L32" s="6885"/>
    </row>
    <row s="14630" customFormat="1" customHeight="1" ht="18.75">
      <c r="A33" s="7819"/>
      <c r="B33" s="6736"/>
      <c r="C33" s="7820" t="s">
        <v>529</v>
      </c>
      <c r="D33" s="7821" t="s">
        <v>793</v>
      </c>
      <c r="E33" s="7822" t="s">
        <v>1044</v>
      </c>
      <c r="F33" s="6764"/>
      <c r="G33" s="7823" t="s">
        <v>1065</v>
      </c>
      <c r="H33" s="6764" t="s">
        <v>305</v>
      </c>
      <c r="I33" s="6423"/>
      <c r="J33" s="6423"/>
      <c r="K33" s="6885"/>
      <c r="L33" s="6885"/>
    </row>
    <row s="14630" customFormat="1" customHeight="1" ht="18.75">
      <c r="A34" s="7819"/>
      <c r="B34" s="6736"/>
      <c r="C34" s="7820" t="s">
        <v>529</v>
      </c>
      <c r="D34" s="7821" t="s">
        <v>842</v>
      </c>
      <c r="E34" s="7822" t="s">
        <v>1044</v>
      </c>
      <c r="F34" s="6764"/>
      <c r="G34" s="7823" t="s">
        <v>1066</v>
      </c>
      <c r="H34" s="6764" t="s">
        <v>305</v>
      </c>
      <c r="I34" s="6423"/>
      <c r="J34" s="6423"/>
      <c r="K34" s="6885"/>
      <c r="L34" s="6885"/>
    </row>
    <row customHeight="1" ht="15">
      <c r="A35" s="1911" t="s">
        <v>107</v>
      </c>
      <c r="C35" s="320"/>
      <c r="D35" s="333"/>
      <c r="E35" s="426" t="s">
        <v>321</v>
      </c>
      <c r="F35" s="427"/>
      <c r="G35" s="427"/>
      <c r="H35" s="424"/>
      <c r="I35" s="2300"/>
    </row>
    <row customHeight="1" ht="30">
      <c r="A36" s="1911"/>
      <c r="B36" s="370">
        <v>3</v>
      </c>
      <c r="C36" s="320"/>
      <c r="D36" s="371">
        <v>5</v>
      </c>
      <c r="E36"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88"/>
      <c r="G36" s="2588"/>
      <c r="H36" s="2588"/>
      <c r="I36" s="479"/>
    </row>
    <row customHeight="1" ht="26.25">
      <c r="A37" s="1911"/>
      <c r="C37" s="320"/>
      <c r="D37" s="371" t="s">
        <v>312</v>
      </c>
      <c r="E37"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30"/>
      <c r="G37" s="2530"/>
      <c r="H37" s="2530"/>
      <c r="I37" s="479"/>
    </row>
    <row customHeight="1" ht="51.75">
      <c r="A38" s="1911"/>
      <c r="C38" s="320"/>
      <c r="D38" s="371" t="s">
        <v>1067</v>
      </c>
      <c r="E38" s="429" t="s">
        <v>1045</v>
      </c>
      <c r="F38" s="421"/>
      <c r="G38" s="480" t="s">
        <v>1068</v>
      </c>
      <c r="H38" s="421" t="s">
        <v>305</v>
      </c>
      <c r="I38" s="2298" t="s">
        <v>1069</v>
      </c>
    </row>
    <row customHeight="1" ht="15">
      <c r="A39" s="1911" t="s">
        <v>87</v>
      </c>
      <c r="C39" s="320"/>
      <c r="D39" s="333"/>
      <c r="E39" s="427" t="s">
        <v>321</v>
      </c>
      <c r="F39" s="423"/>
      <c r="G39" s="423"/>
      <c r="H39" s="424"/>
      <c r="I39" s="2300"/>
    </row>
    <row customHeight="1" ht="24">
      <c r="A40" s="1911"/>
      <c r="C40" s="320"/>
      <c r="D40" s="371" t="s">
        <v>796</v>
      </c>
      <c r="E40"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0"/>
      <c r="G40" s="2530"/>
      <c r="H40" s="2530"/>
      <c r="I40" s="479"/>
    </row>
    <row customHeight="1" ht="14.25">
      <c r="A41" s="1911"/>
      <c r="C41" s="320"/>
      <c r="D41" s="371" t="s">
        <v>1070</v>
      </c>
      <c r="E41" s="429" t="s">
        <v>1046</v>
      </c>
      <c r="F41" s="421"/>
      <c r="G41" s="480" t="s">
        <v>1071</v>
      </c>
      <c r="H41" s="421" t="s">
        <v>305</v>
      </c>
      <c r="I41" s="2280" t="s">
        <v>1072</v>
      </c>
    </row>
    <row customHeight="1" ht="15">
      <c r="A42" s="1911" t="s">
        <v>88</v>
      </c>
      <c r="C42" s="320"/>
      <c r="D42" s="333"/>
      <c r="E42" s="427" t="s">
        <v>321</v>
      </c>
      <c r="F42" s="423"/>
      <c r="G42" s="423"/>
      <c r="H42" s="424"/>
      <c r="I42" s="2280"/>
    </row>
    <row customHeight="1" ht="26.25">
      <c r="A43" s="1911"/>
      <c r="C43" s="320"/>
      <c r="D43" s="371" t="s">
        <v>797</v>
      </c>
      <c r="E43"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30"/>
      <c r="G43" s="2530"/>
      <c r="H43" s="2530"/>
      <c r="I43" s="479"/>
    </row>
    <row customHeight="1" ht="14.25">
      <c r="A44" s="1911"/>
      <c r="C44" s="320"/>
      <c r="D44" s="371" t="s">
        <v>798</v>
      </c>
      <c r="E44" s="429" t="s">
        <v>1047</v>
      </c>
      <c r="F44" s="421"/>
      <c r="G44" s="430" t="s">
        <v>1073</v>
      </c>
      <c r="H44" s="421" t="s">
        <v>305</v>
      </c>
      <c r="I44" s="2298" t="s">
        <v>1074</v>
      </c>
      <c r="L44" s="379" t="s">
        <v>1048</v>
      </c>
    </row>
    <row customHeight="1" ht="15">
      <c r="A45" s="1911" t="s">
        <v>108</v>
      </c>
      <c r="C45" s="320"/>
      <c r="D45" s="333"/>
      <c r="E45" s="427" t="s">
        <v>321</v>
      </c>
      <c r="F45" s="423"/>
      <c r="G45" s="423"/>
      <c r="H45" s="424"/>
      <c r="I45" s="2300"/>
    </row>
    <row s="14638" customFormat="1" customHeight="1" ht="3">
      <c r="A46" s="1911"/>
      <c r="K46" s="419"/>
      <c r="L46" s="419"/>
    </row>
    <row customHeight="1" ht="24.75">
      <c r="D47" s="1909" t="s">
        <v>718</v>
      </c>
      <c r="E47"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88"/>
      <c r="G47" s="2388"/>
      <c r="H47" s="2388"/>
      <c r="I47" s="2388"/>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www.dvgk.ru/" xr:uid="{BCC338E4-92B3-04B9-FD5F-EE462AB7BE4D}"/>
    <hyperlink ref="H26" r:id="rId3" tooltip="https://portal.eias.ru/Portal/DownloadPage.aspx?type=12&amp;guid=89e2e3ac-af3b-4267-94a8-13203598aa40" xr:uid="{4A532667-3FBA-8CA3-A0D2-22F5E79A995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C131D-086F-A9A9-31BE-0982FCA4F67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4677" width="25.140625" hidden="1" customWidth="1"/>
    <col min="3" max="3" style="14678" width="9.140625" hidden="1" customWidth="1"/>
    <col min="4" max="4" style="12958" width="3.7109375" customWidth="1"/>
    <col min="5" max="5" style="14679" width="6.28125" customWidth="1"/>
    <col min="6" max="6" style="14679" width="46.7109375" customWidth="1"/>
    <col min="7" max="7" style="14679" width="35.7109375" customWidth="1"/>
    <col min="8" max="8" style="14679" width="3.7109375" customWidth="1"/>
    <col min="9" max="10" style="14679" width="11.7109375" customWidth="1"/>
    <col min="11" max="12" style="14679" width="35.7109375" customWidth="1"/>
    <col min="13" max="13" style="14679" width="84.8515625" customWidth="1"/>
    <col min="14" max="14" style="14679" width="10.57421875"/>
    <col min="15" max="16" style="14680" width="10.57421875"/>
    <col min="17" max="33" style="14679" width="10.57421875"/>
  </cols>
  <sheetData>
    <row s="13002"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13002" customFormat="1" customHeight="1" ht="18.75" hidden="1">
      <c r="A2" s="2008" t="s">
        <v>151</v>
      </c>
      <c r="B2" s="2008" t="s">
        <v>152</v>
      </c>
      <c r="C2" s="592"/>
      <c r="D2" s="567"/>
      <c r="E2" s="1255"/>
      <c r="F2" s="1255"/>
      <c r="G2" s="2551" t="str">
        <f>INDEX(PT_DIFFERENTIATION_NTAR,MATCH(B2,PT_DIFFERENTIATION_NTAR_ID,0))</f>
        <v/>
      </c>
      <c r="H2" s="2093"/>
      <c r="I2" s="1967"/>
      <c r="J2" s="2001"/>
      <c r="K2" s="2094"/>
      <c r="L2" s="2093" t="s">
        <v>305</v>
      </c>
      <c r="M2" s="2104"/>
      <c r="N2" s="557"/>
      <c r="O2" s="1852"/>
      <c r="P2" s="1852"/>
    </row>
    <row s="13002" customFormat="1" customHeight="1" ht="18.75" hidden="1">
      <c r="A3" s="2008"/>
      <c r="B3" s="2008"/>
      <c r="C3" s="592" t="s">
        <v>1075</v>
      </c>
      <c r="D3" s="567"/>
      <c r="E3" s="1255"/>
      <c r="F3" s="1255"/>
      <c r="G3" s="2551"/>
      <c r="H3" s="1728"/>
      <c r="I3" s="874" t="s">
        <v>1076</v>
      </c>
      <c r="J3" s="794"/>
      <c r="K3" s="1728"/>
      <c r="L3" s="437"/>
      <c r="M3" s="2104"/>
      <c r="N3" s="557"/>
      <c r="O3" s="1852"/>
      <c r="P3" s="1852"/>
    </row>
    <row s="13002"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13002" customFormat="1" customHeight="1" ht="18.75" hidden="1">
      <c r="A5" s="2008" t="s">
        <v>151</v>
      </c>
      <c r="B5" s="2008" t="s">
        <v>152</v>
      </c>
      <c r="C5" s="592"/>
      <c r="D5" s="567"/>
      <c r="E5" s="1255"/>
      <c r="F5" s="1255"/>
      <c r="G5" s="2551" t="str">
        <f>INDEX(PT_DIFFERENTIATION_NTAR,MATCH(B5,PT_DIFFERENTIATION_NTAR_ID,0))</f>
        <v/>
      </c>
      <c r="H5" s="2093"/>
      <c r="I5" s="1967"/>
      <c r="J5" s="2001"/>
      <c r="K5" s="2006"/>
      <c r="L5" s="2093" t="s">
        <v>305</v>
      </c>
      <c r="M5" s="2104"/>
      <c r="N5" s="557"/>
      <c r="O5" s="1852"/>
      <c r="P5" s="1852"/>
    </row>
    <row s="13002" customFormat="1" customHeight="1" ht="18.75" hidden="1">
      <c r="A6" s="2008"/>
      <c r="B6" s="2008"/>
      <c r="C6" s="592" t="s">
        <v>1077</v>
      </c>
      <c r="D6" s="567"/>
      <c r="E6" s="1255"/>
      <c r="F6" s="1255"/>
      <c r="G6" s="2551"/>
      <c r="H6" s="1728"/>
      <c r="I6" s="874" t="s">
        <v>1076</v>
      </c>
      <c r="J6" s="794"/>
      <c r="K6" s="1728"/>
      <c r="L6" s="437"/>
      <c r="M6" s="2104"/>
      <c r="N6" s="557"/>
      <c r="O6" s="1852"/>
      <c r="P6" s="1852"/>
    </row>
    <row s="13002"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13002" customFormat="1" customHeight="1" ht="56.25" hidden="1">
      <c r="A8" s="2008"/>
      <c r="B8" s="2008"/>
      <c r="C8" s="592"/>
      <c r="D8" s="567"/>
      <c r="E8" s="1255"/>
      <c r="F8" s="1255"/>
      <c r="G8" s="1255"/>
      <c r="H8" s="1999"/>
      <c r="I8" s="1967"/>
      <c r="J8" s="2001"/>
      <c r="K8" s="2094"/>
      <c r="L8" s="1999" t="s">
        <v>305</v>
      </c>
      <c r="M8" s="2104"/>
      <c r="N8" s="557"/>
      <c r="O8" s="1852"/>
      <c r="P8" s="1852"/>
    </row>
    <row customHeight="1" ht="14.25" hidden="1">
      <c r="T9" s="620"/>
      <c r="AG9" s="478"/>
    </row>
    <row s="13002" customFormat="1" customHeight="1" ht="56.25" hidden="1">
      <c r="A10" s="2008"/>
      <c r="B10" s="2008"/>
      <c r="C10" s="592"/>
      <c r="D10" s="567"/>
      <c r="E10" s="1255"/>
      <c r="F10" s="1255"/>
      <c r="G10" s="1255"/>
      <c r="H10" s="1998"/>
      <c r="I10" s="1967"/>
      <c r="J10" s="2001"/>
      <c r="K10" s="2006"/>
      <c r="L10" s="1999" t="s">
        <v>305</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утверждении тарифов</v>
      </c>
      <c r="G16" s="2381" t="str">
        <f>IF(TITLE_DATE_PR_CHANGE="",IF(TITLE_DATE_PR="","",TITLE_DATE_PR),TITLE_DATE_PR_CHANGE)</f>
        <v>45280</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утверждении тарифов</v>
      </c>
      <c r="G17" s="2382" t="str">
        <f>IF(TITLE_NUMBER_PR_CHANGE="",IF(TITLE_NUMBER_PR="","",TITLE_NUMBER_PR),TITLE_NUMBER_PR_CHANGE)</f>
        <v>71/32</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299</v>
      </c>
      <c r="F19" s="2344"/>
      <c r="G19" s="2344"/>
      <c r="H19" s="2344"/>
      <c r="I19" s="2344"/>
      <c r="J19" s="2344"/>
      <c r="K19" s="2344"/>
      <c r="L19" s="2344"/>
      <c r="M19" s="2587" t="s">
        <v>300</v>
      </c>
    </row>
    <row customHeight="1" ht="21">
      <c r="D20" s="599"/>
      <c r="E20" s="2411" t="s">
        <v>85</v>
      </c>
      <c r="F20" s="2355" t="s">
        <v>119</v>
      </c>
      <c r="G20" s="2355" t="s">
        <v>120</v>
      </c>
      <c r="H20" s="2555" t="s">
        <v>1078</v>
      </c>
      <c r="I20" s="2559"/>
      <c r="J20" s="2556"/>
      <c r="K20" s="2355" t="s">
        <v>302</v>
      </c>
      <c r="L20" s="2355" t="s">
        <v>389</v>
      </c>
      <c r="M20" s="2587"/>
    </row>
    <row customHeight="1" ht="21">
      <c r="D21" s="599"/>
      <c r="E21" s="2413"/>
      <c r="F21" s="2356"/>
      <c r="G21" s="2356"/>
      <c r="H21" s="2350" t="s">
        <v>1079</v>
      </c>
      <c r="I21" s="2366"/>
      <c r="J21" s="332" t="s">
        <v>1080</v>
      </c>
      <c r="K21" s="2356"/>
      <c r="L21" s="2356"/>
      <c r="M21" s="2587"/>
    </row>
    <row customHeight="1" ht="12">
      <c r="D22" s="599"/>
      <c r="E22" s="504"/>
      <c r="F22" s="504"/>
      <c r="G22" s="504"/>
      <c r="H22" s="2592"/>
      <c r="I22" s="2592"/>
      <c r="J22" s="504"/>
      <c r="K22" s="504"/>
      <c r="L22" s="504"/>
      <c r="M22" s="504"/>
    </row>
    <row customHeight="1" ht="18.75">
      <c r="A23" s="2008"/>
      <c r="B23" s="2008"/>
      <c r="D23" s="599"/>
      <c r="E23" s="2095" t="s">
        <v>106</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305</v>
      </c>
      <c r="L23" s="2589"/>
      <c r="M23" s="1997"/>
      <c r="N23" s="557"/>
    </row>
    <row customHeight="1" ht="60.75" hidden="1">
      <c r="A24" s="2008" t="s">
        <v>151</v>
      </c>
      <c r="B24" s="2008" t="s">
        <v>152</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305</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3002" customFormat="1" customHeight="1" ht="18.75" hidden="1">
      <c r="A25" s="2008"/>
      <c r="B25" s="2008"/>
      <c r="C25" s="592" t="s">
        <v>1075</v>
      </c>
      <c r="D25" s="2591"/>
      <c r="E25" s="2339"/>
      <c r="F25" s="2595"/>
      <c r="G25" s="2551"/>
      <c r="H25" s="1728"/>
      <c r="I25" s="874" t="s">
        <v>1076</v>
      </c>
      <c r="J25" s="794"/>
      <c r="K25" s="1728"/>
      <c r="L25" s="437"/>
      <c r="M25" s="2299"/>
      <c r="N25" s="557"/>
      <c r="O25" s="1852"/>
      <c r="P25" s="1852"/>
    </row>
    <row customHeight="1" ht="0.75" hidden="1">
      <c r="A26" s="2008"/>
      <c r="B26" s="2008"/>
      <c r="C26" s="592" t="s">
        <v>1081</v>
      </c>
      <c r="D26" s="2591"/>
      <c r="E26" s="2339"/>
      <c r="F26" s="2505"/>
      <c r="G26" s="623"/>
      <c r="H26" s="1728"/>
      <c r="I26" s="618"/>
      <c r="J26" s="572"/>
      <c r="K26" s="1728"/>
      <c r="L26" s="424"/>
      <c r="M26" s="2299"/>
      <c r="N26" s="557"/>
    </row>
    <row s="13002" customFormat="1" customHeight="1" ht="45" hidden="1">
      <c r="A27" s="2008" t="s">
        <v>157</v>
      </c>
      <c r="B27" s="2008" t="s">
        <v>158</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305</v>
      </c>
      <c r="M27" s="2299"/>
      <c r="N27" s="557"/>
      <c r="O27" s="1852"/>
      <c r="P27" s="1852"/>
    </row>
    <row s="13002" customFormat="1" customHeight="1" ht="18.75" hidden="1">
      <c r="A28" s="2008"/>
      <c r="B28" s="2008"/>
      <c r="C28" s="592" t="s">
        <v>1075</v>
      </c>
      <c r="D28" s="2596"/>
      <c r="E28" s="2597"/>
      <c r="F28" s="2598"/>
      <c r="G28" s="2551"/>
      <c r="H28" s="1728"/>
      <c r="I28" s="874" t="s">
        <v>1076</v>
      </c>
      <c r="J28" s="794"/>
      <c r="K28" s="1728"/>
      <c r="L28" s="437"/>
      <c r="M28" s="2299"/>
      <c r="N28" s="557"/>
      <c r="O28" s="1852"/>
      <c r="P28" s="1852"/>
    </row>
    <row s="13002" customFormat="1" customHeight="1" ht="0.75" hidden="1">
      <c r="A29" s="2008"/>
      <c r="B29" s="2008"/>
      <c r="C29" s="592" t="s">
        <v>1081</v>
      </c>
      <c r="D29" s="2596"/>
      <c r="E29" s="2339"/>
      <c r="F29" s="2505"/>
      <c r="G29" s="623"/>
      <c r="H29" s="1728"/>
      <c r="I29" s="874"/>
      <c r="J29" s="794"/>
      <c r="K29" s="1728"/>
      <c r="L29" s="437"/>
      <c r="M29" s="2299"/>
      <c r="N29" s="557"/>
      <c r="O29" s="1852"/>
      <c r="P29" s="1852"/>
    </row>
    <row s="13002" customFormat="1" customHeight="1" ht="45" hidden="1">
      <c r="A30" s="2008" t="s">
        <v>163</v>
      </c>
      <c r="B30" s="2008" t="s">
        <v>164</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305</v>
      </c>
      <c r="M30" s="2299"/>
      <c r="N30" s="557"/>
      <c r="O30" s="1852"/>
      <c r="P30" s="1852"/>
    </row>
    <row s="13002" customFormat="1" customHeight="1" ht="18.75" hidden="1">
      <c r="A31" s="2008"/>
      <c r="B31" s="2008"/>
      <c r="C31" s="592" t="s">
        <v>1075</v>
      </c>
      <c r="D31" s="2596"/>
      <c r="E31" s="2339"/>
      <c r="F31" s="2505"/>
      <c r="G31" s="2551"/>
      <c r="H31" s="1728"/>
      <c r="I31" s="874" t="s">
        <v>1076</v>
      </c>
      <c r="J31" s="794"/>
      <c r="K31" s="1728"/>
      <c r="L31" s="437"/>
      <c r="M31" s="2299"/>
      <c r="N31" s="557"/>
      <c r="O31" s="1852"/>
      <c r="P31" s="1852"/>
    </row>
    <row s="13002" customFormat="1" customHeight="1" ht="0.75" hidden="1">
      <c r="A32" s="2008"/>
      <c r="B32" s="2008"/>
      <c r="C32" s="592" t="s">
        <v>1081</v>
      </c>
      <c r="D32" s="2596"/>
      <c r="E32" s="2339"/>
      <c r="F32" s="2505"/>
      <c r="G32" s="623"/>
      <c r="H32" s="1728"/>
      <c r="I32" s="874"/>
      <c r="J32" s="794"/>
      <c r="K32" s="1728"/>
      <c r="L32" s="437"/>
      <c r="M32" s="2299"/>
      <c r="N32" s="557"/>
      <c r="O32" s="1852"/>
      <c r="P32" s="1852"/>
    </row>
    <row s="13002" customFormat="1" customHeight="1" ht="45" hidden="1">
      <c r="A33" s="2008" t="s">
        <v>169</v>
      </c>
      <c r="B33" s="2008" t="s">
        <v>170</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305</v>
      </c>
      <c r="M33" s="2299"/>
      <c r="N33" s="557"/>
      <c r="O33" s="1852"/>
      <c r="P33" s="1852"/>
    </row>
    <row s="13002" customFormat="1" customHeight="1" ht="18.75" hidden="1">
      <c r="A34" s="2008"/>
      <c r="B34" s="2008"/>
      <c r="C34" s="592" t="s">
        <v>1075</v>
      </c>
      <c r="D34" s="2596"/>
      <c r="E34" s="2339"/>
      <c r="F34" s="2505"/>
      <c r="G34" s="2551"/>
      <c r="H34" s="1728"/>
      <c r="I34" s="874" t="s">
        <v>1076</v>
      </c>
      <c r="J34" s="794"/>
      <c r="K34" s="1728"/>
      <c r="L34" s="437"/>
      <c r="M34" s="2299"/>
      <c r="N34" s="557"/>
      <c r="O34" s="1852"/>
      <c r="P34" s="1852"/>
    </row>
    <row s="13002" customFormat="1" customHeight="1" ht="0.75" hidden="1">
      <c r="A35" s="2008"/>
      <c r="B35" s="2008"/>
      <c r="C35" s="592" t="s">
        <v>1081</v>
      </c>
      <c r="D35" s="2596"/>
      <c r="E35" s="2339"/>
      <c r="F35" s="2505"/>
      <c r="G35" s="623"/>
      <c r="H35" s="1728"/>
      <c r="I35" s="874"/>
      <c r="J35" s="794"/>
      <c r="K35" s="1728"/>
      <c r="L35" s="437"/>
      <c r="M35" s="2299"/>
      <c r="N35" s="557"/>
      <c r="O35" s="1852"/>
      <c r="P35" s="1852"/>
    </row>
    <row s="13002" customFormat="1" customHeight="1" ht="18.75" hidden="1">
      <c r="A36" s="2008" t="s">
        <v>175</v>
      </c>
      <c r="B36" s="2008" t="s">
        <v>176</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305</v>
      </c>
      <c r="M36" s="2299"/>
      <c r="N36" s="557"/>
      <c r="O36" s="1852"/>
      <c r="P36" s="1852"/>
    </row>
    <row s="13002" customFormat="1" customHeight="1" ht="18.75" hidden="1">
      <c r="A37" s="2008"/>
      <c r="B37" s="2008"/>
      <c r="C37" s="592" t="s">
        <v>1075</v>
      </c>
      <c r="D37" s="2596"/>
      <c r="E37" s="2339"/>
      <c r="F37" s="2505"/>
      <c r="G37" s="2551"/>
      <c r="H37" s="1728"/>
      <c r="I37" s="874" t="s">
        <v>1076</v>
      </c>
      <c r="J37" s="794"/>
      <c r="K37" s="1728"/>
      <c r="L37" s="437"/>
      <c r="M37" s="2299"/>
      <c r="N37" s="557"/>
      <c r="O37" s="1852"/>
      <c r="P37" s="1852"/>
    </row>
    <row s="13002" customFormat="1" customHeight="1" ht="0.75" hidden="1">
      <c r="A38" s="2008"/>
      <c r="B38" s="2008"/>
      <c r="C38" s="592" t="s">
        <v>1081</v>
      </c>
      <c r="D38" s="2596"/>
      <c r="E38" s="2339"/>
      <c r="F38" s="2505"/>
      <c r="G38" s="623"/>
      <c r="H38" s="1728"/>
      <c r="I38" s="874"/>
      <c r="J38" s="794"/>
      <c r="K38" s="1728"/>
      <c r="L38" s="437"/>
      <c r="M38" s="2299"/>
      <c r="N38" s="557"/>
      <c r="O38" s="1852"/>
      <c r="P38" s="1852"/>
    </row>
    <row s="13002" customFormat="1" customHeight="1" ht="18.75" hidden="1">
      <c r="A39" s="2008" t="s">
        <v>181</v>
      </c>
      <c r="B39" s="2008" t="s">
        <v>182</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305</v>
      </c>
      <c r="M39" s="2299"/>
      <c r="N39" s="557"/>
      <c r="O39" s="1852"/>
      <c r="P39" s="1852"/>
    </row>
    <row s="13002" customFormat="1" customHeight="1" ht="18.75" hidden="1">
      <c r="A40" s="2008"/>
      <c r="B40" s="2008"/>
      <c r="C40" s="592" t="s">
        <v>1075</v>
      </c>
      <c r="D40" s="2596"/>
      <c r="E40" s="2339"/>
      <c r="F40" s="2505"/>
      <c r="G40" s="2551"/>
      <c r="H40" s="1728"/>
      <c r="I40" s="874" t="s">
        <v>1076</v>
      </c>
      <c r="J40" s="794"/>
      <c r="K40" s="1728"/>
      <c r="L40" s="437"/>
      <c r="M40" s="2299"/>
      <c r="N40" s="557"/>
      <c r="O40" s="1852"/>
      <c r="P40" s="1852"/>
    </row>
    <row s="13002" customFormat="1" customHeight="1" ht="0.75" hidden="1">
      <c r="A41" s="2008"/>
      <c r="B41" s="2008"/>
      <c r="C41" s="592" t="s">
        <v>1081</v>
      </c>
      <c r="D41" s="2596"/>
      <c r="E41" s="2339"/>
      <c r="F41" s="2505"/>
      <c r="G41" s="623"/>
      <c r="H41" s="1728"/>
      <c r="I41" s="874"/>
      <c r="J41" s="794"/>
      <c r="K41" s="1728"/>
      <c r="L41" s="437"/>
      <c r="M41" s="2299"/>
      <c r="N41" s="557"/>
      <c r="O41" s="1852"/>
      <c r="P41" s="1852"/>
    </row>
    <row s="13002" customFormat="1" customHeight="1" ht="18.75" hidden="1">
      <c r="A42" s="2008" t="s">
        <v>187</v>
      </c>
      <c r="B42" s="2008" t="s">
        <v>188</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305</v>
      </c>
      <c r="M42" s="2299"/>
      <c r="N42" s="557"/>
      <c r="O42" s="1852"/>
      <c r="P42" s="1852"/>
    </row>
    <row s="13002" customFormat="1" customHeight="1" ht="18.75" hidden="1">
      <c r="A43" s="2008"/>
      <c r="B43" s="2008"/>
      <c r="C43" s="592" t="s">
        <v>1075</v>
      </c>
      <c r="D43" s="2596"/>
      <c r="E43" s="2339"/>
      <c r="F43" s="2505"/>
      <c r="G43" s="2551"/>
      <c r="H43" s="1728"/>
      <c r="I43" s="874" t="s">
        <v>1076</v>
      </c>
      <c r="J43" s="794"/>
      <c r="K43" s="1728"/>
      <c r="L43" s="437"/>
      <c r="M43" s="2299"/>
      <c r="N43" s="557"/>
      <c r="O43" s="1852"/>
      <c r="P43" s="1852"/>
    </row>
    <row s="13002" customFormat="1" customHeight="1" ht="0.75" hidden="1">
      <c r="A44" s="2008"/>
      <c r="B44" s="2008"/>
      <c r="C44" s="592" t="s">
        <v>1081</v>
      </c>
      <c r="D44" s="2596"/>
      <c r="E44" s="2339"/>
      <c r="F44" s="2505"/>
      <c r="G44" s="623"/>
      <c r="H44" s="1728"/>
      <c r="I44" s="874"/>
      <c r="J44" s="794"/>
      <c r="K44" s="1728"/>
      <c r="L44" s="437"/>
      <c r="M44" s="2299"/>
      <c r="N44" s="557"/>
      <c r="O44" s="1852"/>
      <c r="P44" s="1852"/>
    </row>
    <row s="13002" customFormat="1" customHeight="1" ht="18.75" hidden="1">
      <c r="A45" s="2008" t="s">
        <v>193</v>
      </c>
      <c r="B45" s="2008" t="s">
        <v>194</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305</v>
      </c>
      <c r="M45" s="2299"/>
      <c r="N45" s="557"/>
      <c r="O45" s="1852"/>
      <c r="P45" s="1852"/>
    </row>
    <row s="13002" customFormat="1" customHeight="1" ht="18.75" hidden="1">
      <c r="A46" s="2008"/>
      <c r="B46" s="2008"/>
      <c r="C46" s="592" t="s">
        <v>1075</v>
      </c>
      <c r="D46" s="2596"/>
      <c r="E46" s="2339"/>
      <c r="F46" s="2505"/>
      <c r="G46" s="2551"/>
      <c r="H46" s="1728"/>
      <c r="I46" s="874" t="s">
        <v>1076</v>
      </c>
      <c r="J46" s="794"/>
      <c r="K46" s="1728"/>
      <c r="L46" s="437"/>
      <c r="M46" s="2299"/>
      <c r="N46" s="557"/>
      <c r="O46" s="1852"/>
      <c r="P46" s="1852"/>
    </row>
    <row s="13002" customFormat="1" customHeight="1" ht="0.75" hidden="1">
      <c r="A47" s="2008"/>
      <c r="B47" s="2008"/>
      <c r="C47" s="592" t="s">
        <v>1081</v>
      </c>
      <c r="D47" s="2596"/>
      <c r="E47" s="2339"/>
      <c r="F47" s="2505"/>
      <c r="G47" s="623"/>
      <c r="H47" s="1728"/>
      <c r="I47" s="874"/>
      <c r="J47" s="794"/>
      <c r="K47" s="1728"/>
      <c r="L47" s="437"/>
      <c r="M47" s="2299"/>
      <c r="N47" s="557"/>
      <c r="O47" s="1852"/>
      <c r="P47" s="1852"/>
    </row>
    <row s="13002" customFormat="1" customHeight="1" ht="18.75" hidden="1">
      <c r="A48" s="2008" t="s">
        <v>219</v>
      </c>
      <c r="B48" s="2008" t="s">
        <v>220</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305</v>
      </c>
      <c r="M48" s="2299"/>
      <c r="N48" s="557"/>
      <c r="O48" s="1852"/>
      <c r="P48" s="1852"/>
    </row>
    <row s="13002" customFormat="1" customHeight="1" ht="18.75" hidden="1">
      <c r="A49" s="2008"/>
      <c r="B49" s="2008"/>
      <c r="C49" s="592" t="s">
        <v>1075</v>
      </c>
      <c r="D49" s="2596"/>
      <c r="E49" s="2339"/>
      <c r="F49" s="2505"/>
      <c r="G49" s="2551"/>
      <c r="H49" s="1728"/>
      <c r="I49" s="874" t="s">
        <v>1076</v>
      </c>
      <c r="J49" s="794"/>
      <c r="K49" s="1728"/>
      <c r="L49" s="437"/>
      <c r="M49" s="2299"/>
      <c r="N49" s="557"/>
      <c r="O49" s="1852"/>
      <c r="P49" s="1852"/>
    </row>
    <row s="13002" customFormat="1" customHeight="1" ht="0.75" hidden="1">
      <c r="A50" s="2008"/>
      <c r="B50" s="2008"/>
      <c r="C50" s="592" t="s">
        <v>1081</v>
      </c>
      <c r="D50" s="2596"/>
      <c r="E50" s="2339"/>
      <c r="F50" s="2505"/>
      <c r="G50" s="623"/>
      <c r="H50" s="1728"/>
      <c r="I50" s="874"/>
      <c r="J50" s="794"/>
      <c r="K50" s="1728"/>
      <c r="L50" s="437"/>
      <c r="M50" s="2299"/>
      <c r="N50" s="557"/>
      <c r="O50" s="1852"/>
      <c r="P50" s="1852"/>
    </row>
    <row s="13002" customFormat="1" customHeight="1" ht="18.75" hidden="1">
      <c r="A51" s="2008" t="s">
        <v>224</v>
      </c>
      <c r="B51" s="2008" t="s">
        <v>225</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305</v>
      </c>
      <c r="M51" s="2299"/>
      <c r="N51" s="557"/>
      <c r="O51" s="1852"/>
      <c r="P51" s="1852"/>
    </row>
    <row s="13002" customFormat="1" customHeight="1" ht="18.75" hidden="1">
      <c r="A52" s="2008"/>
      <c r="B52" s="2008"/>
      <c r="C52" s="592" t="s">
        <v>1075</v>
      </c>
      <c r="D52" s="2596"/>
      <c r="E52" s="2339"/>
      <c r="F52" s="2505"/>
      <c r="G52" s="2551"/>
      <c r="H52" s="1728"/>
      <c r="I52" s="874" t="s">
        <v>1076</v>
      </c>
      <c r="J52" s="794"/>
      <c r="K52" s="1728"/>
      <c r="L52" s="437"/>
      <c r="M52" s="2299"/>
      <c r="N52" s="557"/>
      <c r="O52" s="1852"/>
      <c r="P52" s="1852"/>
    </row>
    <row s="13002" customFormat="1" customHeight="1" ht="0.75" hidden="1">
      <c r="A53" s="2008"/>
      <c r="B53" s="2008"/>
      <c r="C53" s="592" t="s">
        <v>1081</v>
      </c>
      <c r="D53" s="2596"/>
      <c r="E53" s="2339"/>
      <c r="F53" s="2505"/>
      <c r="G53" s="623"/>
      <c r="H53" s="1728"/>
      <c r="I53" s="874"/>
      <c r="J53" s="794"/>
      <c r="K53" s="1728"/>
      <c r="L53" s="437"/>
      <c r="M53" s="2299"/>
      <c r="N53" s="557"/>
      <c r="O53" s="1852"/>
      <c r="P53" s="1852"/>
    </row>
    <row s="13002" customFormat="1" customHeight="1" ht="18.75" hidden="1">
      <c r="A54" s="2008" t="s">
        <v>229</v>
      </c>
      <c r="B54" s="2008" t="s">
        <v>230</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305</v>
      </c>
      <c r="M54" s="2299"/>
      <c r="N54" s="557"/>
      <c r="O54" s="1852"/>
      <c r="P54" s="1852"/>
    </row>
    <row s="13002" customFormat="1" customHeight="1" ht="18.75" hidden="1">
      <c r="A55" s="2008"/>
      <c r="B55" s="2008"/>
      <c r="C55" s="592" t="s">
        <v>1075</v>
      </c>
      <c r="D55" s="2596"/>
      <c r="E55" s="2339"/>
      <c r="F55" s="2505"/>
      <c r="G55" s="2551"/>
      <c r="H55" s="1728"/>
      <c r="I55" s="874" t="s">
        <v>1076</v>
      </c>
      <c r="J55" s="794"/>
      <c r="K55" s="1728"/>
      <c r="L55" s="437"/>
      <c r="M55" s="2299"/>
      <c r="N55" s="557"/>
      <c r="O55" s="1852"/>
      <c r="P55" s="1852"/>
    </row>
    <row s="13002" customFormat="1" customHeight="1" ht="0.75" hidden="1">
      <c r="A56" s="2008"/>
      <c r="B56" s="2008"/>
      <c r="C56" s="592" t="s">
        <v>1081</v>
      </c>
      <c r="D56" s="2596"/>
      <c r="E56" s="2339"/>
      <c r="F56" s="2505"/>
      <c r="G56" s="623"/>
      <c r="H56" s="1728"/>
      <c r="I56" s="874"/>
      <c r="J56" s="794"/>
      <c r="K56" s="1728"/>
      <c r="L56" s="437"/>
      <c r="M56" s="2299"/>
      <c r="N56" s="557"/>
      <c r="O56" s="1852"/>
      <c r="P56" s="1852"/>
    </row>
    <row s="13002" customFormat="1" customHeight="1" ht="18.75" hidden="1">
      <c r="A57" s="2008" t="s">
        <v>234</v>
      </c>
      <c r="B57" s="2008" t="s">
        <v>235</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305</v>
      </c>
      <c r="M57" s="2299"/>
      <c r="N57" s="557"/>
      <c r="O57" s="1852"/>
      <c r="P57" s="1852"/>
    </row>
    <row s="13002" customFormat="1" customHeight="1" ht="18.75" hidden="1">
      <c r="A58" s="2008"/>
      <c r="B58" s="2008"/>
      <c r="C58" s="592" t="s">
        <v>1075</v>
      </c>
      <c r="D58" s="2596"/>
      <c r="E58" s="2339"/>
      <c r="F58" s="2505"/>
      <c r="G58" s="2551"/>
      <c r="H58" s="1728"/>
      <c r="I58" s="874" t="s">
        <v>1076</v>
      </c>
      <c r="J58" s="794"/>
      <c r="K58" s="1728"/>
      <c r="L58" s="437"/>
      <c r="M58" s="2299"/>
      <c r="N58" s="557"/>
      <c r="O58" s="1852"/>
      <c r="P58" s="1852"/>
    </row>
    <row s="13002" customFormat="1" customHeight="1" ht="0.75" hidden="1">
      <c r="A59" s="2008"/>
      <c r="B59" s="2008"/>
      <c r="C59" s="592" t="s">
        <v>1081</v>
      </c>
      <c r="D59" s="2596"/>
      <c r="E59" s="2339"/>
      <c r="F59" s="2505"/>
      <c r="G59" s="623"/>
      <c r="H59" s="1728"/>
      <c r="I59" s="874"/>
      <c r="J59" s="794"/>
      <c r="K59" s="1728"/>
      <c r="L59" s="437"/>
      <c r="M59" s="2299"/>
      <c r="N59" s="557"/>
      <c r="O59" s="1852"/>
      <c r="P59" s="1852"/>
    </row>
    <row s="13002" customFormat="1" customHeight="1" ht="18.75" hidden="1">
      <c r="A60" s="2008" t="s">
        <v>239</v>
      </c>
      <c r="B60" s="2008" t="s">
        <v>240</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305</v>
      </c>
      <c r="M60" s="2299"/>
      <c r="N60" s="557"/>
      <c r="O60" s="1852"/>
      <c r="P60" s="1852"/>
    </row>
    <row s="13002" customFormat="1" customHeight="1" ht="18.75" hidden="1">
      <c r="A61" s="2008"/>
      <c r="B61" s="2008"/>
      <c r="C61" s="592" t="s">
        <v>1075</v>
      </c>
      <c r="D61" s="2596"/>
      <c r="E61" s="2339"/>
      <c r="F61" s="2505"/>
      <c r="G61" s="2551"/>
      <c r="H61" s="1728"/>
      <c r="I61" s="874" t="s">
        <v>1076</v>
      </c>
      <c r="J61" s="794"/>
      <c r="K61" s="1728"/>
      <c r="L61" s="437"/>
      <c r="M61" s="2299"/>
      <c r="N61" s="557"/>
      <c r="O61" s="1852"/>
      <c r="P61" s="1852"/>
    </row>
    <row s="13002" customFormat="1" customHeight="1" ht="0.75" hidden="1">
      <c r="A62" s="2008"/>
      <c r="B62" s="2008"/>
      <c r="C62" s="592" t="s">
        <v>1081</v>
      </c>
      <c r="D62" s="2596"/>
      <c r="E62" s="2339"/>
      <c r="F62" s="2505"/>
      <c r="G62" s="623"/>
      <c r="H62" s="1728"/>
      <c r="I62" s="874"/>
      <c r="J62" s="794"/>
      <c r="K62" s="1728"/>
      <c r="L62" s="437"/>
      <c r="M62" s="2299"/>
      <c r="N62" s="557"/>
      <c r="O62" s="1852"/>
      <c r="P62" s="1852"/>
    </row>
    <row s="13002" customFormat="1" customHeight="1" ht="18.75" hidden="1">
      <c r="A63" s="2008" t="s">
        <v>246</v>
      </c>
      <c r="B63" s="2008" t="s">
        <v>247</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63" s="2091"/>
      <c r="I63" s="1967"/>
      <c r="J63" s="2001"/>
      <c r="K63" s="2094"/>
      <c r="L63" s="2091" t="s">
        <v>305</v>
      </c>
      <c r="M63" s="2299"/>
      <c r="N63" s="557"/>
      <c r="O63" s="1852"/>
      <c r="P63" s="1852"/>
    </row>
    <row s="13002" customFormat="1" customHeight="1" ht="18.75" hidden="1">
      <c r="A64" s="2008"/>
      <c r="B64" s="2008"/>
      <c r="C64" s="592" t="s">
        <v>1075</v>
      </c>
      <c r="D64" s="2596"/>
      <c r="E64" s="2339"/>
      <c r="F64" s="2505"/>
      <c r="G64" s="2551"/>
      <c r="H64" s="1728"/>
      <c r="I64" s="874" t="s">
        <v>1076</v>
      </c>
      <c r="J64" s="794"/>
      <c r="K64" s="1728"/>
      <c r="L64" s="437"/>
      <c r="M64" s="2299"/>
      <c r="N64" s="557"/>
      <c r="O64" s="1852"/>
      <c r="P64" s="1852"/>
    </row>
    <row s="13002" customFormat="1" customHeight="1" ht="0.75" hidden="1">
      <c r="A65" s="2008"/>
      <c r="B65" s="2008"/>
      <c r="C65" s="592" t="s">
        <v>1081</v>
      </c>
      <c r="D65" s="2596"/>
      <c r="E65" s="2339"/>
      <c r="F65" s="2505"/>
      <c r="G65" s="623"/>
      <c r="H65" s="1728"/>
      <c r="I65" s="874"/>
      <c r="J65" s="794"/>
      <c r="K65" s="1728"/>
      <c r="L65" s="437"/>
      <c r="M65" s="2299"/>
      <c r="N65" s="557"/>
      <c r="O65" s="1852"/>
      <c r="P65" s="1852"/>
    </row>
    <row s="13002" customFormat="1" customHeight="1" ht="18.75" hidden="1">
      <c r="A66" s="2008" t="s">
        <v>254</v>
      </c>
      <c r="B66" s="2008" t="s">
        <v>255</v>
      </c>
      <c r="C66" s="592"/>
      <c r="D66" s="2596"/>
      <c r="E66" s="2339"/>
      <c r="F66" s="2505" t="str">
        <f>INDEX(PT_DIFFERENTIATION_VTAR,MATCH(A66,PT_DIFFERENTIATION_VTAR_ID,0))</f>
        <v>Тариф на транспортировку горячей воды</v>
      </c>
      <c r="G66" s="2551" t="str">
        <f>INDEX(PT_DIFFERENTIATION_NTAR,MATCH(B66,PT_DIFFERENTIATION_NTAR_ID,0))</f>
        <v/>
      </c>
      <c r="H66" s="2091"/>
      <c r="I66" s="1967"/>
      <c r="J66" s="2001"/>
      <c r="K66" s="2094"/>
      <c r="L66" s="2091" t="s">
        <v>305</v>
      </c>
      <c r="M66" s="2299"/>
      <c r="N66" s="557"/>
      <c r="O66" s="1852"/>
      <c r="P66" s="1852"/>
    </row>
    <row s="13002" customFormat="1" customHeight="1" ht="18.75" hidden="1">
      <c r="A67" s="2008"/>
      <c r="B67" s="2008"/>
      <c r="C67" s="592" t="s">
        <v>1075</v>
      </c>
      <c r="D67" s="2596"/>
      <c r="E67" s="2339"/>
      <c r="F67" s="2505"/>
      <c r="G67" s="2551"/>
      <c r="H67" s="1728"/>
      <c r="I67" s="874" t="s">
        <v>1076</v>
      </c>
      <c r="J67" s="794"/>
      <c r="K67" s="1728"/>
      <c r="L67" s="437"/>
      <c r="M67" s="2299"/>
      <c r="N67" s="557"/>
      <c r="O67" s="1852"/>
      <c r="P67" s="1852"/>
    </row>
    <row s="13002" customFormat="1" customHeight="1" ht="0.75" hidden="1">
      <c r="A68" s="2008"/>
      <c r="B68" s="2008"/>
      <c r="C68" s="592" t="s">
        <v>1081</v>
      </c>
      <c r="D68" s="2596"/>
      <c r="E68" s="2339"/>
      <c r="F68" s="2505"/>
      <c r="G68" s="623"/>
      <c r="H68" s="1728"/>
      <c r="I68" s="874"/>
      <c r="J68" s="794"/>
      <c r="K68" s="1728"/>
      <c r="L68" s="437"/>
      <c r="M68" s="2299"/>
      <c r="N68" s="557"/>
      <c r="O68" s="1852"/>
      <c r="P68" s="1852"/>
    </row>
    <row s="13002" customFormat="1" customHeight="1" ht="18.75" hidden="1">
      <c r="A69" s="2008" t="s">
        <v>259</v>
      </c>
      <c r="B69" s="2008" t="s">
        <v>260</v>
      </c>
      <c r="C69" s="592"/>
      <c r="D69" s="2596"/>
      <c r="E69" s="2339"/>
      <c r="F69" s="2505" t="str">
        <f>INDEX(PT_DIFFERENTIATION_VTAR,MATCH(A69,PT_DIFFERENTIATION_VTAR_ID,0))</f>
        <v>Тариф на подключение (технологическое присоединение) к централизованной системе горячего водоснабжения</v>
      </c>
      <c r="G69" s="2551" t="str">
        <f>INDEX(PT_DIFFERENTIATION_NTAR,MATCH(B69,PT_DIFFERENTIATION_NTAR_ID,0))</f>
        <v/>
      </c>
      <c r="H69" s="2091"/>
      <c r="I69" s="1967"/>
      <c r="J69" s="2001"/>
      <c r="K69" s="2094"/>
      <c r="L69" s="2091" t="s">
        <v>305</v>
      </c>
      <c r="M69" s="2299"/>
      <c r="N69" s="557"/>
      <c r="O69" s="1852"/>
      <c r="P69" s="1852"/>
    </row>
    <row s="13002" customFormat="1" customHeight="1" ht="18.75" hidden="1">
      <c r="A70" s="2008"/>
      <c r="B70" s="2008"/>
      <c r="C70" s="592" t="s">
        <v>1075</v>
      </c>
      <c r="D70" s="2596"/>
      <c r="E70" s="2339"/>
      <c r="F70" s="2505"/>
      <c r="G70" s="2551"/>
      <c r="H70" s="1728"/>
      <c r="I70" s="874" t="s">
        <v>1076</v>
      </c>
      <c r="J70" s="794"/>
      <c r="K70" s="1728"/>
      <c r="L70" s="437"/>
      <c r="M70" s="2299"/>
      <c r="N70" s="557"/>
      <c r="O70" s="1852"/>
      <c r="P70" s="1852"/>
    </row>
    <row s="13002" customFormat="1" customHeight="1" ht="0.75" hidden="1">
      <c r="A71" s="2008"/>
      <c r="B71" s="2008"/>
      <c r="C71" s="592" t="s">
        <v>1081</v>
      </c>
      <c r="D71" s="2596"/>
      <c r="E71" s="2339"/>
      <c r="F71" s="2505"/>
      <c r="G71" s="623"/>
      <c r="H71" s="1728"/>
      <c r="I71" s="874"/>
      <c r="J71" s="794"/>
      <c r="K71" s="1728"/>
      <c r="L71" s="437"/>
      <c r="M71" s="2299"/>
      <c r="N71" s="557"/>
      <c r="O71" s="1852"/>
      <c r="P71" s="1852"/>
    </row>
    <row s="13002" customFormat="1" customHeight="1" ht="18.75" hidden="1">
      <c r="A72" s="2008" t="s">
        <v>264</v>
      </c>
      <c r="B72" s="2008" t="s">
        <v>265</v>
      </c>
      <c r="C72" s="592"/>
      <c r="D72" s="2596"/>
      <c r="E72" s="2339"/>
      <c r="F72" s="2505" t="str">
        <f>INDEX(PT_DIFFERENTIATION_VTAR,MATCH(A72,PT_DIFFERENTIATION_VTAR_ID,0))</f>
        <v>Тариф на водоотведение</v>
      </c>
      <c r="G72" s="2551" t="str">
        <f>INDEX(PT_DIFFERENTIATION_NTAR,MATCH(B72,PT_DIFFERENTIATION_NTAR_ID,0))</f>
        <v/>
      </c>
      <c r="H72" s="2091"/>
      <c r="I72" s="1967"/>
      <c r="J72" s="2001"/>
      <c r="K72" s="2094"/>
      <c r="L72" s="2091" t="s">
        <v>305</v>
      </c>
      <c r="M72" s="2299"/>
      <c r="N72" s="557"/>
      <c r="O72" s="1852"/>
      <c r="P72" s="1852"/>
    </row>
    <row s="13002" customFormat="1" customHeight="1" ht="18.75" hidden="1">
      <c r="A73" s="2008"/>
      <c r="B73" s="2008"/>
      <c r="C73" s="592" t="s">
        <v>1075</v>
      </c>
      <c r="D73" s="2596"/>
      <c r="E73" s="2339"/>
      <c r="F73" s="2505"/>
      <c r="G73" s="2551"/>
      <c r="H73" s="1728"/>
      <c r="I73" s="874" t="s">
        <v>1076</v>
      </c>
      <c r="J73" s="794"/>
      <c r="K73" s="1728"/>
      <c r="L73" s="437"/>
      <c r="M73" s="2299"/>
      <c r="N73" s="557"/>
      <c r="O73" s="1852"/>
      <c r="P73" s="1852"/>
    </row>
    <row s="13002" customFormat="1" customHeight="1" ht="0.75" hidden="1">
      <c r="A74" s="2008"/>
      <c r="B74" s="2008"/>
      <c r="C74" s="592" t="s">
        <v>1081</v>
      </c>
      <c r="D74" s="2596"/>
      <c r="E74" s="2339"/>
      <c r="F74" s="2505"/>
      <c r="G74" s="623"/>
      <c r="H74" s="1728"/>
      <c r="I74" s="874"/>
      <c r="J74" s="794"/>
      <c r="K74" s="1728"/>
      <c r="L74" s="437"/>
      <c r="M74" s="2299"/>
      <c r="N74" s="557"/>
      <c r="O74" s="1852"/>
      <c r="P74" s="1852"/>
    </row>
    <row s="13002" customFormat="1" customHeight="1" ht="18.75" hidden="1">
      <c r="A75" s="2008" t="s">
        <v>269</v>
      </c>
      <c r="B75" s="2008" t="s">
        <v>270</v>
      </c>
      <c r="C75" s="592"/>
      <c r="D75" s="2596"/>
      <c r="E75" s="2339"/>
      <c r="F75" s="2505" t="str">
        <f>INDEX(PT_DIFFERENTIATION_VTAR,MATCH(A75,PT_DIFFERENTIATION_VTAR_ID,0))</f>
        <v>Тариф на транспортировку сточных вод</v>
      </c>
      <c r="G75" s="2551" t="str">
        <f>INDEX(PT_DIFFERENTIATION_NTAR,MATCH(B75,PT_DIFFERENTIATION_NTAR_ID,0))</f>
        <v/>
      </c>
      <c r="H75" s="2091"/>
      <c r="I75" s="1967"/>
      <c r="J75" s="2001"/>
      <c r="K75" s="2094"/>
      <c r="L75" s="2091" t="s">
        <v>305</v>
      </c>
      <c r="M75" s="2299"/>
      <c r="N75" s="557"/>
      <c r="O75" s="1852"/>
      <c r="P75" s="1852"/>
    </row>
    <row s="13002" customFormat="1" customHeight="1" ht="18.75" hidden="1">
      <c r="A76" s="2008"/>
      <c r="B76" s="2008"/>
      <c r="C76" s="592" t="s">
        <v>1075</v>
      </c>
      <c r="D76" s="2596"/>
      <c r="E76" s="2339"/>
      <c r="F76" s="2505"/>
      <c r="G76" s="2551"/>
      <c r="H76" s="1728"/>
      <c r="I76" s="874" t="s">
        <v>1076</v>
      </c>
      <c r="J76" s="794"/>
      <c r="K76" s="1728"/>
      <c r="L76" s="437"/>
      <c r="M76" s="2299"/>
      <c r="N76" s="557"/>
      <c r="O76" s="1852"/>
      <c r="P76" s="1852"/>
    </row>
    <row s="13002" customFormat="1" customHeight="1" ht="0.75" hidden="1">
      <c r="A77" s="2008"/>
      <c r="B77" s="2008"/>
      <c r="C77" s="592" t="s">
        <v>1081</v>
      </c>
      <c r="D77" s="2596"/>
      <c r="E77" s="2339"/>
      <c r="F77" s="2505"/>
      <c r="G77" s="623"/>
      <c r="H77" s="1728"/>
      <c r="I77" s="874"/>
      <c r="J77" s="794"/>
      <c r="K77" s="1728"/>
      <c r="L77" s="437"/>
      <c r="M77" s="2299"/>
      <c r="N77" s="557"/>
      <c r="O77" s="1852"/>
      <c r="P77" s="1852"/>
    </row>
    <row s="13002" customFormat="1" customHeight="1" ht="18.75" hidden="1">
      <c r="A78" s="2008" t="s">
        <v>274</v>
      </c>
      <c r="B78" s="2008" t="s">
        <v>275</v>
      </c>
      <c r="C78" s="592"/>
      <c r="D78" s="2596"/>
      <c r="E78" s="2339"/>
      <c r="F78" s="2505" t="str">
        <f>INDEX(PT_DIFFERENTIATION_VTAR,MATCH(A78,PT_DIFFERENTIATION_VTAR_ID,0))</f>
        <v>Тариф на подключение (технологическое присоединение) к централизованной системе водоотведения</v>
      </c>
      <c r="G78" s="2551" t="str">
        <f>INDEX(PT_DIFFERENTIATION_NTAR,MATCH(B78,PT_DIFFERENTIATION_NTAR_ID,0))</f>
        <v/>
      </c>
      <c r="H78" s="2091"/>
      <c r="I78" s="1967"/>
      <c r="J78" s="2001"/>
      <c r="K78" s="2094"/>
      <c r="L78" s="2091" t="s">
        <v>305</v>
      </c>
      <c r="M78" s="2299"/>
      <c r="N78" s="557"/>
      <c r="O78" s="1852"/>
      <c r="P78" s="1852"/>
    </row>
    <row s="13002" customFormat="1" customHeight="1" ht="18.75" hidden="1">
      <c r="A79" s="2008"/>
      <c r="B79" s="2008"/>
      <c r="C79" s="592" t="s">
        <v>1075</v>
      </c>
      <c r="D79" s="2596"/>
      <c r="E79" s="2339"/>
      <c r="F79" s="2505"/>
      <c r="G79" s="2551"/>
      <c r="H79" s="1728"/>
      <c r="I79" s="874" t="s">
        <v>1076</v>
      </c>
      <c r="J79" s="794"/>
      <c r="K79" s="1728"/>
      <c r="L79" s="437"/>
      <c r="M79" s="2299"/>
      <c r="N79" s="557"/>
      <c r="O79" s="1852"/>
      <c r="P79" s="1852"/>
    </row>
    <row s="13002" customFormat="1" customHeight="1" ht="0.75">
      <c r="A80" s="2008"/>
      <c r="B80" s="2008"/>
      <c r="C80" s="592" t="s">
        <v>1081</v>
      </c>
      <c r="D80" s="2596"/>
      <c r="E80" s="2339"/>
      <c r="F80" s="2505"/>
      <c r="G80" s="623"/>
      <c r="H80" s="1728"/>
      <c r="I80" s="874"/>
      <c r="J80" s="794"/>
      <c r="K80" s="1728"/>
      <c r="L80" s="437"/>
      <c r="M80" s="2299"/>
      <c r="N80" s="557"/>
      <c r="O80" s="1852"/>
      <c r="P80" s="1852"/>
    </row>
    <row customHeight="1" ht="18.75">
      <c r="A81" s="2008"/>
      <c r="B81" s="2008"/>
      <c r="D81" s="599"/>
      <c r="E81" s="371" t="s">
        <v>107</v>
      </c>
      <c r="F81"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8"/>
      <c r="H81" s="2588"/>
      <c r="I81" s="2588"/>
      <c r="J81" s="2588"/>
      <c r="K81" s="2588"/>
      <c r="L81" s="2588"/>
      <c r="M81" s="520"/>
      <c r="N81" s="557"/>
    </row>
    <row customHeight="1" ht="33.75">
      <c r="A82" s="2008"/>
      <c r="B82" s="2008"/>
      <c r="D82" s="599"/>
      <c r="E82" s="622"/>
      <c r="F82" s="421" t="s">
        <v>305</v>
      </c>
      <c r="G82" s="421" t="s">
        <v>305</v>
      </c>
      <c r="H82" s="2350" t="s">
        <v>305</v>
      </c>
      <c r="I82" s="2366"/>
      <c r="J82" s="421" t="s">
        <v>305</v>
      </c>
      <c r="K82" s="421" t="s">
        <v>305</v>
      </c>
      <c r="L82" s="624"/>
      <c r="M82" s="568" t="s">
        <v>1082</v>
      </c>
      <c r="N82" s="557"/>
    </row>
    <row customHeight="1" ht="18.75">
      <c r="A83" s="2008"/>
      <c r="B83" s="2008"/>
      <c r="D83" s="599"/>
      <c r="E83" s="371" t="s">
        <v>87</v>
      </c>
      <c r="F83" s="2588" t="s">
        <v>1083</v>
      </c>
      <c r="G83" s="2588"/>
      <c r="H83" s="2588"/>
      <c r="I83" s="2588"/>
      <c r="J83" s="2588"/>
      <c r="K83" s="2588"/>
      <c r="L83" s="2588"/>
      <c r="M83" s="520"/>
      <c r="N83" s="557"/>
    </row>
    <row s="13002" customFormat="1" customHeight="1" ht="60.75" hidden="1">
      <c r="A84" s="2008" t="s">
        <v>151</v>
      </c>
      <c r="B84" s="2008" t="s">
        <v>152</v>
      </c>
      <c r="C84" s="592"/>
      <c r="D84" s="2596"/>
      <c r="E84" s="2339"/>
      <c r="F84" s="25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1" t="str">
        <f>INDEX(PT_DIFFERENTIATION_NTAR,MATCH(B84,PT_DIFFERENTIATION_NTAR_ID,0))</f>
        <v/>
      </c>
      <c r="H84" s="2091"/>
      <c r="I84" s="1967"/>
      <c r="J84" s="2001"/>
      <c r="K84" s="2006"/>
      <c r="L84" s="2091" t="s">
        <v>305</v>
      </c>
      <c r="M8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2"/>
      <c r="P84" s="1852"/>
    </row>
    <row s="13002" customFormat="1" customHeight="1" ht="18.75" hidden="1">
      <c r="A85" s="2008"/>
      <c r="B85" s="2008"/>
      <c r="C85" s="592" t="s">
        <v>1077</v>
      </c>
      <c r="D85" s="2596"/>
      <c r="E85" s="2339"/>
      <c r="F85" s="2505"/>
      <c r="G85" s="2551"/>
      <c r="H85" s="1728"/>
      <c r="I85" s="874" t="s">
        <v>1076</v>
      </c>
      <c r="J85" s="794"/>
      <c r="K85" s="1728"/>
      <c r="L85" s="437"/>
      <c r="M85" s="2299"/>
      <c r="N85" s="557"/>
      <c r="O85" s="1852"/>
      <c r="P85" s="1852"/>
    </row>
    <row s="13002" customFormat="1" customHeight="1" ht="0.75" hidden="1">
      <c r="A86" s="2008"/>
      <c r="B86" s="2008"/>
      <c r="C86" s="592" t="s">
        <v>1084</v>
      </c>
      <c r="D86" s="2596"/>
      <c r="E86" s="2339"/>
      <c r="F86" s="2505"/>
      <c r="G86" s="623"/>
      <c r="H86" s="1728"/>
      <c r="I86" s="874"/>
      <c r="J86" s="794"/>
      <c r="K86" s="1728"/>
      <c r="L86" s="437"/>
      <c r="M86" s="2299"/>
      <c r="N86" s="557"/>
      <c r="O86" s="1852"/>
      <c r="P86" s="1852"/>
    </row>
    <row s="13002" customFormat="1" customHeight="1" ht="45" hidden="1">
      <c r="A87" s="2008" t="s">
        <v>157</v>
      </c>
      <c r="B87" s="2008" t="s">
        <v>158</v>
      </c>
      <c r="C87" s="592"/>
      <c r="D87" s="2596"/>
      <c r="E87" s="2339"/>
      <c r="F87" s="25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1" t="str">
        <f>INDEX(PT_DIFFERENTIATION_NTAR,MATCH(B87,PT_DIFFERENTIATION_NTAR_ID,0))</f>
        <v/>
      </c>
      <c r="H87" s="2091"/>
      <c r="I87" s="1967"/>
      <c r="J87" s="2001"/>
      <c r="K87" s="2006"/>
      <c r="L87" s="2091" t="s">
        <v>305</v>
      </c>
      <c r="M87" s="2300"/>
      <c r="N87" s="557"/>
      <c r="O87" s="1852"/>
      <c r="P87" s="1852"/>
    </row>
    <row s="13002" customFormat="1" customHeight="1" ht="18.75" hidden="1">
      <c r="A88" s="2008"/>
      <c r="B88" s="2008"/>
      <c r="C88" s="592" t="s">
        <v>1077</v>
      </c>
      <c r="D88" s="2596"/>
      <c r="E88" s="2339"/>
      <c r="F88" s="2505"/>
      <c r="G88" s="2551"/>
      <c r="H88" s="1728"/>
      <c r="I88" s="874" t="s">
        <v>1076</v>
      </c>
      <c r="J88" s="794"/>
      <c r="K88" s="1728"/>
      <c r="L88" s="437"/>
      <c r="M88" s="2090"/>
      <c r="N88" s="557"/>
      <c r="O88" s="1852"/>
      <c r="P88" s="1852"/>
    </row>
    <row s="13002" customFormat="1" customHeight="1" ht="0.75" hidden="1">
      <c r="A89" s="2008"/>
      <c r="B89" s="2008"/>
      <c r="C89" s="592" t="s">
        <v>1084</v>
      </c>
      <c r="D89" s="2596"/>
      <c r="E89" s="2339"/>
      <c r="F89" s="2505"/>
      <c r="G89" s="623"/>
      <c r="H89" s="1728"/>
      <c r="I89" s="874"/>
      <c r="J89" s="794"/>
      <c r="K89" s="1728"/>
      <c r="L89" s="437"/>
      <c r="M89" s="564"/>
      <c r="N89" s="557"/>
      <c r="O89" s="1852"/>
      <c r="P89" s="1852"/>
    </row>
    <row s="13002" customFormat="1" customHeight="1" ht="45" hidden="1">
      <c r="A90" s="2008" t="s">
        <v>163</v>
      </c>
      <c r="B90" s="2008" t="s">
        <v>164</v>
      </c>
      <c r="C90" s="592"/>
      <c r="D90" s="2596"/>
      <c r="E90" s="2339"/>
      <c r="F90" s="25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1" t="str">
        <f>INDEX(PT_DIFFERENTIATION_NTAR,MATCH(B90,PT_DIFFERENTIATION_NTAR_ID,0))</f>
        <v/>
      </c>
      <c r="H90" s="2091"/>
      <c r="I90" s="1967"/>
      <c r="J90" s="2001"/>
      <c r="K90" s="2006"/>
      <c r="L90" s="2091" t="s">
        <v>305</v>
      </c>
      <c r="M90" s="564"/>
      <c r="N90" s="557"/>
      <c r="O90" s="1852"/>
      <c r="P90" s="1852"/>
    </row>
    <row s="13002" customFormat="1" customHeight="1" ht="18.75" hidden="1">
      <c r="A91" s="2008"/>
      <c r="B91" s="2008"/>
      <c r="C91" s="592" t="s">
        <v>1077</v>
      </c>
      <c r="D91" s="2596"/>
      <c r="E91" s="2339"/>
      <c r="F91" s="2505"/>
      <c r="G91" s="2551"/>
      <c r="H91" s="1728"/>
      <c r="I91" s="874" t="s">
        <v>1076</v>
      </c>
      <c r="J91" s="794"/>
      <c r="K91" s="1728"/>
      <c r="L91" s="437"/>
      <c r="M91" s="564"/>
      <c r="N91" s="557"/>
      <c r="O91" s="1852"/>
      <c r="P91" s="1852"/>
    </row>
    <row s="13002" customFormat="1" customHeight="1" ht="0.75" hidden="1">
      <c r="A92" s="2008"/>
      <c r="B92" s="2008"/>
      <c r="C92" s="592" t="s">
        <v>1084</v>
      </c>
      <c r="D92" s="2596"/>
      <c r="E92" s="2339"/>
      <c r="F92" s="2505"/>
      <c r="G92" s="623"/>
      <c r="H92" s="1728"/>
      <c r="I92" s="874"/>
      <c r="J92" s="794"/>
      <c r="K92" s="1728"/>
      <c r="L92" s="437"/>
      <c r="M92" s="564"/>
      <c r="N92" s="557"/>
      <c r="O92" s="1852"/>
      <c r="P92" s="1852"/>
    </row>
    <row s="13002" customFormat="1" customHeight="1" ht="45" hidden="1">
      <c r="A93" s="2008" t="s">
        <v>169</v>
      </c>
      <c r="B93" s="2008" t="s">
        <v>170</v>
      </c>
      <c r="C93" s="592"/>
      <c r="D93" s="2596"/>
      <c r="E93" s="2339"/>
      <c r="F93" s="25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1" t="str">
        <f>INDEX(PT_DIFFERENTIATION_NTAR,MATCH(B93,PT_DIFFERENTIATION_NTAR_ID,0))</f>
        <v/>
      </c>
      <c r="H93" s="2091"/>
      <c r="I93" s="1967"/>
      <c r="J93" s="2001"/>
      <c r="K93" s="2006"/>
      <c r="L93" s="2091" t="s">
        <v>305</v>
      </c>
      <c r="M93" s="564"/>
      <c r="N93" s="557"/>
      <c r="O93" s="1852"/>
      <c r="P93" s="1852"/>
    </row>
    <row s="13002" customFormat="1" customHeight="1" ht="18.75" hidden="1">
      <c r="A94" s="2008"/>
      <c r="B94" s="2008"/>
      <c r="C94" s="592" t="s">
        <v>1077</v>
      </c>
      <c r="D94" s="2596"/>
      <c r="E94" s="2339"/>
      <c r="F94" s="2505"/>
      <c r="G94" s="2551"/>
      <c r="H94" s="1728"/>
      <c r="I94" s="874" t="s">
        <v>1076</v>
      </c>
      <c r="J94" s="794"/>
      <c r="K94" s="1728"/>
      <c r="L94" s="437"/>
      <c r="M94" s="564"/>
      <c r="N94" s="557"/>
      <c r="O94" s="1852"/>
      <c r="P94" s="1852"/>
    </row>
    <row s="13002" customFormat="1" customHeight="1" ht="0.75" hidden="1">
      <c r="A95" s="2008"/>
      <c r="B95" s="2008"/>
      <c r="C95" s="592" t="s">
        <v>1084</v>
      </c>
      <c r="D95" s="2596"/>
      <c r="E95" s="2339"/>
      <c r="F95" s="2505"/>
      <c r="G95" s="623"/>
      <c r="H95" s="1728"/>
      <c r="I95" s="874"/>
      <c r="J95" s="794"/>
      <c r="K95" s="1728"/>
      <c r="L95" s="437"/>
      <c r="M95" s="564"/>
      <c r="N95" s="557"/>
      <c r="O95" s="1852"/>
      <c r="P95" s="1852"/>
    </row>
    <row s="13002" customFormat="1" customHeight="1" ht="18.75" hidden="1">
      <c r="A96" s="2008" t="s">
        <v>175</v>
      </c>
      <c r="B96" s="2008" t="s">
        <v>176</v>
      </c>
      <c r="C96" s="592"/>
      <c r="D96" s="2596"/>
      <c r="E96" s="2339"/>
      <c r="F96" s="2505" t="str">
        <f>INDEX(PT_DIFFERENTIATION_VTAR,MATCH(A96,PT_DIFFERENTIATION_VTAR_ID,0))</f>
        <v>Тарифы на услуги по передаче тепловой энергии</v>
      </c>
      <c r="G96" s="2551" t="str">
        <f>INDEX(PT_DIFFERENTIATION_NTAR,MATCH(B96,PT_DIFFERENTIATION_NTAR_ID,0))</f>
        <v/>
      </c>
      <c r="H96" s="2091"/>
      <c r="I96" s="1967"/>
      <c r="J96" s="2001"/>
      <c r="K96" s="2006"/>
      <c r="L96" s="2091" t="s">
        <v>305</v>
      </c>
      <c r="M96" s="564"/>
      <c r="N96" s="557"/>
      <c r="O96" s="1852"/>
      <c r="P96" s="1852"/>
    </row>
    <row s="13002" customFormat="1" customHeight="1" ht="18.75" hidden="1">
      <c r="A97" s="2008"/>
      <c r="B97" s="2008"/>
      <c r="C97" s="592" t="s">
        <v>1077</v>
      </c>
      <c r="D97" s="2596"/>
      <c r="E97" s="2339"/>
      <c r="F97" s="2505"/>
      <c r="G97" s="2551"/>
      <c r="H97" s="1728"/>
      <c r="I97" s="874" t="s">
        <v>1076</v>
      </c>
      <c r="J97" s="794"/>
      <c r="K97" s="1728"/>
      <c r="L97" s="437"/>
      <c r="M97" s="564"/>
      <c r="N97" s="557"/>
      <c r="O97" s="1852"/>
      <c r="P97" s="1852"/>
    </row>
    <row s="13002" customFormat="1" customHeight="1" ht="0.75" hidden="1">
      <c r="A98" s="2008"/>
      <c r="B98" s="2008"/>
      <c r="C98" s="592" t="s">
        <v>1084</v>
      </c>
      <c r="D98" s="2596"/>
      <c r="E98" s="2339"/>
      <c r="F98" s="2505"/>
      <c r="G98" s="623"/>
      <c r="H98" s="1728"/>
      <c r="I98" s="874"/>
      <c r="J98" s="794"/>
      <c r="K98" s="1728"/>
      <c r="L98" s="437"/>
      <c r="M98" s="564"/>
      <c r="N98" s="557"/>
      <c r="O98" s="1852"/>
      <c r="P98" s="1852"/>
    </row>
    <row s="13002" customFormat="1" customHeight="1" ht="18.75" hidden="1">
      <c r="A99" s="2008" t="s">
        <v>181</v>
      </c>
      <c r="B99" s="2008" t="s">
        <v>182</v>
      </c>
      <c r="C99" s="592"/>
      <c r="D99" s="2596"/>
      <c r="E99" s="2339"/>
      <c r="F99" s="2505" t="str">
        <f>INDEX(PT_DIFFERENTIATION_VTAR,MATCH(A99,PT_DIFFERENTIATION_VTAR_ID,0))</f>
        <v>Тарифы на услуги по передаче теплоносителя</v>
      </c>
      <c r="G99" s="2551" t="str">
        <f>INDEX(PT_DIFFERENTIATION_NTAR,MATCH(B99,PT_DIFFERENTIATION_NTAR_ID,0))</f>
        <v/>
      </c>
      <c r="H99" s="2091"/>
      <c r="I99" s="1967"/>
      <c r="J99" s="2001"/>
      <c r="K99" s="2006"/>
      <c r="L99" s="2091" t="s">
        <v>305</v>
      </c>
      <c r="M99" s="564"/>
      <c r="N99" s="557"/>
      <c r="O99" s="1852"/>
      <c r="P99" s="1852"/>
    </row>
    <row s="13002" customFormat="1" customHeight="1" ht="18.75" hidden="1">
      <c r="A100" s="2008"/>
      <c r="B100" s="2008"/>
      <c r="C100" s="592" t="s">
        <v>1077</v>
      </c>
      <c r="D100" s="2596"/>
      <c r="E100" s="2339"/>
      <c r="F100" s="2505"/>
      <c r="G100" s="2551"/>
      <c r="H100" s="1728"/>
      <c r="I100" s="874" t="s">
        <v>1076</v>
      </c>
      <c r="J100" s="794"/>
      <c r="K100" s="1728"/>
      <c r="L100" s="437"/>
      <c r="M100" s="564"/>
      <c r="N100" s="557"/>
      <c r="O100" s="1852"/>
      <c r="P100" s="1852"/>
    </row>
    <row s="13002" customFormat="1" customHeight="1" ht="0.75" hidden="1">
      <c r="A101" s="2008"/>
      <c r="B101" s="2008"/>
      <c r="C101" s="592" t="s">
        <v>1084</v>
      </c>
      <c r="D101" s="2596"/>
      <c r="E101" s="2339"/>
      <c r="F101" s="2505"/>
      <c r="G101" s="623"/>
      <c r="H101" s="1728"/>
      <c r="I101" s="874"/>
      <c r="J101" s="794"/>
      <c r="K101" s="1728"/>
      <c r="L101" s="437"/>
      <c r="M101" s="564"/>
      <c r="N101" s="557"/>
      <c r="O101" s="1852"/>
      <c r="P101" s="1852"/>
    </row>
    <row s="13002" customFormat="1" customHeight="1" ht="18.75" hidden="1">
      <c r="A102" s="2008" t="s">
        <v>187</v>
      </c>
      <c r="B102" s="2008" t="s">
        <v>188</v>
      </c>
      <c r="C102" s="592"/>
      <c r="D102" s="2596"/>
      <c r="E102" s="2339"/>
      <c r="F102" s="25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1" t="str">
        <f>INDEX(PT_DIFFERENTIATION_NTAR,MATCH(B102,PT_DIFFERENTIATION_NTAR_ID,0))</f>
        <v/>
      </c>
      <c r="H102" s="2091"/>
      <c r="I102" s="1967"/>
      <c r="J102" s="2001"/>
      <c r="K102" s="2006"/>
      <c r="L102" s="2091" t="s">
        <v>305</v>
      </c>
      <c r="M102" s="564"/>
      <c r="N102" s="557"/>
      <c r="O102" s="1852"/>
      <c r="P102" s="1852"/>
    </row>
    <row s="13002" customFormat="1" customHeight="1" ht="18.75" hidden="1">
      <c r="A103" s="2008"/>
      <c r="B103" s="2008"/>
      <c r="C103" s="592" t="s">
        <v>1077</v>
      </c>
      <c r="D103" s="2596"/>
      <c r="E103" s="2339"/>
      <c r="F103" s="2505"/>
      <c r="G103" s="2551"/>
      <c r="H103" s="1728"/>
      <c r="I103" s="874" t="s">
        <v>1076</v>
      </c>
      <c r="J103" s="794"/>
      <c r="K103" s="1728"/>
      <c r="L103" s="437"/>
      <c r="M103" s="564"/>
      <c r="N103" s="557"/>
      <c r="O103" s="1852"/>
      <c r="P103" s="1852"/>
    </row>
    <row s="13002" customFormat="1" customHeight="1" ht="0.75" hidden="1">
      <c r="A104" s="2008"/>
      <c r="B104" s="2008"/>
      <c r="C104" s="592" t="s">
        <v>1084</v>
      </c>
      <c r="D104" s="2596"/>
      <c r="E104" s="2339"/>
      <c r="F104" s="2505"/>
      <c r="G104" s="623"/>
      <c r="H104" s="1728"/>
      <c r="I104" s="874"/>
      <c r="J104" s="794"/>
      <c r="K104" s="1728"/>
      <c r="L104" s="437"/>
      <c r="M104" s="564"/>
      <c r="N104" s="557"/>
      <c r="O104" s="1852"/>
      <c r="P104" s="1852"/>
    </row>
    <row s="13002" customFormat="1" customHeight="1" ht="18.75" hidden="1">
      <c r="A105" s="2008" t="s">
        <v>193</v>
      </c>
      <c r="B105" s="2008" t="s">
        <v>194</v>
      </c>
      <c r="C105" s="592"/>
      <c r="D105" s="2596"/>
      <c r="E105" s="2339"/>
      <c r="F105" s="2505" t="str">
        <f>INDEX(PT_DIFFERENTIATION_VTAR,MATCH(A105,PT_DIFFERENTIATION_VTAR_ID,0))</f>
        <v>Плата за подключение (технологическое присоединение) к системе теплоснабжения</v>
      </c>
      <c r="G105" s="2551" t="str">
        <f>INDEX(PT_DIFFERENTIATION_NTAR,MATCH(B105,PT_DIFFERENTIATION_NTAR_ID,0))</f>
        <v/>
      </c>
      <c r="H105" s="2091"/>
      <c r="I105" s="1967"/>
      <c r="J105" s="2001"/>
      <c r="K105" s="2006"/>
      <c r="L105" s="2091" t="s">
        <v>305</v>
      </c>
      <c r="M105" s="564"/>
      <c r="N105" s="557"/>
      <c r="O105" s="1852"/>
      <c r="P105" s="1852"/>
    </row>
    <row s="13002" customFormat="1" customHeight="1" ht="18.75" hidden="1">
      <c r="A106" s="2008"/>
      <c r="B106" s="2008"/>
      <c r="C106" s="592" t="s">
        <v>1077</v>
      </c>
      <c r="D106" s="2596"/>
      <c r="E106" s="2339"/>
      <c r="F106" s="2505"/>
      <c r="G106" s="2551"/>
      <c r="H106" s="1728"/>
      <c r="I106" s="874" t="s">
        <v>1076</v>
      </c>
      <c r="J106" s="794"/>
      <c r="K106" s="1728"/>
      <c r="L106" s="437"/>
      <c r="M106" s="564"/>
      <c r="N106" s="557"/>
      <c r="O106" s="1852"/>
      <c r="P106" s="1852"/>
    </row>
    <row s="13002" customFormat="1" customHeight="1" ht="0.75" hidden="1">
      <c r="A107" s="2008"/>
      <c r="B107" s="2008"/>
      <c r="C107" s="592" t="s">
        <v>1084</v>
      </c>
      <c r="D107" s="2596"/>
      <c r="E107" s="2339"/>
      <c r="F107" s="2505"/>
      <c r="G107" s="623"/>
      <c r="H107" s="1728"/>
      <c r="I107" s="874"/>
      <c r="J107" s="794"/>
      <c r="K107" s="1728"/>
      <c r="L107" s="437"/>
      <c r="M107" s="564"/>
      <c r="N107" s="557"/>
      <c r="O107" s="1852"/>
      <c r="P107" s="1852"/>
    </row>
    <row s="13002" customFormat="1" customHeight="1" ht="18.75" hidden="1">
      <c r="A108" s="2008" t="s">
        <v>219</v>
      </c>
      <c r="B108" s="2008" t="s">
        <v>220</v>
      </c>
      <c r="C108" s="592"/>
      <c r="D108" s="2596"/>
      <c r="E108" s="2339"/>
      <c r="F108" s="2505" t="str">
        <f>INDEX(PT_DIFFERENTIATION_VTAR,MATCH(A108,PT_DIFFERENTIATION_VTAR_ID,0))</f>
        <v>Тариф на питьевую воду (питьевое водоснабжение)</v>
      </c>
      <c r="G108" s="2551" t="str">
        <f>INDEX(PT_DIFFERENTIATION_NTAR,MATCH(B108,PT_DIFFERENTIATION_NTAR_ID,0))</f>
        <v/>
      </c>
      <c r="H108" s="2091"/>
      <c r="I108" s="1967"/>
      <c r="J108" s="2001"/>
      <c r="K108" s="2006"/>
      <c r="L108" s="2091" t="s">
        <v>305</v>
      </c>
      <c r="M108" s="564"/>
      <c r="N108" s="557"/>
      <c r="O108" s="1852"/>
      <c r="P108" s="1852"/>
    </row>
    <row s="13002" customFormat="1" customHeight="1" ht="18.75" hidden="1">
      <c r="A109" s="2008"/>
      <c r="B109" s="2008"/>
      <c r="C109" s="592" t="s">
        <v>1077</v>
      </c>
      <c r="D109" s="2596"/>
      <c r="E109" s="2339"/>
      <c r="F109" s="2505"/>
      <c r="G109" s="2551"/>
      <c r="H109" s="1728"/>
      <c r="I109" s="874" t="s">
        <v>1076</v>
      </c>
      <c r="J109" s="794"/>
      <c r="K109" s="1728"/>
      <c r="L109" s="437"/>
      <c r="M109" s="564"/>
      <c r="N109" s="557"/>
      <c r="O109" s="1852"/>
      <c r="P109" s="1852"/>
    </row>
    <row s="13002" customFormat="1" customHeight="1" ht="0.75" hidden="1">
      <c r="A110" s="2008"/>
      <c r="B110" s="2008"/>
      <c r="C110" s="592" t="s">
        <v>1084</v>
      </c>
      <c r="D110" s="2596"/>
      <c r="E110" s="2339"/>
      <c r="F110" s="2505"/>
      <c r="G110" s="623"/>
      <c r="H110" s="1728"/>
      <c r="I110" s="874"/>
      <c r="J110" s="794"/>
      <c r="K110" s="1728"/>
      <c r="L110" s="437"/>
      <c r="M110" s="564"/>
      <c r="N110" s="557"/>
      <c r="O110" s="1852"/>
      <c r="P110" s="1852"/>
    </row>
    <row s="13002" customFormat="1" customHeight="1" ht="18.75" hidden="1">
      <c r="A111" s="2008" t="s">
        <v>224</v>
      </c>
      <c r="B111" s="2008" t="s">
        <v>225</v>
      </c>
      <c r="C111" s="592"/>
      <c r="D111" s="2596"/>
      <c r="E111" s="2339"/>
      <c r="F111" s="2505" t="str">
        <f>INDEX(PT_DIFFERENTIATION_VTAR,MATCH(A111,PT_DIFFERENTIATION_VTAR_ID,0))</f>
        <v>Тариф на техническую воду</v>
      </c>
      <c r="G111" s="2551" t="str">
        <f>INDEX(PT_DIFFERENTIATION_NTAR,MATCH(B111,PT_DIFFERENTIATION_NTAR_ID,0))</f>
        <v/>
      </c>
      <c r="H111" s="2091"/>
      <c r="I111" s="1967"/>
      <c r="J111" s="2001"/>
      <c r="K111" s="2006"/>
      <c r="L111" s="2091" t="s">
        <v>305</v>
      </c>
      <c r="M111" s="564"/>
      <c r="N111" s="557"/>
      <c r="O111" s="1852"/>
      <c r="P111" s="1852"/>
    </row>
    <row s="13002" customFormat="1" customHeight="1" ht="18.75" hidden="1">
      <c r="A112" s="2008"/>
      <c r="B112" s="2008"/>
      <c r="C112" s="592" t="s">
        <v>1077</v>
      </c>
      <c r="D112" s="2596"/>
      <c r="E112" s="2339"/>
      <c r="F112" s="2505"/>
      <c r="G112" s="2551"/>
      <c r="H112" s="1728"/>
      <c r="I112" s="874" t="s">
        <v>1076</v>
      </c>
      <c r="J112" s="794"/>
      <c r="K112" s="1728"/>
      <c r="L112" s="437"/>
      <c r="M112" s="564"/>
      <c r="N112" s="557"/>
      <c r="O112" s="1852"/>
      <c r="P112" s="1852"/>
    </row>
    <row s="13002" customFormat="1" customHeight="1" ht="0.75" hidden="1">
      <c r="A113" s="2008"/>
      <c r="B113" s="2008"/>
      <c r="C113" s="592" t="s">
        <v>1084</v>
      </c>
      <c r="D113" s="2596"/>
      <c r="E113" s="2339"/>
      <c r="F113" s="2505"/>
      <c r="G113" s="623"/>
      <c r="H113" s="1728"/>
      <c r="I113" s="874"/>
      <c r="J113" s="794"/>
      <c r="K113" s="1728"/>
      <c r="L113" s="437"/>
      <c r="M113" s="564"/>
      <c r="N113" s="557"/>
      <c r="O113" s="1852"/>
      <c r="P113" s="1852"/>
    </row>
    <row s="13002" customFormat="1" customHeight="1" ht="18.75" hidden="1">
      <c r="A114" s="2008" t="s">
        <v>229</v>
      </c>
      <c r="B114" s="2008" t="s">
        <v>230</v>
      </c>
      <c r="C114" s="592"/>
      <c r="D114" s="2596"/>
      <c r="E114" s="2339"/>
      <c r="F114" s="2505" t="str">
        <f>INDEX(PT_DIFFERENTIATION_VTAR,MATCH(A114,PT_DIFFERENTIATION_VTAR_ID,0))</f>
        <v>Тариф на транспортировку воды</v>
      </c>
      <c r="G114" s="2551" t="str">
        <f>INDEX(PT_DIFFERENTIATION_NTAR,MATCH(B114,PT_DIFFERENTIATION_NTAR_ID,0))</f>
        <v/>
      </c>
      <c r="H114" s="2091"/>
      <c r="I114" s="1967"/>
      <c r="J114" s="2001"/>
      <c r="K114" s="2006"/>
      <c r="L114" s="2091" t="s">
        <v>305</v>
      </c>
      <c r="M114" s="564"/>
      <c r="N114" s="557"/>
      <c r="O114" s="1852"/>
      <c r="P114" s="1852"/>
    </row>
    <row s="13002" customFormat="1" customHeight="1" ht="18.75" hidden="1">
      <c r="A115" s="2008"/>
      <c r="B115" s="2008"/>
      <c r="C115" s="592" t="s">
        <v>1077</v>
      </c>
      <c r="D115" s="2596"/>
      <c r="E115" s="2339"/>
      <c r="F115" s="2505"/>
      <c r="G115" s="2551"/>
      <c r="H115" s="1728"/>
      <c r="I115" s="874" t="s">
        <v>1076</v>
      </c>
      <c r="J115" s="794"/>
      <c r="K115" s="1728"/>
      <c r="L115" s="437"/>
      <c r="M115" s="564"/>
      <c r="N115" s="557"/>
      <c r="O115" s="1852"/>
      <c r="P115" s="1852"/>
    </row>
    <row s="13002" customFormat="1" customHeight="1" ht="0.75" hidden="1">
      <c r="A116" s="2008"/>
      <c r="B116" s="2008"/>
      <c r="C116" s="592" t="s">
        <v>1084</v>
      </c>
      <c r="D116" s="2596"/>
      <c r="E116" s="2339"/>
      <c r="F116" s="2505"/>
      <c r="G116" s="623"/>
      <c r="H116" s="1728"/>
      <c r="I116" s="874"/>
      <c r="J116" s="794"/>
      <c r="K116" s="1728"/>
      <c r="L116" s="437"/>
      <c r="M116" s="564"/>
      <c r="N116" s="557"/>
      <c r="O116" s="1852"/>
      <c r="P116" s="1852"/>
    </row>
    <row s="13002" customFormat="1" customHeight="1" ht="18.75" hidden="1">
      <c r="A117" s="2008" t="s">
        <v>234</v>
      </c>
      <c r="B117" s="2008" t="s">
        <v>235</v>
      </c>
      <c r="C117" s="592"/>
      <c r="D117" s="2596"/>
      <c r="E117" s="2339"/>
      <c r="F117" s="2505" t="str">
        <f>INDEX(PT_DIFFERENTIATION_VTAR,MATCH(A117,PT_DIFFERENTIATION_VTAR_ID,0))</f>
        <v>Тариф на подвоз воды</v>
      </c>
      <c r="G117" s="2551" t="str">
        <f>INDEX(PT_DIFFERENTIATION_NTAR,MATCH(B117,PT_DIFFERENTIATION_NTAR_ID,0))</f>
        <v/>
      </c>
      <c r="H117" s="2091"/>
      <c r="I117" s="1967"/>
      <c r="J117" s="2001"/>
      <c r="K117" s="2006"/>
      <c r="L117" s="2091" t="s">
        <v>305</v>
      </c>
      <c r="M117" s="564"/>
      <c r="N117" s="557"/>
      <c r="O117" s="1852"/>
      <c r="P117" s="1852"/>
    </row>
    <row s="13002" customFormat="1" customHeight="1" ht="18.75" hidden="1">
      <c r="A118" s="2008"/>
      <c r="B118" s="2008"/>
      <c r="C118" s="592" t="s">
        <v>1077</v>
      </c>
      <c r="D118" s="2596"/>
      <c r="E118" s="2339"/>
      <c r="F118" s="2505"/>
      <c r="G118" s="2551"/>
      <c r="H118" s="1728"/>
      <c r="I118" s="874" t="s">
        <v>1076</v>
      </c>
      <c r="J118" s="794"/>
      <c r="K118" s="1728"/>
      <c r="L118" s="437"/>
      <c r="M118" s="564"/>
      <c r="N118" s="557"/>
      <c r="O118" s="1852"/>
      <c r="P118" s="1852"/>
    </row>
    <row s="13002" customFormat="1" customHeight="1" ht="0.75" hidden="1">
      <c r="A119" s="2008"/>
      <c r="B119" s="2008"/>
      <c r="C119" s="592" t="s">
        <v>1084</v>
      </c>
      <c r="D119" s="2596"/>
      <c r="E119" s="2339"/>
      <c r="F119" s="2505"/>
      <c r="G119" s="623"/>
      <c r="H119" s="1728"/>
      <c r="I119" s="874"/>
      <c r="J119" s="794"/>
      <c r="K119" s="1728"/>
      <c r="L119" s="437"/>
      <c r="M119" s="564"/>
      <c r="N119" s="557"/>
      <c r="O119" s="1852"/>
      <c r="P119" s="1852"/>
    </row>
    <row s="13002" customFormat="1" customHeight="1" ht="18.75" hidden="1">
      <c r="A120" s="2008" t="s">
        <v>239</v>
      </c>
      <c r="B120" s="2008" t="s">
        <v>240</v>
      </c>
      <c r="C120" s="592"/>
      <c r="D120" s="2596"/>
      <c r="E120" s="2339"/>
      <c r="F120" s="25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1" t="str">
        <f>INDEX(PT_DIFFERENTIATION_NTAR,MATCH(B120,PT_DIFFERENTIATION_NTAR_ID,0))</f>
        <v/>
      </c>
      <c r="H120" s="2091"/>
      <c r="I120" s="1967"/>
      <c r="J120" s="2001"/>
      <c r="K120" s="2006"/>
      <c r="L120" s="2091" t="s">
        <v>305</v>
      </c>
      <c r="M120" s="564"/>
      <c r="N120" s="557"/>
      <c r="O120" s="1852"/>
      <c r="P120" s="1852"/>
    </row>
    <row s="13002" customFormat="1" customHeight="1" ht="18.75" hidden="1">
      <c r="A121" s="2008"/>
      <c r="B121" s="2008"/>
      <c r="C121" s="592" t="s">
        <v>1077</v>
      </c>
      <c r="D121" s="2596"/>
      <c r="E121" s="2339"/>
      <c r="F121" s="2505"/>
      <c r="G121" s="2551"/>
      <c r="H121" s="1728"/>
      <c r="I121" s="874" t="s">
        <v>1076</v>
      </c>
      <c r="J121" s="794"/>
      <c r="K121" s="1728"/>
      <c r="L121" s="437"/>
      <c r="M121" s="564"/>
      <c r="N121" s="557"/>
      <c r="O121" s="1852"/>
      <c r="P121" s="1852"/>
    </row>
    <row s="13002" customFormat="1" customHeight="1" ht="0.75" hidden="1">
      <c r="A122" s="2008"/>
      <c r="B122" s="2008"/>
      <c r="C122" s="592" t="s">
        <v>1084</v>
      </c>
      <c r="D122" s="2596"/>
      <c r="E122" s="2339"/>
      <c r="F122" s="2505"/>
      <c r="G122" s="623"/>
      <c r="H122" s="1728"/>
      <c r="I122" s="874"/>
      <c r="J122" s="794"/>
      <c r="K122" s="1728"/>
      <c r="L122" s="437"/>
      <c r="M122" s="564"/>
      <c r="N122" s="557"/>
      <c r="O122" s="1852"/>
      <c r="P122" s="1852"/>
    </row>
    <row s="13002" customFormat="1" customHeight="1" ht="18.75" hidden="1">
      <c r="A123" s="2008" t="s">
        <v>246</v>
      </c>
      <c r="B123" s="2008" t="s">
        <v>247</v>
      </c>
      <c r="C123" s="592"/>
      <c r="D123" s="2596"/>
      <c r="E123" s="2339"/>
      <c r="F123" s="2505" t="str">
        <f>INDEX(PT_DIFFERENTIATION_VTAR,MATCH(A123,PT_DIFFERENTIATION_VTAR_ID,0))</f>
        <v>Тариф на горячую воду (горячее водоснабжение)</v>
      </c>
      <c r="G123" s="2551" t="str">
        <f>INDEX(PT_DIFFERENTIATION_NTAR,MATCH(B123,PT_DIFFERENTIATION_NTAR_ID,0))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123" s="2091"/>
      <c r="I123" s="1967"/>
      <c r="J123" s="2001"/>
      <c r="K123" s="2006"/>
      <c r="L123" s="2091" t="s">
        <v>305</v>
      </c>
      <c r="M123" s="564"/>
      <c r="N123" s="557"/>
      <c r="O123" s="1852"/>
      <c r="P123" s="1852"/>
    </row>
    <row s="13002" customFormat="1" customHeight="1" ht="18.75" hidden="1">
      <c r="A124" s="2008"/>
      <c r="B124" s="2008"/>
      <c r="C124" s="592" t="s">
        <v>1077</v>
      </c>
      <c r="D124" s="2596"/>
      <c r="E124" s="2339"/>
      <c r="F124" s="2505"/>
      <c r="G124" s="2551"/>
      <c r="H124" s="1728"/>
      <c r="I124" s="874" t="s">
        <v>1076</v>
      </c>
      <c r="J124" s="794"/>
      <c r="K124" s="1728"/>
      <c r="L124" s="437"/>
      <c r="M124" s="564"/>
      <c r="N124" s="557"/>
      <c r="O124" s="1852"/>
      <c r="P124" s="1852"/>
    </row>
    <row s="13002" customFormat="1" customHeight="1" ht="0.75" hidden="1">
      <c r="A125" s="2008"/>
      <c r="B125" s="2008"/>
      <c r="C125" s="592" t="s">
        <v>1084</v>
      </c>
      <c r="D125" s="2596"/>
      <c r="E125" s="2339"/>
      <c r="F125" s="2505"/>
      <c r="G125" s="623"/>
      <c r="H125" s="1728"/>
      <c r="I125" s="874"/>
      <c r="J125" s="794"/>
      <c r="K125" s="1728"/>
      <c r="L125" s="437"/>
      <c r="M125" s="564"/>
      <c r="N125" s="557"/>
      <c r="O125" s="1852"/>
      <c r="P125" s="1852"/>
    </row>
    <row s="13002" customFormat="1" customHeight="1" ht="18.75" hidden="1">
      <c r="A126" s="2008" t="s">
        <v>254</v>
      </c>
      <c r="B126" s="2008" t="s">
        <v>255</v>
      </c>
      <c r="C126" s="592"/>
      <c r="D126" s="2596"/>
      <c r="E126" s="2339"/>
      <c r="F126" s="2505" t="str">
        <f>INDEX(PT_DIFFERENTIATION_VTAR,MATCH(A126,PT_DIFFERENTIATION_VTAR_ID,0))</f>
        <v>Тариф на транспортировку горячей воды</v>
      </c>
      <c r="G126" s="2551" t="str">
        <f>INDEX(PT_DIFFERENTIATION_NTAR,MATCH(B126,PT_DIFFERENTIATION_NTAR_ID,0))</f>
        <v/>
      </c>
      <c r="H126" s="2091"/>
      <c r="I126" s="1967"/>
      <c r="J126" s="2001"/>
      <c r="K126" s="2006"/>
      <c r="L126" s="2091" t="s">
        <v>305</v>
      </c>
      <c r="M126" s="564"/>
      <c r="N126" s="557"/>
      <c r="O126" s="1852"/>
      <c r="P126" s="1852"/>
    </row>
    <row s="13002" customFormat="1" customHeight="1" ht="18.75" hidden="1">
      <c r="A127" s="2008"/>
      <c r="B127" s="2008"/>
      <c r="C127" s="592" t="s">
        <v>1077</v>
      </c>
      <c r="D127" s="2596"/>
      <c r="E127" s="2339"/>
      <c r="F127" s="2505"/>
      <c r="G127" s="2551"/>
      <c r="H127" s="1728"/>
      <c r="I127" s="874" t="s">
        <v>1076</v>
      </c>
      <c r="J127" s="794"/>
      <c r="K127" s="1728"/>
      <c r="L127" s="437"/>
      <c r="M127" s="564"/>
      <c r="N127" s="557"/>
      <c r="O127" s="1852"/>
      <c r="P127" s="1852"/>
    </row>
    <row s="13002" customFormat="1" customHeight="1" ht="0.75" hidden="1">
      <c r="A128" s="2008"/>
      <c r="B128" s="2008"/>
      <c r="C128" s="592" t="s">
        <v>1084</v>
      </c>
      <c r="D128" s="2596"/>
      <c r="E128" s="2339"/>
      <c r="F128" s="2505"/>
      <c r="G128" s="623"/>
      <c r="H128" s="1728"/>
      <c r="I128" s="874"/>
      <c r="J128" s="794"/>
      <c r="K128" s="1728"/>
      <c r="L128" s="437"/>
      <c r="M128" s="564"/>
      <c r="N128" s="557"/>
      <c r="O128" s="1852"/>
      <c r="P128" s="1852"/>
    </row>
    <row s="13002" customFormat="1" customHeight="1" ht="18.75" hidden="1">
      <c r="A129" s="2008" t="s">
        <v>259</v>
      </c>
      <c r="B129" s="2008" t="s">
        <v>260</v>
      </c>
      <c r="C129" s="592"/>
      <c r="D129" s="2596"/>
      <c r="E129" s="2339"/>
      <c r="F129" s="25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1" t="str">
        <f>INDEX(PT_DIFFERENTIATION_NTAR,MATCH(B129,PT_DIFFERENTIATION_NTAR_ID,0))</f>
        <v/>
      </c>
      <c r="H129" s="2091"/>
      <c r="I129" s="1967"/>
      <c r="J129" s="2001"/>
      <c r="K129" s="2006"/>
      <c r="L129" s="2091" t="s">
        <v>305</v>
      </c>
      <c r="M129" s="564"/>
      <c r="N129" s="557"/>
      <c r="O129" s="1852"/>
      <c r="P129" s="1852"/>
    </row>
    <row s="13002" customFormat="1" customHeight="1" ht="18.75" hidden="1">
      <c r="A130" s="2008"/>
      <c r="B130" s="2008"/>
      <c r="C130" s="592" t="s">
        <v>1077</v>
      </c>
      <c r="D130" s="2596"/>
      <c r="E130" s="2339"/>
      <c r="F130" s="2505"/>
      <c r="G130" s="2551"/>
      <c r="H130" s="1728"/>
      <c r="I130" s="874" t="s">
        <v>1076</v>
      </c>
      <c r="J130" s="794"/>
      <c r="K130" s="1728"/>
      <c r="L130" s="437"/>
      <c r="M130" s="564"/>
      <c r="N130" s="557"/>
      <c r="O130" s="1852"/>
      <c r="P130" s="1852"/>
    </row>
    <row s="13002" customFormat="1" customHeight="1" ht="0.75" hidden="1">
      <c r="A131" s="2008"/>
      <c r="B131" s="2008"/>
      <c r="C131" s="592" t="s">
        <v>1084</v>
      </c>
      <c r="D131" s="2596"/>
      <c r="E131" s="2339"/>
      <c r="F131" s="2505"/>
      <c r="G131" s="623"/>
      <c r="H131" s="1728"/>
      <c r="I131" s="874"/>
      <c r="J131" s="794"/>
      <c r="K131" s="1728"/>
      <c r="L131" s="437"/>
      <c r="M131" s="564"/>
      <c r="N131" s="557"/>
      <c r="O131" s="1852"/>
      <c r="P131" s="1852"/>
    </row>
    <row s="13002" customFormat="1" customHeight="1" ht="18.75" hidden="1">
      <c r="A132" s="2008" t="s">
        <v>264</v>
      </c>
      <c r="B132" s="2008" t="s">
        <v>265</v>
      </c>
      <c r="C132" s="592"/>
      <c r="D132" s="2596"/>
      <c r="E132" s="2339"/>
      <c r="F132" s="2505" t="str">
        <f>INDEX(PT_DIFFERENTIATION_VTAR,MATCH(A132,PT_DIFFERENTIATION_VTAR_ID,0))</f>
        <v>Тариф на водоотведение</v>
      </c>
      <c r="G132" s="2551" t="str">
        <f>INDEX(PT_DIFFERENTIATION_NTAR,MATCH(B132,PT_DIFFERENTIATION_NTAR_ID,0))</f>
        <v/>
      </c>
      <c r="H132" s="2091"/>
      <c r="I132" s="1967"/>
      <c r="J132" s="2001"/>
      <c r="K132" s="2006"/>
      <c r="L132" s="2091" t="s">
        <v>305</v>
      </c>
      <c r="M132" s="564"/>
      <c r="N132" s="557"/>
      <c r="O132" s="1852"/>
      <c r="P132" s="1852"/>
    </row>
    <row s="13002" customFormat="1" customHeight="1" ht="18.75" hidden="1">
      <c r="A133" s="2008"/>
      <c r="B133" s="2008"/>
      <c r="C133" s="592" t="s">
        <v>1077</v>
      </c>
      <c r="D133" s="2596"/>
      <c r="E133" s="2339"/>
      <c r="F133" s="2505"/>
      <c r="G133" s="2551"/>
      <c r="H133" s="1728"/>
      <c r="I133" s="874" t="s">
        <v>1076</v>
      </c>
      <c r="J133" s="794"/>
      <c r="K133" s="1728"/>
      <c r="L133" s="437"/>
      <c r="M133" s="564"/>
      <c r="N133" s="557"/>
      <c r="O133" s="1852"/>
      <c r="P133" s="1852"/>
    </row>
    <row s="13002" customFormat="1" customHeight="1" ht="0.75" hidden="1">
      <c r="A134" s="2008"/>
      <c r="B134" s="2008"/>
      <c r="C134" s="592" t="s">
        <v>1084</v>
      </c>
      <c r="D134" s="2596"/>
      <c r="E134" s="2339"/>
      <c r="F134" s="2505"/>
      <c r="G134" s="623"/>
      <c r="H134" s="1728"/>
      <c r="I134" s="874"/>
      <c r="J134" s="794"/>
      <c r="K134" s="1728"/>
      <c r="L134" s="437"/>
      <c r="M134" s="564"/>
      <c r="N134" s="557"/>
      <c r="O134" s="1852"/>
      <c r="P134" s="1852"/>
    </row>
    <row s="13002" customFormat="1" customHeight="1" ht="18.75" hidden="1">
      <c r="A135" s="2008" t="s">
        <v>269</v>
      </c>
      <c r="B135" s="2008" t="s">
        <v>270</v>
      </c>
      <c r="C135" s="592"/>
      <c r="D135" s="2596"/>
      <c r="E135" s="2339"/>
      <c r="F135" s="2505" t="str">
        <f>INDEX(PT_DIFFERENTIATION_VTAR,MATCH(A135,PT_DIFFERENTIATION_VTAR_ID,0))</f>
        <v>Тариф на транспортировку сточных вод</v>
      </c>
      <c r="G135" s="2551" t="str">
        <f>INDEX(PT_DIFFERENTIATION_NTAR,MATCH(B135,PT_DIFFERENTIATION_NTAR_ID,0))</f>
        <v/>
      </c>
      <c r="H135" s="2091"/>
      <c r="I135" s="1967"/>
      <c r="J135" s="2001"/>
      <c r="K135" s="2006"/>
      <c r="L135" s="2091" t="s">
        <v>305</v>
      </c>
      <c r="M135" s="564"/>
      <c r="N135" s="557"/>
      <c r="O135" s="1852"/>
      <c r="P135" s="1852"/>
    </row>
    <row s="13002" customFormat="1" customHeight="1" ht="18.75" hidden="1">
      <c r="A136" s="2008"/>
      <c r="B136" s="2008"/>
      <c r="C136" s="592" t="s">
        <v>1077</v>
      </c>
      <c r="D136" s="2596"/>
      <c r="E136" s="2339"/>
      <c r="F136" s="2505"/>
      <c r="G136" s="2551"/>
      <c r="H136" s="1728"/>
      <c r="I136" s="874" t="s">
        <v>1076</v>
      </c>
      <c r="J136" s="794"/>
      <c r="K136" s="1728"/>
      <c r="L136" s="437"/>
      <c r="M136" s="564"/>
      <c r="N136" s="557"/>
      <c r="O136" s="1852"/>
      <c r="P136" s="1852"/>
    </row>
    <row s="13002" customFormat="1" customHeight="1" ht="0.75" hidden="1">
      <c r="A137" s="2008"/>
      <c r="B137" s="2008"/>
      <c r="C137" s="592" t="s">
        <v>1084</v>
      </c>
      <c r="D137" s="2596"/>
      <c r="E137" s="2339"/>
      <c r="F137" s="2505"/>
      <c r="G137" s="623"/>
      <c r="H137" s="1728"/>
      <c r="I137" s="874"/>
      <c r="J137" s="794"/>
      <c r="K137" s="1728"/>
      <c r="L137" s="437"/>
      <c r="M137" s="564"/>
      <c r="N137" s="557"/>
      <c r="O137" s="1852"/>
      <c r="P137" s="1852"/>
    </row>
    <row s="13002" customFormat="1" customHeight="1" ht="18.75" hidden="1">
      <c r="A138" s="2008" t="s">
        <v>274</v>
      </c>
      <c r="B138" s="2008" t="s">
        <v>275</v>
      </c>
      <c r="C138" s="592"/>
      <c r="D138" s="2596"/>
      <c r="E138" s="2339"/>
      <c r="F138" s="2505" t="str">
        <f>INDEX(PT_DIFFERENTIATION_VTAR,MATCH(A138,PT_DIFFERENTIATION_VTAR_ID,0))</f>
        <v>Тариф на подключение (технологическое присоединение) к централизованной системе водоотведения</v>
      </c>
      <c r="G138" s="2551" t="str">
        <f>INDEX(PT_DIFFERENTIATION_NTAR,MATCH(B138,PT_DIFFERENTIATION_NTAR_ID,0))</f>
        <v/>
      </c>
      <c r="H138" s="2091"/>
      <c r="I138" s="1967"/>
      <c r="J138" s="2001"/>
      <c r="K138" s="2006"/>
      <c r="L138" s="2091" t="s">
        <v>305</v>
      </c>
      <c r="M138" s="564"/>
      <c r="N138" s="557"/>
      <c r="O138" s="1852"/>
      <c r="P138" s="1852"/>
    </row>
    <row s="13002" customFormat="1" customHeight="1" ht="18.75" hidden="1">
      <c r="A139" s="2008"/>
      <c r="B139" s="2008"/>
      <c r="C139" s="592" t="s">
        <v>1077</v>
      </c>
      <c r="D139" s="2596"/>
      <c r="E139" s="2339"/>
      <c r="F139" s="2505"/>
      <c r="G139" s="2551"/>
      <c r="H139" s="1728"/>
      <c r="I139" s="874" t="s">
        <v>1076</v>
      </c>
      <c r="J139" s="794"/>
      <c r="K139" s="1728"/>
      <c r="L139" s="437"/>
      <c r="M139" s="564"/>
      <c r="N139" s="557"/>
      <c r="O139" s="1852"/>
      <c r="P139" s="1852"/>
    </row>
    <row s="13002" customFormat="1" customHeight="1" ht="0.75">
      <c r="A140" s="2008"/>
      <c r="B140" s="2008"/>
      <c r="C140" s="592" t="s">
        <v>1084</v>
      </c>
      <c r="D140" s="2596"/>
      <c r="E140" s="2339"/>
      <c r="F140" s="2505"/>
      <c r="G140" s="623"/>
      <c r="H140" s="1728"/>
      <c r="I140" s="874"/>
      <c r="J140" s="794"/>
      <c r="K140" s="1728"/>
      <c r="L140" s="437"/>
      <c r="M140" s="564"/>
      <c r="N140" s="557"/>
      <c r="O140" s="1852"/>
      <c r="P140" s="1852"/>
    </row>
    <row customHeight="1" ht="18.75">
      <c r="A141" s="2008"/>
      <c r="B141" s="2008"/>
      <c r="D141" s="599"/>
      <c r="E141" s="371" t="s">
        <v>88</v>
      </c>
      <c r="F141"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88"/>
      <c r="H141" s="2588"/>
      <c r="I141" s="2588"/>
      <c r="J141" s="2588"/>
      <c r="K141" s="2588"/>
      <c r="L141" s="2588"/>
      <c r="M141" s="520"/>
      <c r="N141" s="557"/>
    </row>
    <row s="13002" customFormat="1" customHeight="1" ht="60.75" hidden="1">
      <c r="A142" s="2008" t="s">
        <v>151</v>
      </c>
      <c r="B142" s="2008" t="s">
        <v>152</v>
      </c>
      <c r="C142" s="592"/>
      <c r="D142" s="2596"/>
      <c r="E142" s="2339"/>
      <c r="F142" s="25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1" t="str">
        <f>INDEX(PT_DIFFERENTIATION_NTAR,MATCH(B142,PT_DIFFERENTIATION_NTAR_ID,0))</f>
        <v/>
      </c>
      <c r="H142" s="2091"/>
      <c r="I142" s="1967"/>
      <c r="J142" s="2001"/>
      <c r="K142" s="2006"/>
      <c r="L142" s="2091" t="s">
        <v>305</v>
      </c>
      <c r="M14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2"/>
      <c r="P142" s="1852"/>
    </row>
    <row s="13002" customFormat="1" customHeight="1" ht="18.75" hidden="1">
      <c r="A143" s="2008"/>
      <c r="B143" s="2008"/>
      <c r="C143" s="592" t="s">
        <v>1077</v>
      </c>
      <c r="D143" s="2596"/>
      <c r="E143" s="2339"/>
      <c r="F143" s="2505"/>
      <c r="G143" s="2551"/>
      <c r="H143" s="1728"/>
      <c r="I143" s="874" t="s">
        <v>1076</v>
      </c>
      <c r="J143" s="794"/>
      <c r="K143" s="1728"/>
      <c r="L143" s="437"/>
      <c r="M143" s="2299"/>
      <c r="N143" s="557"/>
      <c r="O143" s="1852"/>
      <c r="P143" s="1852"/>
    </row>
    <row s="13002" customFormat="1" customHeight="1" ht="0.75" hidden="1">
      <c r="A144" s="2008"/>
      <c r="B144" s="2008"/>
      <c r="C144" s="592" t="s">
        <v>1084</v>
      </c>
      <c r="D144" s="2596"/>
      <c r="E144" s="2339"/>
      <c r="F144" s="2505"/>
      <c r="G144" s="623"/>
      <c r="H144" s="1728"/>
      <c r="I144" s="874"/>
      <c r="J144" s="794"/>
      <c r="K144" s="1728"/>
      <c r="L144" s="437"/>
      <c r="M144" s="2299"/>
      <c r="N144" s="557"/>
      <c r="O144" s="1852"/>
      <c r="P144" s="1852"/>
    </row>
    <row s="13002" customFormat="1" customHeight="1" ht="45" hidden="1">
      <c r="A145" s="2008" t="s">
        <v>157</v>
      </c>
      <c r="B145" s="2008" t="s">
        <v>158</v>
      </c>
      <c r="C145" s="592"/>
      <c r="D145" s="2596"/>
      <c r="E145" s="2339"/>
      <c r="F145" s="25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1" t="str">
        <f>INDEX(PT_DIFFERENTIATION_NTAR,MATCH(B145,PT_DIFFERENTIATION_NTAR_ID,0))</f>
        <v/>
      </c>
      <c r="H145" s="2091"/>
      <c r="I145" s="1967"/>
      <c r="J145" s="2001"/>
      <c r="K145" s="2006"/>
      <c r="L145" s="2091" t="s">
        <v>305</v>
      </c>
      <c r="M145" s="2300"/>
      <c r="N145" s="557"/>
      <c r="O145" s="1852"/>
      <c r="P145" s="1852"/>
    </row>
    <row s="13002" customFormat="1" customHeight="1" ht="18.75" hidden="1">
      <c r="A146" s="2008"/>
      <c r="B146" s="2008"/>
      <c r="C146" s="592" t="s">
        <v>1077</v>
      </c>
      <c r="D146" s="2596"/>
      <c r="E146" s="2339"/>
      <c r="F146" s="2505"/>
      <c r="G146" s="2551"/>
      <c r="H146" s="1728"/>
      <c r="I146" s="874" t="s">
        <v>1076</v>
      </c>
      <c r="J146" s="794"/>
      <c r="K146" s="1728"/>
      <c r="L146" s="437"/>
      <c r="M146" s="2090"/>
      <c r="N146" s="557"/>
      <c r="O146" s="1852"/>
      <c r="P146" s="1852"/>
    </row>
    <row s="13002" customFormat="1" customHeight="1" ht="0.75" hidden="1">
      <c r="A147" s="2008"/>
      <c r="B147" s="2008"/>
      <c r="C147" s="592" t="s">
        <v>1084</v>
      </c>
      <c r="D147" s="2596"/>
      <c r="E147" s="2339"/>
      <c r="F147" s="2505"/>
      <c r="G147" s="623"/>
      <c r="H147" s="1728"/>
      <c r="I147" s="874"/>
      <c r="J147" s="794"/>
      <c r="K147" s="1728"/>
      <c r="L147" s="437"/>
      <c r="M147" s="564"/>
      <c r="N147" s="557"/>
      <c r="O147" s="1852"/>
      <c r="P147" s="1852"/>
    </row>
    <row s="13002" customFormat="1" customHeight="1" ht="45" hidden="1">
      <c r="A148" s="2008" t="s">
        <v>163</v>
      </c>
      <c r="B148" s="2008" t="s">
        <v>164</v>
      </c>
      <c r="C148" s="592"/>
      <c r="D148" s="2596"/>
      <c r="E148" s="2339"/>
      <c r="F148" s="25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1" t="str">
        <f>INDEX(PT_DIFFERENTIATION_NTAR,MATCH(B148,PT_DIFFERENTIATION_NTAR_ID,0))</f>
        <v/>
      </c>
      <c r="H148" s="2091"/>
      <c r="I148" s="1967"/>
      <c r="J148" s="2001"/>
      <c r="K148" s="2006"/>
      <c r="L148" s="2091" t="s">
        <v>305</v>
      </c>
      <c r="M148" s="564"/>
      <c r="N148" s="557"/>
      <c r="O148" s="1852"/>
      <c r="P148" s="1852"/>
    </row>
    <row s="13002" customFormat="1" customHeight="1" ht="18.75" hidden="1">
      <c r="A149" s="2008"/>
      <c r="B149" s="2008"/>
      <c r="C149" s="592" t="s">
        <v>1077</v>
      </c>
      <c r="D149" s="2596"/>
      <c r="E149" s="2339"/>
      <c r="F149" s="2505"/>
      <c r="G149" s="2551"/>
      <c r="H149" s="1728"/>
      <c r="I149" s="874" t="s">
        <v>1076</v>
      </c>
      <c r="J149" s="794"/>
      <c r="K149" s="1728"/>
      <c r="L149" s="437"/>
      <c r="M149" s="564"/>
      <c r="N149" s="557"/>
      <c r="O149" s="1852"/>
      <c r="P149" s="1852"/>
    </row>
    <row s="13002" customFormat="1" customHeight="1" ht="0.75" hidden="1">
      <c r="A150" s="2008"/>
      <c r="B150" s="2008"/>
      <c r="C150" s="592" t="s">
        <v>1084</v>
      </c>
      <c r="D150" s="2596"/>
      <c r="E150" s="2339"/>
      <c r="F150" s="2505"/>
      <c r="G150" s="623"/>
      <c r="H150" s="1728"/>
      <c r="I150" s="874"/>
      <c r="J150" s="794"/>
      <c r="K150" s="1728"/>
      <c r="L150" s="437"/>
      <c r="M150" s="564"/>
      <c r="N150" s="557"/>
      <c r="O150" s="1852"/>
      <c r="P150" s="1852"/>
    </row>
    <row s="13002" customFormat="1" customHeight="1" ht="45" hidden="1">
      <c r="A151" s="2008" t="s">
        <v>169</v>
      </c>
      <c r="B151" s="2008" t="s">
        <v>170</v>
      </c>
      <c r="C151" s="592"/>
      <c r="D151" s="2596"/>
      <c r="E151" s="2339"/>
      <c r="F151" s="25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1" t="str">
        <f>INDEX(PT_DIFFERENTIATION_NTAR,MATCH(B151,PT_DIFFERENTIATION_NTAR_ID,0))</f>
        <v/>
      </c>
      <c r="H151" s="2091"/>
      <c r="I151" s="1967"/>
      <c r="J151" s="2001"/>
      <c r="K151" s="2006"/>
      <c r="L151" s="2091" t="s">
        <v>305</v>
      </c>
      <c r="M151" s="564"/>
      <c r="N151" s="557"/>
      <c r="O151" s="1852"/>
      <c r="P151" s="1852"/>
    </row>
    <row s="13002" customFormat="1" customHeight="1" ht="18.75" hidden="1">
      <c r="A152" s="2008"/>
      <c r="B152" s="2008"/>
      <c r="C152" s="592" t="s">
        <v>1077</v>
      </c>
      <c r="D152" s="2596"/>
      <c r="E152" s="2339"/>
      <c r="F152" s="2505"/>
      <c r="G152" s="2551"/>
      <c r="H152" s="1728"/>
      <c r="I152" s="874" t="s">
        <v>1076</v>
      </c>
      <c r="J152" s="794"/>
      <c r="K152" s="1728"/>
      <c r="L152" s="437"/>
      <c r="M152" s="564"/>
      <c r="N152" s="557"/>
      <c r="O152" s="1852"/>
      <c r="P152" s="1852"/>
    </row>
    <row s="13002" customFormat="1" customHeight="1" ht="0.75" hidden="1">
      <c r="A153" s="2008"/>
      <c r="B153" s="2008"/>
      <c r="C153" s="592" t="s">
        <v>1084</v>
      </c>
      <c r="D153" s="2596"/>
      <c r="E153" s="2339"/>
      <c r="F153" s="2505"/>
      <c r="G153" s="623"/>
      <c r="H153" s="1728"/>
      <c r="I153" s="874"/>
      <c r="J153" s="794"/>
      <c r="K153" s="1728"/>
      <c r="L153" s="437"/>
      <c r="M153" s="564"/>
      <c r="N153" s="557"/>
      <c r="O153" s="1852"/>
      <c r="P153" s="1852"/>
    </row>
    <row s="13002" customFormat="1" customHeight="1" ht="18.75" hidden="1">
      <c r="A154" s="2008" t="s">
        <v>175</v>
      </c>
      <c r="B154" s="2008" t="s">
        <v>176</v>
      </c>
      <c r="C154" s="592"/>
      <c r="D154" s="2596"/>
      <c r="E154" s="2339"/>
      <c r="F154" s="2505" t="str">
        <f>INDEX(PT_DIFFERENTIATION_VTAR,MATCH(A154,PT_DIFFERENTIATION_VTAR_ID,0))</f>
        <v>Тарифы на услуги по передаче тепловой энергии</v>
      </c>
      <c r="G154" s="2551" t="str">
        <f>INDEX(PT_DIFFERENTIATION_NTAR,MATCH(B154,PT_DIFFERENTIATION_NTAR_ID,0))</f>
        <v/>
      </c>
      <c r="H154" s="2091"/>
      <c r="I154" s="1967"/>
      <c r="J154" s="2001"/>
      <c r="K154" s="2006"/>
      <c r="L154" s="2091" t="s">
        <v>305</v>
      </c>
      <c r="M154" s="564"/>
      <c r="N154" s="557"/>
      <c r="O154" s="1852"/>
      <c r="P154" s="1852"/>
    </row>
    <row s="13002" customFormat="1" customHeight="1" ht="18.75" hidden="1">
      <c r="A155" s="2008"/>
      <c r="B155" s="2008"/>
      <c r="C155" s="592" t="s">
        <v>1077</v>
      </c>
      <c r="D155" s="2596"/>
      <c r="E155" s="2339"/>
      <c r="F155" s="2505"/>
      <c r="G155" s="2551"/>
      <c r="H155" s="1728"/>
      <c r="I155" s="874" t="s">
        <v>1076</v>
      </c>
      <c r="J155" s="794"/>
      <c r="K155" s="1728"/>
      <c r="L155" s="437"/>
      <c r="M155" s="564"/>
      <c r="N155" s="557"/>
      <c r="O155" s="1852"/>
      <c r="P155" s="1852"/>
    </row>
    <row s="13002" customFormat="1" customHeight="1" ht="0.75" hidden="1">
      <c r="A156" s="2008"/>
      <c r="B156" s="2008"/>
      <c r="C156" s="592" t="s">
        <v>1084</v>
      </c>
      <c r="D156" s="2596"/>
      <c r="E156" s="2339"/>
      <c r="F156" s="2505"/>
      <c r="G156" s="623"/>
      <c r="H156" s="1728"/>
      <c r="I156" s="874"/>
      <c r="J156" s="794"/>
      <c r="K156" s="1728"/>
      <c r="L156" s="437"/>
      <c r="M156" s="564"/>
      <c r="N156" s="557"/>
      <c r="O156" s="1852"/>
      <c r="P156" s="1852"/>
    </row>
    <row s="13002" customFormat="1" customHeight="1" ht="18.75" hidden="1">
      <c r="A157" s="2008" t="s">
        <v>181</v>
      </c>
      <c r="B157" s="2008" t="s">
        <v>182</v>
      </c>
      <c r="C157" s="592"/>
      <c r="D157" s="2596"/>
      <c r="E157" s="2339"/>
      <c r="F157" s="2505" t="str">
        <f>INDEX(PT_DIFFERENTIATION_VTAR,MATCH(A157,PT_DIFFERENTIATION_VTAR_ID,0))</f>
        <v>Тарифы на услуги по передаче теплоносителя</v>
      </c>
      <c r="G157" s="2551" t="str">
        <f>INDEX(PT_DIFFERENTIATION_NTAR,MATCH(B157,PT_DIFFERENTIATION_NTAR_ID,0))</f>
        <v/>
      </c>
      <c r="H157" s="2091"/>
      <c r="I157" s="1967"/>
      <c r="J157" s="2001"/>
      <c r="K157" s="2006"/>
      <c r="L157" s="2091" t="s">
        <v>305</v>
      </c>
      <c r="M157" s="564"/>
      <c r="N157" s="557"/>
      <c r="O157" s="1852"/>
      <c r="P157" s="1852"/>
    </row>
    <row s="13002" customFormat="1" customHeight="1" ht="18.75" hidden="1">
      <c r="A158" s="2008"/>
      <c r="B158" s="2008"/>
      <c r="C158" s="592" t="s">
        <v>1077</v>
      </c>
      <c r="D158" s="2596"/>
      <c r="E158" s="2339"/>
      <c r="F158" s="2505"/>
      <c r="G158" s="2551"/>
      <c r="H158" s="1728"/>
      <c r="I158" s="874" t="s">
        <v>1076</v>
      </c>
      <c r="J158" s="794"/>
      <c r="K158" s="1728"/>
      <c r="L158" s="437"/>
      <c r="M158" s="564"/>
      <c r="N158" s="557"/>
      <c r="O158" s="1852"/>
      <c r="P158" s="1852"/>
    </row>
    <row s="13002" customFormat="1" customHeight="1" ht="0.75" hidden="1">
      <c r="A159" s="2008"/>
      <c r="B159" s="2008"/>
      <c r="C159" s="592" t="s">
        <v>1084</v>
      </c>
      <c r="D159" s="2596"/>
      <c r="E159" s="2339"/>
      <c r="F159" s="2505"/>
      <c r="G159" s="623"/>
      <c r="H159" s="1728"/>
      <c r="I159" s="874"/>
      <c r="J159" s="794"/>
      <c r="K159" s="1728"/>
      <c r="L159" s="437"/>
      <c r="M159" s="564"/>
      <c r="N159" s="557"/>
      <c r="O159" s="1852"/>
      <c r="P159" s="1852"/>
    </row>
    <row s="13002" customFormat="1" customHeight="1" ht="18.75" hidden="1">
      <c r="A160" s="2008" t="s">
        <v>187</v>
      </c>
      <c r="B160" s="2008" t="s">
        <v>188</v>
      </c>
      <c r="C160" s="592"/>
      <c r="D160" s="2596"/>
      <c r="E160" s="2339"/>
      <c r="F160" s="25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1" t="str">
        <f>INDEX(PT_DIFFERENTIATION_NTAR,MATCH(B160,PT_DIFFERENTIATION_NTAR_ID,0))</f>
        <v/>
      </c>
      <c r="H160" s="2091"/>
      <c r="I160" s="1967"/>
      <c r="J160" s="2001"/>
      <c r="K160" s="2006"/>
      <c r="L160" s="2091" t="s">
        <v>305</v>
      </c>
      <c r="M160" s="564"/>
      <c r="N160" s="557"/>
      <c r="O160" s="1852"/>
      <c r="P160" s="1852"/>
    </row>
    <row s="13002" customFormat="1" customHeight="1" ht="18.75" hidden="1">
      <c r="A161" s="2008"/>
      <c r="B161" s="2008"/>
      <c r="C161" s="592" t="s">
        <v>1077</v>
      </c>
      <c r="D161" s="2596"/>
      <c r="E161" s="2339"/>
      <c r="F161" s="2505"/>
      <c r="G161" s="2551"/>
      <c r="H161" s="1728"/>
      <c r="I161" s="874" t="s">
        <v>1076</v>
      </c>
      <c r="J161" s="794"/>
      <c r="K161" s="1728"/>
      <c r="L161" s="437"/>
      <c r="M161" s="564"/>
      <c r="N161" s="557"/>
      <c r="O161" s="1852"/>
      <c r="P161" s="1852"/>
    </row>
    <row s="13002" customFormat="1" customHeight="1" ht="0.75" hidden="1">
      <c r="A162" s="2008"/>
      <c r="B162" s="2008"/>
      <c r="C162" s="592" t="s">
        <v>1084</v>
      </c>
      <c r="D162" s="2596"/>
      <c r="E162" s="2339"/>
      <c r="F162" s="2505"/>
      <c r="G162" s="623"/>
      <c r="H162" s="1728"/>
      <c r="I162" s="874"/>
      <c r="J162" s="794"/>
      <c r="K162" s="1728"/>
      <c r="L162" s="437"/>
      <c r="M162" s="564"/>
      <c r="N162" s="557"/>
      <c r="O162" s="1852"/>
      <c r="P162" s="1852"/>
    </row>
    <row s="13002" customFormat="1" customHeight="1" ht="18.75" hidden="1">
      <c r="A163" s="2008" t="s">
        <v>193</v>
      </c>
      <c r="B163" s="2008" t="s">
        <v>194</v>
      </c>
      <c r="C163" s="592"/>
      <c r="D163" s="2596"/>
      <c r="E163" s="2339"/>
      <c r="F163" s="2505" t="str">
        <f>INDEX(PT_DIFFERENTIATION_VTAR,MATCH(A163,PT_DIFFERENTIATION_VTAR_ID,0))</f>
        <v>Плата за подключение (технологическое присоединение) к системе теплоснабжения</v>
      </c>
      <c r="G163" s="2551" t="str">
        <f>INDEX(PT_DIFFERENTIATION_NTAR,MATCH(B163,PT_DIFFERENTIATION_NTAR_ID,0))</f>
        <v/>
      </c>
      <c r="H163" s="2091"/>
      <c r="I163" s="1967"/>
      <c r="J163" s="2001"/>
      <c r="K163" s="2006"/>
      <c r="L163" s="2091" t="s">
        <v>305</v>
      </c>
      <c r="M163" s="564"/>
      <c r="N163" s="557"/>
      <c r="O163" s="1852"/>
      <c r="P163" s="1852"/>
    </row>
    <row s="13002" customFormat="1" customHeight="1" ht="18.75" hidden="1">
      <c r="A164" s="2008"/>
      <c r="B164" s="2008"/>
      <c r="C164" s="592" t="s">
        <v>1077</v>
      </c>
      <c r="D164" s="2596"/>
      <c r="E164" s="2339"/>
      <c r="F164" s="2505"/>
      <c r="G164" s="2551"/>
      <c r="H164" s="1728"/>
      <c r="I164" s="874" t="s">
        <v>1076</v>
      </c>
      <c r="J164" s="794"/>
      <c r="K164" s="1728"/>
      <c r="L164" s="437"/>
      <c r="M164" s="564"/>
      <c r="N164" s="557"/>
      <c r="O164" s="1852"/>
      <c r="P164" s="1852"/>
    </row>
    <row s="13002" customFormat="1" customHeight="1" ht="0.75" hidden="1">
      <c r="A165" s="2008"/>
      <c r="B165" s="2008"/>
      <c r="C165" s="592" t="s">
        <v>1084</v>
      </c>
      <c r="D165" s="2596"/>
      <c r="E165" s="2339"/>
      <c r="F165" s="2505"/>
      <c r="G165" s="623"/>
      <c r="H165" s="1728"/>
      <c r="I165" s="874"/>
      <c r="J165" s="794"/>
      <c r="K165" s="1728"/>
      <c r="L165" s="437"/>
      <c r="M165" s="564"/>
      <c r="N165" s="557"/>
      <c r="O165" s="1852"/>
      <c r="P165" s="1852"/>
    </row>
    <row s="13002" customFormat="1" customHeight="1" ht="18.75" hidden="1">
      <c r="A166" s="2008" t="s">
        <v>219</v>
      </c>
      <c r="B166" s="2008" t="s">
        <v>220</v>
      </c>
      <c r="C166" s="592"/>
      <c r="D166" s="2596"/>
      <c r="E166" s="2339"/>
      <c r="F166" s="2505" t="str">
        <f>INDEX(PT_DIFFERENTIATION_VTAR,MATCH(A166,PT_DIFFERENTIATION_VTAR_ID,0))</f>
        <v>Тариф на питьевую воду (питьевое водоснабжение)</v>
      </c>
      <c r="G166" s="2551" t="str">
        <f>INDEX(PT_DIFFERENTIATION_NTAR,MATCH(B166,PT_DIFFERENTIATION_NTAR_ID,0))</f>
        <v/>
      </c>
      <c r="H166" s="2091"/>
      <c r="I166" s="1967"/>
      <c r="J166" s="2001"/>
      <c r="K166" s="2006"/>
      <c r="L166" s="2091" t="s">
        <v>305</v>
      </c>
      <c r="M166" s="564"/>
      <c r="N166" s="557"/>
      <c r="O166" s="1852"/>
      <c r="P166" s="1852"/>
    </row>
    <row s="13002" customFormat="1" customHeight="1" ht="18.75" hidden="1">
      <c r="A167" s="2008"/>
      <c r="B167" s="2008"/>
      <c r="C167" s="592" t="s">
        <v>1077</v>
      </c>
      <c r="D167" s="2596"/>
      <c r="E167" s="2339"/>
      <c r="F167" s="2505"/>
      <c r="G167" s="2551"/>
      <c r="H167" s="1728"/>
      <c r="I167" s="874" t="s">
        <v>1076</v>
      </c>
      <c r="J167" s="794"/>
      <c r="K167" s="1728"/>
      <c r="L167" s="437"/>
      <c r="M167" s="564"/>
      <c r="N167" s="557"/>
      <c r="O167" s="1852"/>
      <c r="P167" s="1852"/>
    </row>
    <row s="13002" customFormat="1" customHeight="1" ht="0.75" hidden="1">
      <c r="A168" s="2008"/>
      <c r="B168" s="2008"/>
      <c r="C168" s="592" t="s">
        <v>1084</v>
      </c>
      <c r="D168" s="2596"/>
      <c r="E168" s="2339"/>
      <c r="F168" s="2505"/>
      <c r="G168" s="623"/>
      <c r="H168" s="1728"/>
      <c r="I168" s="874"/>
      <c r="J168" s="794"/>
      <c r="K168" s="1728"/>
      <c r="L168" s="437"/>
      <c r="M168" s="564"/>
      <c r="N168" s="557"/>
      <c r="O168" s="1852"/>
      <c r="P168" s="1852"/>
    </row>
    <row s="13002" customFormat="1" customHeight="1" ht="18.75" hidden="1">
      <c r="A169" s="2008" t="s">
        <v>224</v>
      </c>
      <c r="B169" s="2008" t="s">
        <v>225</v>
      </c>
      <c r="C169" s="592"/>
      <c r="D169" s="2596"/>
      <c r="E169" s="2339"/>
      <c r="F169" s="2505" t="str">
        <f>INDEX(PT_DIFFERENTIATION_VTAR,MATCH(A169,PT_DIFFERENTIATION_VTAR_ID,0))</f>
        <v>Тариф на техническую воду</v>
      </c>
      <c r="G169" s="2551" t="str">
        <f>INDEX(PT_DIFFERENTIATION_NTAR,MATCH(B169,PT_DIFFERENTIATION_NTAR_ID,0))</f>
        <v/>
      </c>
      <c r="H169" s="2091"/>
      <c r="I169" s="1967"/>
      <c r="J169" s="2001"/>
      <c r="K169" s="2006"/>
      <c r="L169" s="2091" t="s">
        <v>305</v>
      </c>
      <c r="M169" s="564"/>
      <c r="N169" s="557"/>
      <c r="O169" s="1852"/>
      <c r="P169" s="1852"/>
    </row>
    <row s="13002" customFormat="1" customHeight="1" ht="18.75" hidden="1">
      <c r="A170" s="2008"/>
      <c r="B170" s="2008"/>
      <c r="C170" s="592" t="s">
        <v>1077</v>
      </c>
      <c r="D170" s="2596"/>
      <c r="E170" s="2339"/>
      <c r="F170" s="2505"/>
      <c r="G170" s="2551"/>
      <c r="H170" s="1728"/>
      <c r="I170" s="874" t="s">
        <v>1076</v>
      </c>
      <c r="J170" s="794"/>
      <c r="K170" s="1728"/>
      <c r="L170" s="437"/>
      <c r="M170" s="564"/>
      <c r="N170" s="557"/>
      <c r="O170" s="1852"/>
      <c r="P170" s="1852"/>
    </row>
    <row s="13002" customFormat="1" customHeight="1" ht="0.75" hidden="1">
      <c r="A171" s="2008"/>
      <c r="B171" s="2008"/>
      <c r="C171" s="592" t="s">
        <v>1084</v>
      </c>
      <c r="D171" s="2596"/>
      <c r="E171" s="2339"/>
      <c r="F171" s="2505"/>
      <c r="G171" s="623"/>
      <c r="H171" s="1728"/>
      <c r="I171" s="874"/>
      <c r="J171" s="794"/>
      <c r="K171" s="1728"/>
      <c r="L171" s="437"/>
      <c r="M171" s="564"/>
      <c r="N171" s="557"/>
      <c r="O171" s="1852"/>
      <c r="P171" s="1852"/>
    </row>
    <row s="13002" customFormat="1" customHeight="1" ht="18.75" hidden="1">
      <c r="A172" s="2008" t="s">
        <v>229</v>
      </c>
      <c r="B172" s="2008" t="s">
        <v>230</v>
      </c>
      <c r="C172" s="592"/>
      <c r="D172" s="2596"/>
      <c r="E172" s="2339"/>
      <c r="F172" s="2505" t="str">
        <f>INDEX(PT_DIFFERENTIATION_VTAR,MATCH(A172,PT_DIFFERENTIATION_VTAR_ID,0))</f>
        <v>Тариф на транспортировку воды</v>
      </c>
      <c r="G172" s="2551" t="str">
        <f>INDEX(PT_DIFFERENTIATION_NTAR,MATCH(B172,PT_DIFFERENTIATION_NTAR_ID,0))</f>
        <v/>
      </c>
      <c r="H172" s="2091"/>
      <c r="I172" s="1967"/>
      <c r="J172" s="2001"/>
      <c r="K172" s="2006"/>
      <c r="L172" s="2091" t="s">
        <v>305</v>
      </c>
      <c r="M172" s="564"/>
      <c r="N172" s="557"/>
      <c r="O172" s="1852"/>
      <c r="P172" s="1852"/>
    </row>
    <row s="13002" customFormat="1" customHeight="1" ht="18.75" hidden="1">
      <c r="A173" s="2008"/>
      <c r="B173" s="2008"/>
      <c r="C173" s="592" t="s">
        <v>1077</v>
      </c>
      <c r="D173" s="2596"/>
      <c r="E173" s="2339"/>
      <c r="F173" s="2505"/>
      <c r="G173" s="2551"/>
      <c r="H173" s="1728"/>
      <c r="I173" s="874" t="s">
        <v>1076</v>
      </c>
      <c r="J173" s="794"/>
      <c r="K173" s="1728"/>
      <c r="L173" s="437"/>
      <c r="M173" s="564"/>
      <c r="N173" s="557"/>
      <c r="O173" s="1852"/>
      <c r="P173" s="1852"/>
    </row>
    <row s="13002" customFormat="1" customHeight="1" ht="0.75" hidden="1">
      <c r="A174" s="2008"/>
      <c r="B174" s="2008"/>
      <c r="C174" s="592" t="s">
        <v>1084</v>
      </c>
      <c r="D174" s="2596"/>
      <c r="E174" s="2339"/>
      <c r="F174" s="2505"/>
      <c r="G174" s="623"/>
      <c r="H174" s="1728"/>
      <c r="I174" s="874"/>
      <c r="J174" s="794"/>
      <c r="K174" s="1728"/>
      <c r="L174" s="437"/>
      <c r="M174" s="564"/>
      <c r="N174" s="557"/>
      <c r="O174" s="1852"/>
      <c r="P174" s="1852"/>
    </row>
    <row s="13002" customFormat="1" customHeight="1" ht="18.75" hidden="1">
      <c r="A175" s="2008" t="s">
        <v>234</v>
      </c>
      <c r="B175" s="2008" t="s">
        <v>235</v>
      </c>
      <c r="C175" s="592"/>
      <c r="D175" s="2596"/>
      <c r="E175" s="2339"/>
      <c r="F175" s="2505" t="str">
        <f>INDEX(PT_DIFFERENTIATION_VTAR,MATCH(A175,PT_DIFFERENTIATION_VTAR_ID,0))</f>
        <v>Тариф на подвоз воды</v>
      </c>
      <c r="G175" s="2551" t="str">
        <f>INDEX(PT_DIFFERENTIATION_NTAR,MATCH(B175,PT_DIFFERENTIATION_NTAR_ID,0))</f>
        <v/>
      </c>
      <c r="H175" s="2091"/>
      <c r="I175" s="1967"/>
      <c r="J175" s="2001"/>
      <c r="K175" s="2006"/>
      <c r="L175" s="2091" t="s">
        <v>305</v>
      </c>
      <c r="M175" s="564"/>
      <c r="N175" s="557"/>
      <c r="O175" s="1852"/>
      <c r="P175" s="1852"/>
    </row>
    <row s="13002" customFormat="1" customHeight="1" ht="18.75" hidden="1">
      <c r="A176" s="2008"/>
      <c r="B176" s="2008"/>
      <c r="C176" s="592" t="s">
        <v>1077</v>
      </c>
      <c r="D176" s="2596"/>
      <c r="E176" s="2339"/>
      <c r="F176" s="2505"/>
      <c r="G176" s="2551"/>
      <c r="H176" s="1728"/>
      <c r="I176" s="874" t="s">
        <v>1076</v>
      </c>
      <c r="J176" s="794"/>
      <c r="K176" s="1728"/>
      <c r="L176" s="437"/>
      <c r="M176" s="564"/>
      <c r="N176" s="557"/>
      <c r="O176" s="1852"/>
      <c r="P176" s="1852"/>
    </row>
    <row s="13002" customFormat="1" customHeight="1" ht="0.75" hidden="1">
      <c r="A177" s="2008"/>
      <c r="B177" s="2008"/>
      <c r="C177" s="592" t="s">
        <v>1084</v>
      </c>
      <c r="D177" s="2596"/>
      <c r="E177" s="2339"/>
      <c r="F177" s="2505"/>
      <c r="G177" s="623"/>
      <c r="H177" s="1728"/>
      <c r="I177" s="874"/>
      <c r="J177" s="794"/>
      <c r="K177" s="1728"/>
      <c r="L177" s="437"/>
      <c r="M177" s="564"/>
      <c r="N177" s="557"/>
      <c r="O177" s="1852"/>
      <c r="P177" s="1852"/>
    </row>
    <row s="13002" customFormat="1" customHeight="1" ht="18.75" hidden="1">
      <c r="A178" s="2008" t="s">
        <v>239</v>
      </c>
      <c r="B178" s="2008" t="s">
        <v>240</v>
      </c>
      <c r="C178" s="592"/>
      <c r="D178" s="2596"/>
      <c r="E178" s="2339"/>
      <c r="F178" s="25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1" t="str">
        <f>INDEX(PT_DIFFERENTIATION_NTAR,MATCH(B178,PT_DIFFERENTIATION_NTAR_ID,0))</f>
        <v/>
      </c>
      <c r="H178" s="2091"/>
      <c r="I178" s="1967"/>
      <c r="J178" s="2001"/>
      <c r="K178" s="2006"/>
      <c r="L178" s="2091" t="s">
        <v>305</v>
      </c>
      <c r="M178" s="564"/>
      <c r="N178" s="557"/>
      <c r="O178" s="1852"/>
      <c r="P178" s="1852"/>
    </row>
    <row s="13002" customFormat="1" customHeight="1" ht="18.75" hidden="1">
      <c r="A179" s="2008"/>
      <c r="B179" s="2008"/>
      <c r="C179" s="592" t="s">
        <v>1077</v>
      </c>
      <c r="D179" s="2596"/>
      <c r="E179" s="2339"/>
      <c r="F179" s="2505"/>
      <c r="G179" s="2551"/>
      <c r="H179" s="1728"/>
      <c r="I179" s="874" t="s">
        <v>1076</v>
      </c>
      <c r="J179" s="794"/>
      <c r="K179" s="1728"/>
      <c r="L179" s="437"/>
      <c r="M179" s="564"/>
      <c r="N179" s="557"/>
      <c r="O179" s="1852"/>
      <c r="P179" s="1852"/>
    </row>
    <row s="13002" customFormat="1" customHeight="1" ht="0.75" hidden="1">
      <c r="A180" s="2008"/>
      <c r="B180" s="2008"/>
      <c r="C180" s="592" t="s">
        <v>1084</v>
      </c>
      <c r="D180" s="2596"/>
      <c r="E180" s="2339"/>
      <c r="F180" s="2505"/>
      <c r="G180" s="623"/>
      <c r="H180" s="1728"/>
      <c r="I180" s="874"/>
      <c r="J180" s="794"/>
      <c r="K180" s="1728"/>
      <c r="L180" s="437"/>
      <c r="M180" s="564"/>
      <c r="N180" s="557"/>
      <c r="O180" s="1852"/>
      <c r="P180" s="1852"/>
    </row>
    <row s="13002" customFormat="1" customHeight="1" ht="18.75" hidden="1">
      <c r="A181" s="2008" t="s">
        <v>246</v>
      </c>
      <c r="B181" s="2008" t="s">
        <v>247</v>
      </c>
      <c r="C181" s="592"/>
      <c r="D181" s="2596"/>
      <c r="E181" s="2339"/>
      <c r="F181" s="2505" t="str">
        <f>INDEX(PT_DIFFERENTIATION_VTAR,MATCH(A181,PT_DIFFERENTIATION_VTAR_ID,0))</f>
        <v>Тариф на горячую воду (горячее водоснабжение)</v>
      </c>
      <c r="G181" s="2551" t="str">
        <f>INDEX(PT_DIFFERENTIATION_NTAR,MATCH(B181,PT_DIFFERENTIATION_NTAR_ID,0))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181" s="2091"/>
      <c r="I181" s="1967"/>
      <c r="J181" s="2001"/>
      <c r="K181" s="2006"/>
      <c r="L181" s="2091" t="s">
        <v>305</v>
      </c>
      <c r="M181" s="564"/>
      <c r="N181" s="557"/>
      <c r="O181" s="1852"/>
      <c r="P181" s="1852"/>
    </row>
    <row s="13002" customFormat="1" customHeight="1" ht="18.75" hidden="1">
      <c r="A182" s="2008"/>
      <c r="B182" s="2008"/>
      <c r="C182" s="592" t="s">
        <v>1077</v>
      </c>
      <c r="D182" s="2596"/>
      <c r="E182" s="2339"/>
      <c r="F182" s="2505"/>
      <c r="G182" s="2551"/>
      <c r="H182" s="1728"/>
      <c r="I182" s="874" t="s">
        <v>1076</v>
      </c>
      <c r="J182" s="794"/>
      <c r="K182" s="1728"/>
      <c r="L182" s="437"/>
      <c r="M182" s="564"/>
      <c r="N182" s="557"/>
      <c r="O182" s="1852"/>
      <c r="P182" s="1852"/>
    </row>
    <row s="13002" customFormat="1" customHeight="1" ht="0.75" hidden="1">
      <c r="A183" s="2008"/>
      <c r="B183" s="2008"/>
      <c r="C183" s="592" t="s">
        <v>1084</v>
      </c>
      <c r="D183" s="2596"/>
      <c r="E183" s="2339"/>
      <c r="F183" s="2505"/>
      <c r="G183" s="623"/>
      <c r="H183" s="1728"/>
      <c r="I183" s="874"/>
      <c r="J183" s="794"/>
      <c r="K183" s="1728"/>
      <c r="L183" s="437"/>
      <c r="M183" s="564"/>
      <c r="N183" s="557"/>
      <c r="O183" s="1852"/>
      <c r="P183" s="1852"/>
    </row>
    <row s="13002" customFormat="1" customHeight="1" ht="18.75" hidden="1">
      <c r="A184" s="2008" t="s">
        <v>254</v>
      </c>
      <c r="B184" s="2008" t="s">
        <v>255</v>
      </c>
      <c r="C184" s="592"/>
      <c r="D184" s="2596"/>
      <c r="E184" s="2339"/>
      <c r="F184" s="2505" t="str">
        <f>INDEX(PT_DIFFERENTIATION_VTAR,MATCH(A184,PT_DIFFERENTIATION_VTAR_ID,0))</f>
        <v>Тариф на транспортировку горячей воды</v>
      </c>
      <c r="G184" s="2551" t="str">
        <f>INDEX(PT_DIFFERENTIATION_NTAR,MATCH(B184,PT_DIFFERENTIATION_NTAR_ID,0))</f>
        <v/>
      </c>
      <c r="H184" s="2091"/>
      <c r="I184" s="1967"/>
      <c r="J184" s="2001"/>
      <c r="K184" s="2006"/>
      <c r="L184" s="2091" t="s">
        <v>305</v>
      </c>
      <c r="M184" s="564"/>
      <c r="N184" s="557"/>
      <c r="O184" s="1852"/>
      <c r="P184" s="1852"/>
    </row>
    <row s="13002" customFormat="1" customHeight="1" ht="18.75" hidden="1">
      <c r="A185" s="2008"/>
      <c r="B185" s="2008"/>
      <c r="C185" s="592" t="s">
        <v>1077</v>
      </c>
      <c r="D185" s="2596"/>
      <c r="E185" s="2339"/>
      <c r="F185" s="2505"/>
      <c r="G185" s="2551"/>
      <c r="H185" s="1728"/>
      <c r="I185" s="874" t="s">
        <v>1076</v>
      </c>
      <c r="J185" s="794"/>
      <c r="K185" s="1728"/>
      <c r="L185" s="437"/>
      <c r="M185" s="564"/>
      <c r="N185" s="557"/>
      <c r="O185" s="1852"/>
      <c r="P185" s="1852"/>
    </row>
    <row s="13002" customFormat="1" customHeight="1" ht="0.75" hidden="1">
      <c r="A186" s="2008"/>
      <c r="B186" s="2008"/>
      <c r="C186" s="592" t="s">
        <v>1084</v>
      </c>
      <c r="D186" s="2596"/>
      <c r="E186" s="2339"/>
      <c r="F186" s="2505"/>
      <c r="G186" s="623"/>
      <c r="H186" s="1728"/>
      <c r="I186" s="874"/>
      <c r="J186" s="794"/>
      <c r="K186" s="1728"/>
      <c r="L186" s="437"/>
      <c r="M186" s="564"/>
      <c r="N186" s="557"/>
      <c r="O186" s="1852"/>
      <c r="P186" s="1852"/>
    </row>
    <row s="13002" customFormat="1" customHeight="1" ht="18.75" hidden="1">
      <c r="A187" s="2008" t="s">
        <v>259</v>
      </c>
      <c r="B187" s="2008" t="s">
        <v>260</v>
      </c>
      <c r="C187" s="592"/>
      <c r="D187" s="2596"/>
      <c r="E187" s="2339"/>
      <c r="F187" s="25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1" t="str">
        <f>INDEX(PT_DIFFERENTIATION_NTAR,MATCH(B187,PT_DIFFERENTIATION_NTAR_ID,0))</f>
        <v/>
      </c>
      <c r="H187" s="2091"/>
      <c r="I187" s="1967"/>
      <c r="J187" s="2001"/>
      <c r="K187" s="2006"/>
      <c r="L187" s="2091" t="s">
        <v>305</v>
      </c>
      <c r="M187" s="564"/>
      <c r="N187" s="557"/>
      <c r="O187" s="1852"/>
      <c r="P187" s="1852"/>
    </row>
    <row s="13002" customFormat="1" customHeight="1" ht="18.75" hidden="1">
      <c r="A188" s="2008"/>
      <c r="B188" s="2008"/>
      <c r="C188" s="592" t="s">
        <v>1077</v>
      </c>
      <c r="D188" s="2596"/>
      <c r="E188" s="2339"/>
      <c r="F188" s="2505"/>
      <c r="G188" s="2551"/>
      <c r="H188" s="1728"/>
      <c r="I188" s="874" t="s">
        <v>1076</v>
      </c>
      <c r="J188" s="794"/>
      <c r="K188" s="1728"/>
      <c r="L188" s="437"/>
      <c r="M188" s="564"/>
      <c r="N188" s="557"/>
      <c r="O188" s="1852"/>
      <c r="P188" s="1852"/>
    </row>
    <row s="13002" customFormat="1" customHeight="1" ht="0.75" hidden="1">
      <c r="A189" s="2008"/>
      <c r="B189" s="2008"/>
      <c r="C189" s="592" t="s">
        <v>1084</v>
      </c>
      <c r="D189" s="2596"/>
      <c r="E189" s="2339"/>
      <c r="F189" s="2505"/>
      <c r="G189" s="623"/>
      <c r="H189" s="1728"/>
      <c r="I189" s="874"/>
      <c r="J189" s="794"/>
      <c r="K189" s="1728"/>
      <c r="L189" s="437"/>
      <c r="M189" s="564"/>
      <c r="N189" s="557"/>
      <c r="O189" s="1852"/>
      <c r="P189" s="1852"/>
    </row>
    <row s="13002" customFormat="1" customHeight="1" ht="18.75" hidden="1">
      <c r="A190" s="2008" t="s">
        <v>264</v>
      </c>
      <c r="B190" s="2008" t="s">
        <v>265</v>
      </c>
      <c r="C190" s="592"/>
      <c r="D190" s="2596"/>
      <c r="E190" s="2339"/>
      <c r="F190" s="2505" t="str">
        <f>INDEX(PT_DIFFERENTIATION_VTAR,MATCH(A190,PT_DIFFERENTIATION_VTAR_ID,0))</f>
        <v>Тариф на водоотведение</v>
      </c>
      <c r="G190" s="2551" t="str">
        <f>INDEX(PT_DIFFERENTIATION_NTAR,MATCH(B190,PT_DIFFERENTIATION_NTAR_ID,0))</f>
        <v/>
      </c>
      <c r="H190" s="2091"/>
      <c r="I190" s="1967"/>
      <c r="J190" s="2001"/>
      <c r="K190" s="2006"/>
      <c r="L190" s="2091" t="s">
        <v>305</v>
      </c>
      <c r="M190" s="564"/>
      <c r="N190" s="557"/>
      <c r="O190" s="1852"/>
      <c r="P190" s="1852"/>
    </row>
    <row s="13002" customFormat="1" customHeight="1" ht="18.75" hidden="1">
      <c r="A191" s="2008"/>
      <c r="B191" s="2008"/>
      <c r="C191" s="592" t="s">
        <v>1077</v>
      </c>
      <c r="D191" s="2596"/>
      <c r="E191" s="2339"/>
      <c r="F191" s="2505"/>
      <c r="G191" s="2551"/>
      <c r="H191" s="1728"/>
      <c r="I191" s="874" t="s">
        <v>1076</v>
      </c>
      <c r="J191" s="794"/>
      <c r="K191" s="1728"/>
      <c r="L191" s="437"/>
      <c r="M191" s="564"/>
      <c r="N191" s="557"/>
      <c r="O191" s="1852"/>
      <c r="P191" s="1852"/>
    </row>
    <row s="13002" customFormat="1" customHeight="1" ht="0.75" hidden="1">
      <c r="A192" s="2008"/>
      <c r="B192" s="2008"/>
      <c r="C192" s="592" t="s">
        <v>1084</v>
      </c>
      <c r="D192" s="2596"/>
      <c r="E192" s="2339"/>
      <c r="F192" s="2505"/>
      <c r="G192" s="623"/>
      <c r="H192" s="1728"/>
      <c r="I192" s="874"/>
      <c r="J192" s="794"/>
      <c r="K192" s="1728"/>
      <c r="L192" s="437"/>
      <c r="M192" s="564"/>
      <c r="N192" s="557"/>
      <c r="O192" s="1852"/>
      <c r="P192" s="1852"/>
    </row>
    <row s="13002" customFormat="1" customHeight="1" ht="18.75" hidden="1">
      <c r="A193" s="2008" t="s">
        <v>269</v>
      </c>
      <c r="B193" s="2008" t="s">
        <v>270</v>
      </c>
      <c r="C193" s="592"/>
      <c r="D193" s="2596"/>
      <c r="E193" s="2339"/>
      <c r="F193" s="2505" t="str">
        <f>INDEX(PT_DIFFERENTIATION_VTAR,MATCH(A193,PT_DIFFERENTIATION_VTAR_ID,0))</f>
        <v>Тариф на транспортировку сточных вод</v>
      </c>
      <c r="G193" s="2551" t="str">
        <f>INDEX(PT_DIFFERENTIATION_NTAR,MATCH(B193,PT_DIFFERENTIATION_NTAR_ID,0))</f>
        <v/>
      </c>
      <c r="H193" s="2091"/>
      <c r="I193" s="1967"/>
      <c r="J193" s="2001"/>
      <c r="K193" s="2006"/>
      <c r="L193" s="2091" t="s">
        <v>305</v>
      </c>
      <c r="M193" s="564"/>
      <c r="N193" s="557"/>
      <c r="O193" s="1852"/>
      <c r="P193" s="1852"/>
    </row>
    <row s="13002" customFormat="1" customHeight="1" ht="18.75" hidden="1">
      <c r="A194" s="2008"/>
      <c r="B194" s="2008"/>
      <c r="C194" s="592" t="s">
        <v>1077</v>
      </c>
      <c r="D194" s="2596"/>
      <c r="E194" s="2339"/>
      <c r="F194" s="2505"/>
      <c r="G194" s="2551"/>
      <c r="H194" s="1728"/>
      <c r="I194" s="874" t="s">
        <v>1076</v>
      </c>
      <c r="J194" s="794"/>
      <c r="K194" s="1728"/>
      <c r="L194" s="437"/>
      <c r="M194" s="564"/>
      <c r="N194" s="557"/>
      <c r="O194" s="1852"/>
      <c r="P194" s="1852"/>
    </row>
    <row s="13002" customFormat="1" customHeight="1" ht="0.75" hidden="1">
      <c r="A195" s="2008"/>
      <c r="B195" s="2008"/>
      <c r="C195" s="592" t="s">
        <v>1084</v>
      </c>
      <c r="D195" s="2596"/>
      <c r="E195" s="2339"/>
      <c r="F195" s="2505"/>
      <c r="G195" s="623"/>
      <c r="H195" s="1728"/>
      <c r="I195" s="874"/>
      <c r="J195" s="794"/>
      <c r="K195" s="1728"/>
      <c r="L195" s="437"/>
      <c r="M195" s="564"/>
      <c r="N195" s="557"/>
      <c r="O195" s="1852"/>
      <c r="P195" s="1852"/>
    </row>
    <row s="13002" customFormat="1" customHeight="1" ht="18.75" hidden="1">
      <c r="A196" s="2008" t="s">
        <v>274</v>
      </c>
      <c r="B196" s="2008" t="s">
        <v>275</v>
      </c>
      <c r="C196" s="592"/>
      <c r="D196" s="2596"/>
      <c r="E196" s="2339"/>
      <c r="F196" s="2505" t="str">
        <f>INDEX(PT_DIFFERENTIATION_VTAR,MATCH(A196,PT_DIFFERENTIATION_VTAR_ID,0))</f>
        <v>Тариф на подключение (технологическое присоединение) к централизованной системе водоотведения</v>
      </c>
      <c r="G196" s="2551" t="str">
        <f>INDEX(PT_DIFFERENTIATION_NTAR,MATCH(B196,PT_DIFFERENTIATION_NTAR_ID,0))</f>
        <v/>
      </c>
      <c r="H196" s="2091"/>
      <c r="I196" s="1967"/>
      <c r="J196" s="2001"/>
      <c r="K196" s="2006"/>
      <c r="L196" s="2091" t="s">
        <v>305</v>
      </c>
      <c r="M196" s="564"/>
      <c r="N196" s="557"/>
      <c r="O196" s="1852"/>
      <c r="P196" s="1852"/>
    </row>
    <row s="13002" customFormat="1" customHeight="1" ht="18.75" hidden="1">
      <c r="A197" s="2008"/>
      <c r="B197" s="2008"/>
      <c r="C197" s="592" t="s">
        <v>1077</v>
      </c>
      <c r="D197" s="2596"/>
      <c r="E197" s="2339"/>
      <c r="F197" s="2505"/>
      <c r="G197" s="2551"/>
      <c r="H197" s="1728"/>
      <c r="I197" s="874" t="s">
        <v>1076</v>
      </c>
      <c r="J197" s="794"/>
      <c r="K197" s="1728"/>
      <c r="L197" s="437"/>
      <c r="M197" s="564"/>
      <c r="N197" s="557"/>
      <c r="O197" s="1852"/>
      <c r="P197" s="1852"/>
    </row>
    <row s="13002" customFormat="1" customHeight="1" ht="0.75">
      <c r="A198" s="2008"/>
      <c r="B198" s="2008"/>
      <c r="C198" s="592" t="s">
        <v>1084</v>
      </c>
      <c r="D198" s="2596"/>
      <c r="E198" s="2339"/>
      <c r="F198" s="2505"/>
      <c r="G198" s="623"/>
      <c r="H198" s="1728"/>
      <c r="I198" s="874"/>
      <c r="J198" s="794"/>
      <c r="K198" s="1728"/>
      <c r="L198" s="437"/>
      <c r="M198" s="564"/>
      <c r="N198" s="557"/>
      <c r="O198" s="1852"/>
      <c r="P198" s="1852"/>
    </row>
    <row customHeight="1" ht="26.25">
      <c r="A199" s="2008"/>
      <c r="B199" s="2008"/>
      <c r="D199" s="599"/>
      <c r="E199" s="371" t="s">
        <v>108</v>
      </c>
      <c r="F199"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8"/>
      <c r="H199" s="2588"/>
      <c r="I199" s="2588"/>
      <c r="J199" s="2588"/>
      <c r="K199" s="2588"/>
      <c r="L199" s="2588"/>
      <c r="M199" s="520"/>
      <c r="N199" s="557"/>
    </row>
    <row s="13002" customFormat="1" customHeight="1" ht="60.75" hidden="1">
      <c r="A200" s="2008" t="s">
        <v>151</v>
      </c>
      <c r="B200" s="2008" t="s">
        <v>152</v>
      </c>
      <c r="C200" s="592"/>
      <c r="D200" s="2596"/>
      <c r="E200" s="2339"/>
      <c r="F200" s="25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1" t="str">
        <f>INDEX(PT_DIFFERENTIATION_NTAR,MATCH(B200,PT_DIFFERENTIATION_NTAR_ID,0))</f>
        <v/>
      </c>
      <c r="H200" s="2091"/>
      <c r="I200" s="1967"/>
      <c r="J200" s="2001"/>
      <c r="K200" s="2006"/>
      <c r="L200" s="2091" t="s">
        <v>305</v>
      </c>
      <c r="M20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57"/>
      <c r="O200" s="1852"/>
      <c r="P200" s="1852"/>
    </row>
    <row s="13002" customFormat="1" customHeight="1" ht="18.75" hidden="1">
      <c r="A201" s="2008"/>
      <c r="B201" s="2008"/>
      <c r="C201" s="592" t="s">
        <v>1077</v>
      </c>
      <c r="D201" s="2596"/>
      <c r="E201" s="2339"/>
      <c r="F201" s="2505"/>
      <c r="G201" s="2551"/>
      <c r="H201" s="1728"/>
      <c r="I201" s="874" t="s">
        <v>1076</v>
      </c>
      <c r="J201" s="794"/>
      <c r="K201" s="1728"/>
      <c r="L201" s="437"/>
      <c r="M201" s="2299"/>
      <c r="N201" s="557"/>
      <c r="O201" s="1852"/>
      <c r="P201" s="1852"/>
    </row>
    <row s="13002" customFormat="1" customHeight="1" ht="0.75" hidden="1">
      <c r="A202" s="2008"/>
      <c r="B202" s="2008"/>
      <c r="C202" s="592" t="s">
        <v>1084</v>
      </c>
      <c r="D202" s="2596"/>
      <c r="E202" s="2339"/>
      <c r="F202" s="2505"/>
      <c r="G202" s="623"/>
      <c r="H202" s="1728"/>
      <c r="I202" s="874"/>
      <c r="J202" s="794"/>
      <c r="K202" s="1728"/>
      <c r="L202" s="437"/>
      <c r="M202" s="2299"/>
      <c r="N202" s="557"/>
      <c r="O202" s="1852"/>
      <c r="P202" s="1852"/>
    </row>
    <row s="13002" customFormat="1" customHeight="1" ht="45" hidden="1">
      <c r="A203" s="2008" t="s">
        <v>157</v>
      </c>
      <c r="B203" s="2008" t="s">
        <v>158</v>
      </c>
      <c r="C203" s="592"/>
      <c r="D203" s="2596"/>
      <c r="E203" s="2339"/>
      <c r="F203" s="25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1" t="str">
        <f>INDEX(PT_DIFFERENTIATION_NTAR,MATCH(B203,PT_DIFFERENTIATION_NTAR_ID,0))</f>
        <v/>
      </c>
      <c r="H203" s="2091"/>
      <c r="I203" s="1967"/>
      <c r="J203" s="2001"/>
      <c r="K203" s="2006"/>
      <c r="L203" s="2091" t="s">
        <v>305</v>
      </c>
      <c r="M203" s="2300"/>
      <c r="N203" s="557"/>
      <c r="O203" s="1852"/>
      <c r="P203" s="1852"/>
    </row>
    <row s="13002" customFormat="1" customHeight="1" ht="18.75" hidden="1">
      <c r="A204" s="2008"/>
      <c r="B204" s="2008"/>
      <c r="C204" s="592" t="s">
        <v>1077</v>
      </c>
      <c r="D204" s="2596"/>
      <c r="E204" s="2339"/>
      <c r="F204" s="2505"/>
      <c r="G204" s="2551"/>
      <c r="H204" s="1728"/>
      <c r="I204" s="874" t="s">
        <v>1076</v>
      </c>
      <c r="J204" s="794"/>
      <c r="K204" s="1728"/>
      <c r="L204" s="437"/>
      <c r="M204" s="2090"/>
      <c r="N204" s="557"/>
      <c r="O204" s="1852"/>
      <c r="P204" s="1852"/>
    </row>
    <row s="13002" customFormat="1" customHeight="1" ht="0.75" hidden="1">
      <c r="A205" s="2008"/>
      <c r="B205" s="2008"/>
      <c r="C205" s="592" t="s">
        <v>1084</v>
      </c>
      <c r="D205" s="2596"/>
      <c r="E205" s="2339"/>
      <c r="F205" s="2505"/>
      <c r="G205" s="623"/>
      <c r="H205" s="1728"/>
      <c r="I205" s="874"/>
      <c r="J205" s="794"/>
      <c r="K205" s="1728"/>
      <c r="L205" s="437"/>
      <c r="M205" s="564"/>
      <c r="N205" s="557"/>
      <c r="O205" s="1852"/>
      <c r="P205" s="1852"/>
    </row>
    <row s="13002" customFormat="1" customHeight="1" ht="45" hidden="1">
      <c r="A206" s="2008" t="s">
        <v>163</v>
      </c>
      <c r="B206" s="2008" t="s">
        <v>164</v>
      </c>
      <c r="C206" s="592"/>
      <c r="D206" s="2596"/>
      <c r="E206" s="2339"/>
      <c r="F206" s="25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1" t="str">
        <f>INDEX(PT_DIFFERENTIATION_NTAR,MATCH(B206,PT_DIFFERENTIATION_NTAR_ID,0))</f>
        <v/>
      </c>
      <c r="H206" s="2091"/>
      <c r="I206" s="1967"/>
      <c r="J206" s="2001"/>
      <c r="K206" s="2006"/>
      <c r="L206" s="2091" t="s">
        <v>305</v>
      </c>
      <c r="M206" s="564"/>
      <c r="N206" s="557"/>
      <c r="O206" s="1852"/>
      <c r="P206" s="1852"/>
    </row>
    <row s="13002" customFormat="1" customHeight="1" ht="18.75" hidden="1">
      <c r="A207" s="2008"/>
      <c r="B207" s="2008"/>
      <c r="C207" s="592" t="s">
        <v>1077</v>
      </c>
      <c r="D207" s="2596"/>
      <c r="E207" s="2339"/>
      <c r="F207" s="2505"/>
      <c r="G207" s="2551"/>
      <c r="H207" s="1728"/>
      <c r="I207" s="874" t="s">
        <v>1076</v>
      </c>
      <c r="J207" s="794"/>
      <c r="K207" s="1728"/>
      <c r="L207" s="437"/>
      <c r="M207" s="564"/>
      <c r="N207" s="557"/>
      <c r="O207" s="1852"/>
      <c r="P207" s="1852"/>
    </row>
    <row s="13002" customFormat="1" customHeight="1" ht="0.75" hidden="1">
      <c r="A208" s="2008"/>
      <c r="B208" s="2008"/>
      <c r="C208" s="592" t="s">
        <v>1084</v>
      </c>
      <c r="D208" s="2596"/>
      <c r="E208" s="2339"/>
      <c r="F208" s="2505"/>
      <c r="G208" s="623"/>
      <c r="H208" s="1728"/>
      <c r="I208" s="874"/>
      <c r="J208" s="794"/>
      <c r="K208" s="1728"/>
      <c r="L208" s="437"/>
      <c r="M208" s="564"/>
      <c r="N208" s="557"/>
      <c r="O208" s="1852"/>
      <c r="P208" s="1852"/>
    </row>
    <row s="13002" customFormat="1" customHeight="1" ht="45" hidden="1">
      <c r="A209" s="2008" t="s">
        <v>169</v>
      </c>
      <c r="B209" s="2008" t="s">
        <v>170</v>
      </c>
      <c r="C209" s="592"/>
      <c r="D209" s="2596"/>
      <c r="E209" s="2339"/>
      <c r="F209" s="25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1" t="str">
        <f>INDEX(PT_DIFFERENTIATION_NTAR,MATCH(B209,PT_DIFFERENTIATION_NTAR_ID,0))</f>
        <v/>
      </c>
      <c r="H209" s="2091"/>
      <c r="I209" s="1967"/>
      <c r="J209" s="2001"/>
      <c r="K209" s="2006"/>
      <c r="L209" s="2091" t="s">
        <v>305</v>
      </c>
      <c r="M209" s="564"/>
      <c r="N209" s="557"/>
      <c r="O209" s="1852"/>
      <c r="P209" s="1852"/>
    </row>
    <row s="13002" customFormat="1" customHeight="1" ht="18.75" hidden="1">
      <c r="A210" s="2008"/>
      <c r="B210" s="2008"/>
      <c r="C210" s="592" t="s">
        <v>1077</v>
      </c>
      <c r="D210" s="2596"/>
      <c r="E210" s="2339"/>
      <c r="F210" s="2505"/>
      <c r="G210" s="2551"/>
      <c r="H210" s="1728"/>
      <c r="I210" s="874" t="s">
        <v>1076</v>
      </c>
      <c r="J210" s="794"/>
      <c r="K210" s="1728"/>
      <c r="L210" s="437"/>
      <c r="M210" s="564"/>
      <c r="N210" s="557"/>
      <c r="O210" s="1852"/>
      <c r="P210" s="1852"/>
    </row>
    <row s="13002" customFormat="1" customHeight="1" ht="0.75" hidden="1">
      <c r="A211" s="2008"/>
      <c r="B211" s="2008"/>
      <c r="C211" s="592" t="s">
        <v>1084</v>
      </c>
      <c r="D211" s="2596"/>
      <c r="E211" s="2339"/>
      <c r="F211" s="2505"/>
      <c r="G211" s="623"/>
      <c r="H211" s="1728"/>
      <c r="I211" s="874"/>
      <c r="J211" s="794"/>
      <c r="K211" s="1728"/>
      <c r="L211" s="437"/>
      <c r="M211" s="564"/>
      <c r="N211" s="557"/>
      <c r="O211" s="1852"/>
      <c r="P211" s="1852"/>
    </row>
    <row s="13002" customFormat="1" customHeight="1" ht="18.75" hidden="1">
      <c r="A212" s="2008" t="s">
        <v>175</v>
      </c>
      <c r="B212" s="2008" t="s">
        <v>176</v>
      </c>
      <c r="C212" s="592"/>
      <c r="D212" s="2596"/>
      <c r="E212" s="2339"/>
      <c r="F212" s="2505" t="str">
        <f>INDEX(PT_DIFFERENTIATION_VTAR,MATCH(A212,PT_DIFFERENTIATION_VTAR_ID,0))</f>
        <v>Тарифы на услуги по передаче тепловой энергии</v>
      </c>
      <c r="G212" s="2551" t="str">
        <f>INDEX(PT_DIFFERENTIATION_NTAR,MATCH(B212,PT_DIFFERENTIATION_NTAR_ID,0))</f>
        <v/>
      </c>
      <c r="H212" s="2091"/>
      <c r="I212" s="1967"/>
      <c r="J212" s="2001"/>
      <c r="K212" s="2006"/>
      <c r="L212" s="2091" t="s">
        <v>305</v>
      </c>
      <c r="M212" s="564"/>
      <c r="N212" s="557"/>
      <c r="O212" s="1852"/>
      <c r="P212" s="1852"/>
    </row>
    <row s="13002" customFormat="1" customHeight="1" ht="18.75" hidden="1">
      <c r="A213" s="2008"/>
      <c r="B213" s="2008"/>
      <c r="C213" s="592" t="s">
        <v>1077</v>
      </c>
      <c r="D213" s="2596"/>
      <c r="E213" s="2339"/>
      <c r="F213" s="2505"/>
      <c r="G213" s="2551"/>
      <c r="H213" s="1728"/>
      <c r="I213" s="874" t="s">
        <v>1076</v>
      </c>
      <c r="J213" s="794"/>
      <c r="K213" s="1728"/>
      <c r="L213" s="437"/>
      <c r="M213" s="564"/>
      <c r="N213" s="557"/>
      <c r="O213" s="1852"/>
      <c r="P213" s="1852"/>
    </row>
    <row s="13002" customFormat="1" customHeight="1" ht="0.75" hidden="1">
      <c r="A214" s="2008"/>
      <c r="B214" s="2008"/>
      <c r="C214" s="592" t="s">
        <v>1084</v>
      </c>
      <c r="D214" s="2596"/>
      <c r="E214" s="2339"/>
      <c r="F214" s="2505"/>
      <c r="G214" s="623"/>
      <c r="H214" s="1728"/>
      <c r="I214" s="874"/>
      <c r="J214" s="794"/>
      <c r="K214" s="1728"/>
      <c r="L214" s="437"/>
      <c r="M214" s="564"/>
      <c r="N214" s="557"/>
      <c r="O214" s="1852"/>
      <c r="P214" s="1852"/>
    </row>
    <row s="13002" customFormat="1" customHeight="1" ht="18.75" hidden="1">
      <c r="A215" s="2008" t="s">
        <v>181</v>
      </c>
      <c r="B215" s="2008" t="s">
        <v>182</v>
      </c>
      <c r="C215" s="592"/>
      <c r="D215" s="2596"/>
      <c r="E215" s="2339"/>
      <c r="F215" s="2505" t="str">
        <f>INDEX(PT_DIFFERENTIATION_VTAR,MATCH(A215,PT_DIFFERENTIATION_VTAR_ID,0))</f>
        <v>Тарифы на услуги по передаче теплоносителя</v>
      </c>
      <c r="G215" s="2551" t="str">
        <f>INDEX(PT_DIFFERENTIATION_NTAR,MATCH(B215,PT_DIFFERENTIATION_NTAR_ID,0))</f>
        <v/>
      </c>
      <c r="H215" s="2091"/>
      <c r="I215" s="1967"/>
      <c r="J215" s="2001"/>
      <c r="K215" s="2006"/>
      <c r="L215" s="2091" t="s">
        <v>305</v>
      </c>
      <c r="M215" s="564"/>
      <c r="N215" s="557"/>
      <c r="O215" s="1852"/>
      <c r="P215" s="1852"/>
    </row>
    <row s="13002" customFormat="1" customHeight="1" ht="18.75" hidden="1">
      <c r="A216" s="2008"/>
      <c r="B216" s="2008"/>
      <c r="C216" s="592" t="s">
        <v>1077</v>
      </c>
      <c r="D216" s="2596"/>
      <c r="E216" s="2339"/>
      <c r="F216" s="2505"/>
      <c r="G216" s="2551"/>
      <c r="H216" s="1728"/>
      <c r="I216" s="874" t="s">
        <v>1076</v>
      </c>
      <c r="J216" s="794"/>
      <c r="K216" s="1728"/>
      <c r="L216" s="437"/>
      <c r="M216" s="564"/>
      <c r="N216" s="557"/>
      <c r="O216" s="1852"/>
      <c r="P216" s="1852"/>
    </row>
    <row s="13002" customFormat="1" customHeight="1" ht="0.75" hidden="1">
      <c r="A217" s="2008"/>
      <c r="B217" s="2008"/>
      <c r="C217" s="592" t="s">
        <v>1084</v>
      </c>
      <c r="D217" s="2596"/>
      <c r="E217" s="2339"/>
      <c r="F217" s="2505"/>
      <c r="G217" s="623"/>
      <c r="H217" s="1728"/>
      <c r="I217" s="874"/>
      <c r="J217" s="794"/>
      <c r="K217" s="1728"/>
      <c r="L217" s="437"/>
      <c r="M217" s="564"/>
      <c r="N217" s="557"/>
      <c r="O217" s="1852"/>
      <c r="P217" s="1852"/>
    </row>
    <row s="13002" customFormat="1" customHeight="1" ht="18.75" hidden="1">
      <c r="A218" s="2008" t="s">
        <v>187</v>
      </c>
      <c r="B218" s="2008" t="s">
        <v>188</v>
      </c>
      <c r="C218" s="592"/>
      <c r="D218" s="2596"/>
      <c r="E218" s="2339"/>
      <c r="F218" s="25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1" t="str">
        <f>INDEX(PT_DIFFERENTIATION_NTAR,MATCH(B218,PT_DIFFERENTIATION_NTAR_ID,0))</f>
        <v/>
      </c>
      <c r="H218" s="2091"/>
      <c r="I218" s="1967"/>
      <c r="J218" s="2001"/>
      <c r="K218" s="2006"/>
      <c r="L218" s="2091" t="s">
        <v>305</v>
      </c>
      <c r="M218" s="564"/>
      <c r="N218" s="557"/>
      <c r="O218" s="1852"/>
      <c r="P218" s="1852"/>
    </row>
    <row s="13002" customFormat="1" customHeight="1" ht="18.75" hidden="1">
      <c r="A219" s="2008"/>
      <c r="B219" s="2008"/>
      <c r="C219" s="592" t="s">
        <v>1077</v>
      </c>
      <c r="D219" s="2596"/>
      <c r="E219" s="2339"/>
      <c r="F219" s="2505"/>
      <c r="G219" s="2551"/>
      <c r="H219" s="1728"/>
      <c r="I219" s="874" t="s">
        <v>1076</v>
      </c>
      <c r="J219" s="794"/>
      <c r="K219" s="1728"/>
      <c r="L219" s="437"/>
      <c r="M219" s="564"/>
      <c r="N219" s="557"/>
      <c r="O219" s="1852"/>
      <c r="P219" s="1852"/>
    </row>
    <row s="13002" customFormat="1" customHeight="1" ht="0.75" hidden="1">
      <c r="A220" s="2008"/>
      <c r="B220" s="2008"/>
      <c r="C220" s="592" t="s">
        <v>1084</v>
      </c>
      <c r="D220" s="2596"/>
      <c r="E220" s="2339"/>
      <c r="F220" s="2505"/>
      <c r="G220" s="623"/>
      <c r="H220" s="1728"/>
      <c r="I220" s="874"/>
      <c r="J220" s="794"/>
      <c r="K220" s="1728"/>
      <c r="L220" s="437"/>
      <c r="M220" s="564"/>
      <c r="N220" s="557"/>
      <c r="O220" s="1852"/>
      <c r="P220" s="1852"/>
    </row>
    <row s="13002" customFormat="1" customHeight="1" ht="18.75" hidden="1">
      <c r="A221" s="2008" t="s">
        <v>193</v>
      </c>
      <c r="B221" s="2008" t="s">
        <v>194</v>
      </c>
      <c r="C221" s="592"/>
      <c r="D221" s="2596"/>
      <c r="E221" s="2339"/>
      <c r="F221" s="2505" t="str">
        <f>INDEX(PT_DIFFERENTIATION_VTAR,MATCH(A221,PT_DIFFERENTIATION_VTAR_ID,0))</f>
        <v>Плата за подключение (технологическое присоединение) к системе теплоснабжения</v>
      </c>
      <c r="G221" s="2551" t="str">
        <f>INDEX(PT_DIFFERENTIATION_NTAR,MATCH(B221,PT_DIFFERENTIATION_NTAR_ID,0))</f>
        <v/>
      </c>
      <c r="H221" s="2091"/>
      <c r="I221" s="1967"/>
      <c r="J221" s="2001"/>
      <c r="K221" s="2006"/>
      <c r="L221" s="2091" t="s">
        <v>305</v>
      </c>
      <c r="M221" s="564"/>
      <c r="N221" s="557"/>
      <c r="O221" s="1852"/>
      <c r="P221" s="1852"/>
    </row>
    <row s="13002" customFormat="1" customHeight="1" ht="18.75" hidden="1">
      <c r="A222" s="2008"/>
      <c r="B222" s="2008"/>
      <c r="C222" s="592" t="s">
        <v>1077</v>
      </c>
      <c r="D222" s="2596"/>
      <c r="E222" s="2339"/>
      <c r="F222" s="2505"/>
      <c r="G222" s="2551"/>
      <c r="H222" s="1728"/>
      <c r="I222" s="874" t="s">
        <v>1076</v>
      </c>
      <c r="J222" s="794"/>
      <c r="K222" s="1728"/>
      <c r="L222" s="437"/>
      <c r="M222" s="564"/>
      <c r="N222" s="557"/>
      <c r="O222" s="1852"/>
      <c r="P222" s="1852"/>
    </row>
    <row s="13002" customFormat="1" customHeight="1" ht="0.75" hidden="1">
      <c r="A223" s="2008"/>
      <c r="B223" s="2008"/>
      <c r="C223" s="592" t="s">
        <v>1084</v>
      </c>
      <c r="D223" s="2596"/>
      <c r="E223" s="2339"/>
      <c r="F223" s="2505"/>
      <c r="G223" s="623"/>
      <c r="H223" s="1728"/>
      <c r="I223" s="874"/>
      <c r="J223" s="794"/>
      <c r="K223" s="1728"/>
      <c r="L223" s="437"/>
      <c r="M223" s="564"/>
      <c r="N223" s="557"/>
      <c r="O223" s="1852"/>
      <c r="P223" s="1852"/>
    </row>
    <row s="13002" customFormat="1" customHeight="1" ht="18.75" hidden="1">
      <c r="A224" s="2008" t="s">
        <v>219</v>
      </c>
      <c r="B224" s="2008" t="s">
        <v>220</v>
      </c>
      <c r="C224" s="592"/>
      <c r="D224" s="2596"/>
      <c r="E224" s="2339"/>
      <c r="F224" s="2505" t="str">
        <f>INDEX(PT_DIFFERENTIATION_VTAR,MATCH(A224,PT_DIFFERENTIATION_VTAR_ID,0))</f>
        <v>Тариф на питьевую воду (питьевое водоснабжение)</v>
      </c>
      <c r="G224" s="2551" t="str">
        <f>INDEX(PT_DIFFERENTIATION_NTAR,MATCH(B224,PT_DIFFERENTIATION_NTAR_ID,0))</f>
        <v/>
      </c>
      <c r="H224" s="2091"/>
      <c r="I224" s="1967"/>
      <c r="J224" s="2001"/>
      <c r="K224" s="2006"/>
      <c r="L224" s="2091" t="s">
        <v>305</v>
      </c>
      <c r="M224" s="564"/>
      <c r="N224" s="557"/>
      <c r="O224" s="1852"/>
      <c r="P224" s="1852"/>
    </row>
    <row s="13002" customFormat="1" customHeight="1" ht="18.75" hidden="1">
      <c r="A225" s="2008"/>
      <c r="B225" s="2008"/>
      <c r="C225" s="592" t="s">
        <v>1077</v>
      </c>
      <c r="D225" s="2596"/>
      <c r="E225" s="2339"/>
      <c r="F225" s="2505"/>
      <c r="G225" s="2551"/>
      <c r="H225" s="1728"/>
      <c r="I225" s="874" t="s">
        <v>1076</v>
      </c>
      <c r="J225" s="794"/>
      <c r="K225" s="1728"/>
      <c r="L225" s="437"/>
      <c r="M225" s="564"/>
      <c r="N225" s="557"/>
      <c r="O225" s="1852"/>
      <c r="P225" s="1852"/>
    </row>
    <row s="13002" customFormat="1" customHeight="1" ht="0.75" hidden="1">
      <c r="A226" s="2008"/>
      <c r="B226" s="2008"/>
      <c r="C226" s="592" t="s">
        <v>1084</v>
      </c>
      <c r="D226" s="2596"/>
      <c r="E226" s="2339"/>
      <c r="F226" s="2505"/>
      <c r="G226" s="623"/>
      <c r="H226" s="1728"/>
      <c r="I226" s="874"/>
      <c r="J226" s="794"/>
      <c r="K226" s="1728"/>
      <c r="L226" s="437"/>
      <c r="M226" s="564"/>
      <c r="N226" s="557"/>
      <c r="O226" s="1852"/>
      <c r="P226" s="1852"/>
    </row>
    <row s="13002" customFormat="1" customHeight="1" ht="18.75" hidden="1">
      <c r="A227" s="2008" t="s">
        <v>224</v>
      </c>
      <c r="B227" s="2008" t="s">
        <v>225</v>
      </c>
      <c r="C227" s="592"/>
      <c r="D227" s="2596"/>
      <c r="E227" s="2339"/>
      <c r="F227" s="2505" t="str">
        <f>INDEX(PT_DIFFERENTIATION_VTAR,MATCH(A227,PT_DIFFERENTIATION_VTAR_ID,0))</f>
        <v>Тариф на техническую воду</v>
      </c>
      <c r="G227" s="2551" t="str">
        <f>INDEX(PT_DIFFERENTIATION_NTAR,MATCH(B227,PT_DIFFERENTIATION_NTAR_ID,0))</f>
        <v/>
      </c>
      <c r="H227" s="2091"/>
      <c r="I227" s="1967"/>
      <c r="J227" s="2001"/>
      <c r="K227" s="2006"/>
      <c r="L227" s="2091" t="s">
        <v>305</v>
      </c>
      <c r="M227" s="564"/>
      <c r="N227" s="557"/>
      <c r="O227" s="1852"/>
      <c r="P227" s="1852"/>
    </row>
    <row s="13002" customFormat="1" customHeight="1" ht="18.75" hidden="1">
      <c r="A228" s="2008"/>
      <c r="B228" s="2008"/>
      <c r="C228" s="592" t="s">
        <v>1077</v>
      </c>
      <c r="D228" s="2596"/>
      <c r="E228" s="2339"/>
      <c r="F228" s="2505"/>
      <c r="G228" s="2551"/>
      <c r="H228" s="1728"/>
      <c r="I228" s="874" t="s">
        <v>1076</v>
      </c>
      <c r="J228" s="794"/>
      <c r="K228" s="1728"/>
      <c r="L228" s="437"/>
      <c r="M228" s="564"/>
      <c r="N228" s="557"/>
      <c r="O228" s="1852"/>
      <c r="P228" s="1852"/>
    </row>
    <row s="13002" customFormat="1" customHeight="1" ht="0.75" hidden="1">
      <c r="A229" s="2008"/>
      <c r="B229" s="2008"/>
      <c r="C229" s="592" t="s">
        <v>1084</v>
      </c>
      <c r="D229" s="2596"/>
      <c r="E229" s="2339"/>
      <c r="F229" s="2505"/>
      <c r="G229" s="623"/>
      <c r="H229" s="1728"/>
      <c r="I229" s="874"/>
      <c r="J229" s="794"/>
      <c r="K229" s="1728"/>
      <c r="L229" s="437"/>
      <c r="M229" s="564"/>
      <c r="N229" s="557"/>
      <c r="O229" s="1852"/>
      <c r="P229" s="1852"/>
    </row>
    <row s="13002" customFormat="1" customHeight="1" ht="18.75" hidden="1">
      <c r="A230" s="2008" t="s">
        <v>229</v>
      </c>
      <c r="B230" s="2008" t="s">
        <v>230</v>
      </c>
      <c r="C230" s="592"/>
      <c r="D230" s="2596"/>
      <c r="E230" s="2339"/>
      <c r="F230" s="2505" t="str">
        <f>INDEX(PT_DIFFERENTIATION_VTAR,MATCH(A230,PT_DIFFERENTIATION_VTAR_ID,0))</f>
        <v>Тариф на транспортировку воды</v>
      </c>
      <c r="G230" s="2551" t="str">
        <f>INDEX(PT_DIFFERENTIATION_NTAR,MATCH(B230,PT_DIFFERENTIATION_NTAR_ID,0))</f>
        <v/>
      </c>
      <c r="H230" s="2091"/>
      <c r="I230" s="1967"/>
      <c r="J230" s="2001"/>
      <c r="K230" s="2006"/>
      <c r="L230" s="2091" t="s">
        <v>305</v>
      </c>
      <c r="M230" s="564"/>
      <c r="N230" s="557"/>
      <c r="O230" s="1852"/>
      <c r="P230" s="1852"/>
    </row>
    <row s="13002" customFormat="1" customHeight="1" ht="18.75" hidden="1">
      <c r="A231" s="2008"/>
      <c r="B231" s="2008"/>
      <c r="C231" s="592" t="s">
        <v>1077</v>
      </c>
      <c r="D231" s="2596"/>
      <c r="E231" s="2339"/>
      <c r="F231" s="2505"/>
      <c r="G231" s="2551"/>
      <c r="H231" s="1728"/>
      <c r="I231" s="874" t="s">
        <v>1076</v>
      </c>
      <c r="J231" s="794"/>
      <c r="K231" s="1728"/>
      <c r="L231" s="437"/>
      <c r="M231" s="564"/>
      <c r="N231" s="557"/>
      <c r="O231" s="1852"/>
      <c r="P231" s="1852"/>
    </row>
    <row s="13002" customFormat="1" customHeight="1" ht="0.75" hidden="1">
      <c r="A232" s="2008"/>
      <c r="B232" s="2008"/>
      <c r="C232" s="592" t="s">
        <v>1084</v>
      </c>
      <c r="D232" s="2596"/>
      <c r="E232" s="2339"/>
      <c r="F232" s="2505"/>
      <c r="G232" s="623"/>
      <c r="H232" s="1728"/>
      <c r="I232" s="874"/>
      <c r="J232" s="794"/>
      <c r="K232" s="1728"/>
      <c r="L232" s="437"/>
      <c r="M232" s="564"/>
      <c r="N232" s="557"/>
      <c r="O232" s="1852"/>
      <c r="P232" s="1852"/>
    </row>
    <row s="13002" customFormat="1" customHeight="1" ht="18.75" hidden="1">
      <c r="A233" s="2008" t="s">
        <v>234</v>
      </c>
      <c r="B233" s="2008" t="s">
        <v>235</v>
      </c>
      <c r="C233" s="592"/>
      <c r="D233" s="2596"/>
      <c r="E233" s="2339"/>
      <c r="F233" s="2505" t="str">
        <f>INDEX(PT_DIFFERENTIATION_VTAR,MATCH(A233,PT_DIFFERENTIATION_VTAR_ID,0))</f>
        <v>Тариф на подвоз воды</v>
      </c>
      <c r="G233" s="2551" t="str">
        <f>INDEX(PT_DIFFERENTIATION_NTAR,MATCH(B233,PT_DIFFERENTIATION_NTAR_ID,0))</f>
        <v/>
      </c>
      <c r="H233" s="2091"/>
      <c r="I233" s="1967"/>
      <c r="J233" s="2001"/>
      <c r="K233" s="2006"/>
      <c r="L233" s="2091" t="s">
        <v>305</v>
      </c>
      <c r="M233" s="564"/>
      <c r="N233" s="557"/>
      <c r="O233" s="1852"/>
      <c r="P233" s="1852"/>
    </row>
    <row s="13002" customFormat="1" customHeight="1" ht="18.75" hidden="1">
      <c r="A234" s="2008"/>
      <c r="B234" s="2008"/>
      <c r="C234" s="592" t="s">
        <v>1077</v>
      </c>
      <c r="D234" s="2596"/>
      <c r="E234" s="2339"/>
      <c r="F234" s="2505"/>
      <c r="G234" s="2551"/>
      <c r="H234" s="1728"/>
      <c r="I234" s="874" t="s">
        <v>1076</v>
      </c>
      <c r="J234" s="794"/>
      <c r="K234" s="1728"/>
      <c r="L234" s="437"/>
      <c r="M234" s="564"/>
      <c r="N234" s="557"/>
      <c r="O234" s="1852"/>
      <c r="P234" s="1852"/>
    </row>
    <row s="13002" customFormat="1" customHeight="1" ht="0.75" hidden="1">
      <c r="A235" s="2008"/>
      <c r="B235" s="2008"/>
      <c r="C235" s="592" t="s">
        <v>1084</v>
      </c>
      <c r="D235" s="2596"/>
      <c r="E235" s="2339"/>
      <c r="F235" s="2505"/>
      <c r="G235" s="623"/>
      <c r="H235" s="1728"/>
      <c r="I235" s="874"/>
      <c r="J235" s="794"/>
      <c r="K235" s="1728"/>
      <c r="L235" s="437"/>
      <c r="M235" s="564"/>
      <c r="N235" s="557"/>
      <c r="O235" s="1852"/>
      <c r="P235" s="1852"/>
    </row>
    <row s="13002" customFormat="1" customHeight="1" ht="18.75" hidden="1">
      <c r="A236" s="2008" t="s">
        <v>239</v>
      </c>
      <c r="B236" s="2008" t="s">
        <v>240</v>
      </c>
      <c r="C236" s="592"/>
      <c r="D236" s="2596"/>
      <c r="E236" s="2339"/>
      <c r="F236" s="25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1" t="str">
        <f>INDEX(PT_DIFFERENTIATION_NTAR,MATCH(B236,PT_DIFFERENTIATION_NTAR_ID,0))</f>
        <v/>
      </c>
      <c r="H236" s="2091"/>
      <c r="I236" s="1967"/>
      <c r="J236" s="2001"/>
      <c r="K236" s="2006"/>
      <c r="L236" s="2091" t="s">
        <v>305</v>
      </c>
      <c r="M236" s="564"/>
      <c r="N236" s="557"/>
      <c r="O236" s="1852"/>
      <c r="P236" s="1852"/>
    </row>
    <row s="13002" customFormat="1" customHeight="1" ht="18.75" hidden="1">
      <c r="A237" s="2008"/>
      <c r="B237" s="2008"/>
      <c r="C237" s="592" t="s">
        <v>1077</v>
      </c>
      <c r="D237" s="2596"/>
      <c r="E237" s="2339"/>
      <c r="F237" s="2505"/>
      <c r="G237" s="2551"/>
      <c r="H237" s="1728"/>
      <c r="I237" s="874" t="s">
        <v>1076</v>
      </c>
      <c r="J237" s="794"/>
      <c r="K237" s="1728"/>
      <c r="L237" s="437"/>
      <c r="M237" s="564"/>
      <c r="N237" s="557"/>
      <c r="O237" s="1852"/>
      <c r="P237" s="1852"/>
    </row>
    <row s="13002" customFormat="1" customHeight="1" ht="0.75" hidden="1">
      <c r="A238" s="2008"/>
      <c r="B238" s="2008"/>
      <c r="C238" s="592" t="s">
        <v>1084</v>
      </c>
      <c r="D238" s="2596"/>
      <c r="E238" s="2339"/>
      <c r="F238" s="2505"/>
      <c r="G238" s="623"/>
      <c r="H238" s="1728"/>
      <c r="I238" s="874"/>
      <c r="J238" s="794"/>
      <c r="K238" s="1728"/>
      <c r="L238" s="437"/>
      <c r="M238" s="564"/>
      <c r="N238" s="557"/>
      <c r="O238" s="1852"/>
      <c r="P238" s="1852"/>
    </row>
    <row s="13002" customFormat="1" customHeight="1" ht="18.75" hidden="1">
      <c r="A239" s="2008" t="s">
        <v>246</v>
      </c>
      <c r="B239" s="2008" t="s">
        <v>247</v>
      </c>
      <c r="C239" s="592"/>
      <c r="D239" s="2596"/>
      <c r="E239" s="2339"/>
      <c r="F239" s="2505" t="str">
        <f>INDEX(PT_DIFFERENTIATION_VTAR,MATCH(A239,PT_DIFFERENTIATION_VTAR_ID,0))</f>
        <v>Тариф на горячую воду (горячее водоснабжение)</v>
      </c>
      <c r="G239" s="2551" t="str">
        <f>INDEX(PT_DIFFERENTIATION_NTAR,MATCH(B239,PT_DIFFERENTIATION_NTAR_ID,0))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239" s="2091"/>
      <c r="I239" s="1967"/>
      <c r="J239" s="2001"/>
      <c r="K239" s="2006"/>
      <c r="L239" s="2091" t="s">
        <v>305</v>
      </c>
      <c r="M239" s="564"/>
      <c r="N239" s="557"/>
      <c r="O239" s="1852"/>
      <c r="P239" s="1852"/>
    </row>
    <row s="13002" customFormat="1" customHeight="1" ht="18.75" hidden="1">
      <c r="A240" s="2008"/>
      <c r="B240" s="2008"/>
      <c r="C240" s="592" t="s">
        <v>1077</v>
      </c>
      <c r="D240" s="2596"/>
      <c r="E240" s="2339"/>
      <c r="F240" s="2505"/>
      <c r="G240" s="2551"/>
      <c r="H240" s="1728"/>
      <c r="I240" s="874" t="s">
        <v>1076</v>
      </c>
      <c r="J240" s="794"/>
      <c r="K240" s="1728"/>
      <c r="L240" s="437"/>
      <c r="M240" s="564"/>
      <c r="N240" s="557"/>
      <c r="O240" s="1852"/>
      <c r="P240" s="1852"/>
    </row>
    <row s="13002" customFormat="1" customHeight="1" ht="0.75" hidden="1">
      <c r="A241" s="2008"/>
      <c r="B241" s="2008"/>
      <c r="C241" s="592" t="s">
        <v>1084</v>
      </c>
      <c r="D241" s="2596"/>
      <c r="E241" s="2339"/>
      <c r="F241" s="2505"/>
      <c r="G241" s="623"/>
      <c r="H241" s="1728"/>
      <c r="I241" s="874"/>
      <c r="J241" s="794"/>
      <c r="K241" s="1728"/>
      <c r="L241" s="437"/>
      <c r="M241" s="564"/>
      <c r="N241" s="557"/>
      <c r="O241" s="1852"/>
      <c r="P241" s="1852"/>
    </row>
    <row s="13002" customFormat="1" customHeight="1" ht="18.75" hidden="1">
      <c r="A242" s="2008" t="s">
        <v>254</v>
      </c>
      <c r="B242" s="2008" t="s">
        <v>255</v>
      </c>
      <c r="C242" s="592"/>
      <c r="D242" s="2596"/>
      <c r="E242" s="2339"/>
      <c r="F242" s="2505" t="str">
        <f>INDEX(PT_DIFFERENTIATION_VTAR,MATCH(A242,PT_DIFFERENTIATION_VTAR_ID,0))</f>
        <v>Тариф на транспортировку горячей воды</v>
      </c>
      <c r="G242" s="2551" t="str">
        <f>INDEX(PT_DIFFERENTIATION_NTAR,MATCH(B242,PT_DIFFERENTIATION_NTAR_ID,0))</f>
        <v/>
      </c>
      <c r="H242" s="2091"/>
      <c r="I242" s="1967"/>
      <c r="J242" s="2001"/>
      <c r="K242" s="2006"/>
      <c r="L242" s="2091" t="s">
        <v>305</v>
      </c>
      <c r="M242" s="564"/>
      <c r="N242" s="557"/>
      <c r="O242" s="1852"/>
      <c r="P242" s="1852"/>
    </row>
    <row s="13002" customFormat="1" customHeight="1" ht="18.75" hidden="1">
      <c r="A243" s="2008"/>
      <c r="B243" s="2008"/>
      <c r="C243" s="592" t="s">
        <v>1077</v>
      </c>
      <c r="D243" s="2596"/>
      <c r="E243" s="2339"/>
      <c r="F243" s="2505"/>
      <c r="G243" s="2551"/>
      <c r="H243" s="1728"/>
      <c r="I243" s="874" t="s">
        <v>1076</v>
      </c>
      <c r="J243" s="794"/>
      <c r="K243" s="1728"/>
      <c r="L243" s="437"/>
      <c r="M243" s="564"/>
      <c r="N243" s="557"/>
      <c r="O243" s="1852"/>
      <c r="P243" s="1852"/>
    </row>
    <row s="13002" customFormat="1" customHeight="1" ht="0.75" hidden="1">
      <c r="A244" s="2008"/>
      <c r="B244" s="2008"/>
      <c r="C244" s="592" t="s">
        <v>1084</v>
      </c>
      <c r="D244" s="2596"/>
      <c r="E244" s="2339"/>
      <c r="F244" s="2505"/>
      <c r="G244" s="623"/>
      <c r="H244" s="1728"/>
      <c r="I244" s="874"/>
      <c r="J244" s="794"/>
      <c r="K244" s="1728"/>
      <c r="L244" s="437"/>
      <c r="M244" s="564"/>
      <c r="N244" s="557"/>
      <c r="O244" s="1852"/>
      <c r="P244" s="1852"/>
    </row>
    <row s="13002" customFormat="1" customHeight="1" ht="18.75" hidden="1">
      <c r="A245" s="2008" t="s">
        <v>259</v>
      </c>
      <c r="B245" s="2008" t="s">
        <v>260</v>
      </c>
      <c r="C245" s="592"/>
      <c r="D245" s="2596"/>
      <c r="E245" s="2339"/>
      <c r="F245" s="25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1" t="str">
        <f>INDEX(PT_DIFFERENTIATION_NTAR,MATCH(B245,PT_DIFFERENTIATION_NTAR_ID,0))</f>
        <v/>
      </c>
      <c r="H245" s="2091"/>
      <c r="I245" s="1967"/>
      <c r="J245" s="2001"/>
      <c r="K245" s="2006"/>
      <c r="L245" s="2091" t="s">
        <v>305</v>
      </c>
      <c r="M245" s="564"/>
      <c r="N245" s="557"/>
      <c r="O245" s="1852"/>
      <c r="P245" s="1852"/>
    </row>
    <row s="13002" customFormat="1" customHeight="1" ht="18.75" hidden="1">
      <c r="A246" s="2008"/>
      <c r="B246" s="2008"/>
      <c r="C246" s="592" t="s">
        <v>1077</v>
      </c>
      <c r="D246" s="2596"/>
      <c r="E246" s="2339"/>
      <c r="F246" s="2505"/>
      <c r="G246" s="2551"/>
      <c r="H246" s="1728"/>
      <c r="I246" s="874" t="s">
        <v>1076</v>
      </c>
      <c r="J246" s="794"/>
      <c r="K246" s="1728"/>
      <c r="L246" s="437"/>
      <c r="M246" s="564"/>
      <c r="N246" s="557"/>
      <c r="O246" s="1852"/>
      <c r="P246" s="1852"/>
    </row>
    <row s="13002" customFormat="1" customHeight="1" ht="0.75" hidden="1">
      <c r="A247" s="2008"/>
      <c r="B247" s="2008"/>
      <c r="C247" s="592" t="s">
        <v>1084</v>
      </c>
      <c r="D247" s="2596"/>
      <c r="E247" s="2339"/>
      <c r="F247" s="2505"/>
      <c r="G247" s="623"/>
      <c r="H247" s="1728"/>
      <c r="I247" s="874"/>
      <c r="J247" s="794"/>
      <c r="K247" s="1728"/>
      <c r="L247" s="437"/>
      <c r="M247" s="564"/>
      <c r="N247" s="557"/>
      <c r="O247" s="1852"/>
      <c r="P247" s="1852"/>
    </row>
    <row s="13002" customFormat="1" customHeight="1" ht="18.75" hidden="1">
      <c r="A248" s="2008" t="s">
        <v>264</v>
      </c>
      <c r="B248" s="2008" t="s">
        <v>265</v>
      </c>
      <c r="C248" s="592"/>
      <c r="D248" s="2596"/>
      <c r="E248" s="2339"/>
      <c r="F248" s="2505" t="str">
        <f>INDEX(PT_DIFFERENTIATION_VTAR,MATCH(A248,PT_DIFFERENTIATION_VTAR_ID,0))</f>
        <v>Тариф на водоотведение</v>
      </c>
      <c r="G248" s="2551" t="str">
        <f>INDEX(PT_DIFFERENTIATION_NTAR,MATCH(B248,PT_DIFFERENTIATION_NTAR_ID,0))</f>
        <v/>
      </c>
      <c r="H248" s="2091"/>
      <c r="I248" s="1967"/>
      <c r="J248" s="2001"/>
      <c r="K248" s="2006"/>
      <c r="L248" s="2091" t="s">
        <v>305</v>
      </c>
      <c r="M248" s="564"/>
      <c r="N248" s="557"/>
      <c r="O248" s="1852"/>
      <c r="P248" s="1852"/>
    </row>
    <row s="13002" customFormat="1" customHeight="1" ht="18.75" hidden="1">
      <c r="A249" s="2008"/>
      <c r="B249" s="2008"/>
      <c r="C249" s="592" t="s">
        <v>1077</v>
      </c>
      <c r="D249" s="2596"/>
      <c r="E249" s="2339"/>
      <c r="F249" s="2505"/>
      <c r="G249" s="2551"/>
      <c r="H249" s="1728"/>
      <c r="I249" s="874" t="s">
        <v>1076</v>
      </c>
      <c r="J249" s="794"/>
      <c r="K249" s="1728"/>
      <c r="L249" s="437"/>
      <c r="M249" s="564"/>
      <c r="N249" s="557"/>
      <c r="O249" s="1852"/>
      <c r="P249" s="1852"/>
    </row>
    <row s="13002" customFormat="1" customHeight="1" ht="0.75" hidden="1">
      <c r="A250" s="2008"/>
      <c r="B250" s="2008"/>
      <c r="C250" s="592" t="s">
        <v>1084</v>
      </c>
      <c r="D250" s="2596"/>
      <c r="E250" s="2339"/>
      <c r="F250" s="2505"/>
      <c r="G250" s="623"/>
      <c r="H250" s="1728"/>
      <c r="I250" s="874"/>
      <c r="J250" s="794"/>
      <c r="K250" s="1728"/>
      <c r="L250" s="437"/>
      <c r="M250" s="564"/>
      <c r="N250" s="557"/>
      <c r="O250" s="1852"/>
      <c r="P250" s="1852"/>
    </row>
    <row s="13002" customFormat="1" customHeight="1" ht="18.75" hidden="1">
      <c r="A251" s="2008" t="s">
        <v>269</v>
      </c>
      <c r="B251" s="2008" t="s">
        <v>270</v>
      </c>
      <c r="C251" s="592"/>
      <c r="D251" s="2596"/>
      <c r="E251" s="2339"/>
      <c r="F251" s="2505" t="str">
        <f>INDEX(PT_DIFFERENTIATION_VTAR,MATCH(A251,PT_DIFFERENTIATION_VTAR_ID,0))</f>
        <v>Тариф на транспортировку сточных вод</v>
      </c>
      <c r="G251" s="2551" t="str">
        <f>INDEX(PT_DIFFERENTIATION_NTAR,MATCH(B251,PT_DIFFERENTIATION_NTAR_ID,0))</f>
        <v/>
      </c>
      <c r="H251" s="2091"/>
      <c r="I251" s="1967"/>
      <c r="J251" s="2001"/>
      <c r="K251" s="2006"/>
      <c r="L251" s="2091" t="s">
        <v>305</v>
      </c>
      <c r="M251" s="564"/>
      <c r="N251" s="557"/>
      <c r="O251" s="1852"/>
      <c r="P251" s="1852"/>
    </row>
    <row s="13002" customFormat="1" customHeight="1" ht="18.75" hidden="1">
      <c r="A252" s="2008"/>
      <c r="B252" s="2008"/>
      <c r="C252" s="592" t="s">
        <v>1077</v>
      </c>
      <c r="D252" s="2596"/>
      <c r="E252" s="2339"/>
      <c r="F252" s="2505"/>
      <c r="G252" s="2551"/>
      <c r="H252" s="1728"/>
      <c r="I252" s="874" t="s">
        <v>1076</v>
      </c>
      <c r="J252" s="794"/>
      <c r="K252" s="1728"/>
      <c r="L252" s="437"/>
      <c r="M252" s="564"/>
      <c r="N252" s="557"/>
      <c r="O252" s="1852"/>
      <c r="P252" s="1852"/>
    </row>
    <row s="13002" customFormat="1" customHeight="1" ht="0.75" hidden="1">
      <c r="A253" s="2008"/>
      <c r="B253" s="2008"/>
      <c r="C253" s="592" t="s">
        <v>1084</v>
      </c>
      <c r="D253" s="2596"/>
      <c r="E253" s="2339"/>
      <c r="F253" s="2505"/>
      <c r="G253" s="623"/>
      <c r="H253" s="1728"/>
      <c r="I253" s="874"/>
      <c r="J253" s="794"/>
      <c r="K253" s="1728"/>
      <c r="L253" s="437"/>
      <c r="M253" s="564"/>
      <c r="N253" s="557"/>
      <c r="O253" s="1852"/>
      <c r="P253" s="1852"/>
    </row>
    <row s="13002" customFormat="1" customHeight="1" ht="18.75" hidden="1">
      <c r="A254" s="2008" t="s">
        <v>274</v>
      </c>
      <c r="B254" s="2008" t="s">
        <v>275</v>
      </c>
      <c r="C254" s="592"/>
      <c r="D254" s="2596"/>
      <c r="E254" s="2339"/>
      <c r="F254" s="2505" t="str">
        <f>INDEX(PT_DIFFERENTIATION_VTAR,MATCH(A254,PT_DIFFERENTIATION_VTAR_ID,0))</f>
        <v>Тариф на подключение (технологическое присоединение) к централизованной системе водоотведения</v>
      </c>
      <c r="G254" s="2551" t="str">
        <f>INDEX(PT_DIFFERENTIATION_NTAR,MATCH(B254,PT_DIFFERENTIATION_NTAR_ID,0))</f>
        <v/>
      </c>
      <c r="H254" s="2091"/>
      <c r="I254" s="1967"/>
      <c r="J254" s="2001"/>
      <c r="K254" s="2006"/>
      <c r="L254" s="2091" t="s">
        <v>305</v>
      </c>
      <c r="M254" s="564"/>
      <c r="N254" s="557"/>
      <c r="O254" s="1852"/>
      <c r="P254" s="1852"/>
    </row>
    <row s="13002" customFormat="1" customHeight="1" ht="18.75" hidden="1">
      <c r="A255" s="2008"/>
      <c r="B255" s="2008"/>
      <c r="C255" s="592" t="s">
        <v>1077</v>
      </c>
      <c r="D255" s="2596"/>
      <c r="E255" s="2339"/>
      <c r="F255" s="2505"/>
      <c r="G255" s="2551"/>
      <c r="H255" s="1728"/>
      <c r="I255" s="874" t="s">
        <v>1076</v>
      </c>
      <c r="J255" s="794"/>
      <c r="K255" s="1728"/>
      <c r="L255" s="437"/>
      <c r="M255" s="564"/>
      <c r="N255" s="557"/>
      <c r="O255" s="1852"/>
      <c r="P255" s="1852"/>
    </row>
    <row s="13002" customFormat="1" customHeight="1" ht="0.75">
      <c r="A256" s="2008"/>
      <c r="B256" s="2008"/>
      <c r="C256" s="592" t="s">
        <v>1084</v>
      </c>
      <c r="D256" s="2596"/>
      <c r="E256" s="2339"/>
      <c r="F256" s="2505"/>
      <c r="G256" s="623"/>
      <c r="H256" s="1728"/>
      <c r="I256" s="874"/>
      <c r="J256" s="794"/>
      <c r="K256" s="1728"/>
      <c r="L256" s="437"/>
      <c r="M256" s="564"/>
      <c r="N256" s="557"/>
      <c r="O256" s="1852"/>
      <c r="P256" s="1852"/>
    </row>
    <row customHeight="1" ht="25.5">
      <c r="A257" s="2008"/>
      <c r="B257" s="2008"/>
      <c r="D257" s="599"/>
      <c r="E257" s="371" t="s">
        <v>89</v>
      </c>
      <c r="F257"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8"/>
      <c r="H257" s="2588"/>
      <c r="I257" s="2588"/>
      <c r="J257" s="2588"/>
      <c r="K257" s="2588"/>
      <c r="L257" s="2588"/>
      <c r="M257" s="520"/>
      <c r="N257" s="557"/>
    </row>
    <row s="13002" customFormat="1" customHeight="1" ht="60.75" hidden="1">
      <c r="A258" s="2008" t="s">
        <v>151</v>
      </c>
      <c r="B258" s="2008" t="s">
        <v>152</v>
      </c>
      <c r="C258" s="592"/>
      <c r="D258" s="2596"/>
      <c r="E258" s="2339"/>
      <c r="F258" s="25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1" t="str">
        <f>INDEX(PT_DIFFERENTIATION_NTAR,MATCH(B258,PT_DIFFERENTIATION_NTAR_ID,0))</f>
        <v/>
      </c>
      <c r="H258" s="2091"/>
      <c r="I258" s="1967"/>
      <c r="J258" s="2001"/>
      <c r="K258" s="2006"/>
      <c r="L258" s="2091" t="s">
        <v>305</v>
      </c>
      <c r="M25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2"/>
      <c r="P258" s="1852"/>
    </row>
    <row s="13002" customFormat="1" customHeight="1" ht="18.75" hidden="1">
      <c r="A259" s="2008"/>
      <c r="B259" s="2008"/>
      <c r="C259" s="592" t="s">
        <v>1077</v>
      </c>
      <c r="D259" s="2596"/>
      <c r="E259" s="2339"/>
      <c r="F259" s="2505"/>
      <c r="G259" s="2551"/>
      <c r="H259" s="1728"/>
      <c r="I259" s="874" t="s">
        <v>1076</v>
      </c>
      <c r="J259" s="794"/>
      <c r="K259" s="1728"/>
      <c r="L259" s="437"/>
      <c r="M259" s="2299"/>
      <c r="N259" s="557"/>
      <c r="O259" s="1852"/>
      <c r="P259" s="1852"/>
    </row>
    <row s="13002" customFormat="1" customHeight="1" ht="0.75" hidden="1">
      <c r="A260" s="2008"/>
      <c r="B260" s="2008"/>
      <c r="C260" s="592" t="s">
        <v>1084</v>
      </c>
      <c r="D260" s="2596"/>
      <c r="E260" s="2339"/>
      <c r="F260" s="2505"/>
      <c r="G260" s="623"/>
      <c r="H260" s="1728"/>
      <c r="I260" s="874"/>
      <c r="J260" s="794"/>
      <c r="K260" s="1728"/>
      <c r="L260" s="437"/>
      <c r="M260" s="2299"/>
      <c r="N260" s="557"/>
      <c r="O260" s="1852"/>
      <c r="P260" s="1852"/>
    </row>
    <row s="13002" customFormat="1" customHeight="1" ht="45" hidden="1">
      <c r="A261" s="2008" t="s">
        <v>157</v>
      </c>
      <c r="B261" s="2008" t="s">
        <v>158</v>
      </c>
      <c r="C261" s="592"/>
      <c r="D261" s="2596"/>
      <c r="E261" s="2339"/>
      <c r="F261" s="25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1" t="str">
        <f>INDEX(PT_DIFFERENTIATION_NTAR,MATCH(B261,PT_DIFFERENTIATION_NTAR_ID,0))</f>
        <v/>
      </c>
      <c r="H261" s="2091"/>
      <c r="I261" s="1967"/>
      <c r="J261" s="2001"/>
      <c r="K261" s="2006"/>
      <c r="L261" s="2091" t="s">
        <v>305</v>
      </c>
      <c r="M261" s="2300"/>
      <c r="N261" s="557"/>
      <c r="O261" s="1852"/>
      <c r="P261" s="1852"/>
    </row>
    <row s="13002" customFormat="1" customHeight="1" ht="18.75" hidden="1">
      <c r="A262" s="2008"/>
      <c r="B262" s="2008"/>
      <c r="C262" s="592" t="s">
        <v>1077</v>
      </c>
      <c r="D262" s="2596"/>
      <c r="E262" s="2339"/>
      <c r="F262" s="2505"/>
      <c r="G262" s="2551"/>
      <c r="H262" s="1728"/>
      <c r="I262" s="874" t="s">
        <v>1076</v>
      </c>
      <c r="J262" s="794"/>
      <c r="K262" s="1728"/>
      <c r="L262" s="437"/>
      <c r="M262" s="2090"/>
      <c r="N262" s="557"/>
      <c r="O262" s="1852"/>
      <c r="P262" s="1852"/>
    </row>
    <row s="13002" customFormat="1" customHeight="1" ht="0.75" hidden="1">
      <c r="A263" s="2008"/>
      <c r="B263" s="2008"/>
      <c r="C263" s="592" t="s">
        <v>1084</v>
      </c>
      <c r="D263" s="2596"/>
      <c r="E263" s="2339"/>
      <c r="F263" s="2505"/>
      <c r="G263" s="623"/>
      <c r="H263" s="1728"/>
      <c r="I263" s="874"/>
      <c r="J263" s="794"/>
      <c r="K263" s="1728"/>
      <c r="L263" s="437"/>
      <c r="M263" s="564"/>
      <c r="N263" s="557"/>
      <c r="O263" s="1852"/>
      <c r="P263" s="1852"/>
    </row>
    <row s="13002" customFormat="1" customHeight="1" ht="45" hidden="1">
      <c r="A264" s="2008" t="s">
        <v>163</v>
      </c>
      <c r="B264" s="2008" t="s">
        <v>164</v>
      </c>
      <c r="C264" s="592"/>
      <c r="D264" s="2596"/>
      <c r="E264" s="2339"/>
      <c r="F264" s="25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1" t="str">
        <f>INDEX(PT_DIFFERENTIATION_NTAR,MATCH(B264,PT_DIFFERENTIATION_NTAR_ID,0))</f>
        <v/>
      </c>
      <c r="H264" s="2091"/>
      <c r="I264" s="1967"/>
      <c r="J264" s="2001"/>
      <c r="K264" s="2006"/>
      <c r="L264" s="2091" t="s">
        <v>305</v>
      </c>
      <c r="M264" s="564"/>
      <c r="N264" s="557"/>
      <c r="O264" s="1852"/>
      <c r="P264" s="1852"/>
    </row>
    <row s="13002" customFormat="1" customHeight="1" ht="18.75" hidden="1">
      <c r="A265" s="2008"/>
      <c r="B265" s="2008"/>
      <c r="C265" s="592" t="s">
        <v>1077</v>
      </c>
      <c r="D265" s="2596"/>
      <c r="E265" s="2339"/>
      <c r="F265" s="2505"/>
      <c r="G265" s="2551"/>
      <c r="H265" s="1728"/>
      <c r="I265" s="874" t="s">
        <v>1076</v>
      </c>
      <c r="J265" s="794"/>
      <c r="K265" s="1728"/>
      <c r="L265" s="437"/>
      <c r="M265" s="564"/>
      <c r="N265" s="557"/>
      <c r="O265" s="1852"/>
      <c r="P265" s="1852"/>
    </row>
    <row s="13002" customFormat="1" customHeight="1" ht="0.75" hidden="1">
      <c r="A266" s="2008"/>
      <c r="B266" s="2008"/>
      <c r="C266" s="592" t="s">
        <v>1084</v>
      </c>
      <c r="D266" s="2596"/>
      <c r="E266" s="2339"/>
      <c r="F266" s="2505"/>
      <c r="G266" s="623"/>
      <c r="H266" s="1728"/>
      <c r="I266" s="874"/>
      <c r="J266" s="794"/>
      <c r="K266" s="1728"/>
      <c r="L266" s="437"/>
      <c r="M266" s="564"/>
      <c r="N266" s="557"/>
      <c r="O266" s="1852"/>
      <c r="P266" s="1852"/>
    </row>
    <row s="13002" customFormat="1" customHeight="1" ht="45" hidden="1">
      <c r="A267" s="2008" t="s">
        <v>169</v>
      </c>
      <c r="B267" s="2008" t="s">
        <v>170</v>
      </c>
      <c r="C267" s="592"/>
      <c r="D267" s="2596"/>
      <c r="E267" s="2339"/>
      <c r="F267" s="25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1" t="str">
        <f>INDEX(PT_DIFFERENTIATION_NTAR,MATCH(B267,PT_DIFFERENTIATION_NTAR_ID,0))</f>
        <v/>
      </c>
      <c r="H267" s="2091"/>
      <c r="I267" s="1967"/>
      <c r="J267" s="2001"/>
      <c r="K267" s="2006"/>
      <c r="L267" s="2091" t="s">
        <v>305</v>
      </c>
      <c r="M267" s="564"/>
      <c r="N267" s="557"/>
      <c r="O267" s="1852"/>
      <c r="P267" s="1852"/>
    </row>
    <row s="13002" customFormat="1" customHeight="1" ht="18.75" hidden="1">
      <c r="A268" s="2008"/>
      <c r="B268" s="2008"/>
      <c r="C268" s="592" t="s">
        <v>1077</v>
      </c>
      <c r="D268" s="2596"/>
      <c r="E268" s="2339"/>
      <c r="F268" s="2505"/>
      <c r="G268" s="2551"/>
      <c r="H268" s="1728"/>
      <c r="I268" s="874" t="s">
        <v>1076</v>
      </c>
      <c r="J268" s="794"/>
      <c r="K268" s="1728"/>
      <c r="L268" s="437"/>
      <c r="M268" s="564"/>
      <c r="N268" s="557"/>
      <c r="O268" s="1852"/>
      <c r="P268" s="1852"/>
    </row>
    <row s="13002" customFormat="1" customHeight="1" ht="0.75" hidden="1">
      <c r="A269" s="2008"/>
      <c r="B269" s="2008"/>
      <c r="C269" s="592" t="s">
        <v>1084</v>
      </c>
      <c r="D269" s="2596"/>
      <c r="E269" s="2339"/>
      <c r="F269" s="2505"/>
      <c r="G269" s="623"/>
      <c r="H269" s="1728"/>
      <c r="I269" s="874"/>
      <c r="J269" s="794"/>
      <c r="K269" s="1728"/>
      <c r="L269" s="437"/>
      <c r="M269" s="564"/>
      <c r="N269" s="557"/>
      <c r="O269" s="1852"/>
      <c r="P269" s="1852"/>
    </row>
    <row s="13002" customFormat="1" customHeight="1" ht="18.75" hidden="1">
      <c r="A270" s="2008" t="s">
        <v>175</v>
      </c>
      <c r="B270" s="2008" t="s">
        <v>176</v>
      </c>
      <c r="C270" s="592"/>
      <c r="D270" s="2596"/>
      <c r="E270" s="2339"/>
      <c r="F270" s="2505" t="str">
        <f>INDEX(PT_DIFFERENTIATION_VTAR,MATCH(A270,PT_DIFFERENTIATION_VTAR_ID,0))</f>
        <v>Тарифы на услуги по передаче тепловой энергии</v>
      </c>
      <c r="G270" s="2551" t="str">
        <f>INDEX(PT_DIFFERENTIATION_NTAR,MATCH(B270,PT_DIFFERENTIATION_NTAR_ID,0))</f>
        <v/>
      </c>
      <c r="H270" s="2091"/>
      <c r="I270" s="1967"/>
      <c r="J270" s="2001"/>
      <c r="K270" s="2006"/>
      <c r="L270" s="2091" t="s">
        <v>305</v>
      </c>
      <c r="M270" s="564"/>
      <c r="N270" s="557"/>
      <c r="O270" s="1852"/>
      <c r="P270" s="1852"/>
    </row>
    <row s="13002" customFormat="1" customHeight="1" ht="18.75" hidden="1">
      <c r="A271" s="2008"/>
      <c r="B271" s="2008"/>
      <c r="C271" s="592" t="s">
        <v>1077</v>
      </c>
      <c r="D271" s="2596"/>
      <c r="E271" s="2339"/>
      <c r="F271" s="2505"/>
      <c r="G271" s="2551"/>
      <c r="H271" s="1728"/>
      <c r="I271" s="874" t="s">
        <v>1076</v>
      </c>
      <c r="J271" s="794"/>
      <c r="K271" s="1728"/>
      <c r="L271" s="437"/>
      <c r="M271" s="564"/>
      <c r="N271" s="557"/>
      <c r="O271" s="1852"/>
      <c r="P271" s="1852"/>
    </row>
    <row s="13002" customFormat="1" customHeight="1" ht="0.75" hidden="1">
      <c r="A272" s="2008"/>
      <c r="B272" s="2008"/>
      <c r="C272" s="592" t="s">
        <v>1084</v>
      </c>
      <c r="D272" s="2596"/>
      <c r="E272" s="2339"/>
      <c r="F272" s="2505"/>
      <c r="G272" s="623"/>
      <c r="H272" s="1728"/>
      <c r="I272" s="874"/>
      <c r="J272" s="794"/>
      <c r="K272" s="1728"/>
      <c r="L272" s="437"/>
      <c r="M272" s="564"/>
      <c r="N272" s="557"/>
      <c r="O272" s="1852"/>
      <c r="P272" s="1852"/>
    </row>
    <row s="13002" customFormat="1" customHeight="1" ht="18.75" hidden="1">
      <c r="A273" s="2008" t="s">
        <v>181</v>
      </c>
      <c r="B273" s="2008" t="s">
        <v>182</v>
      </c>
      <c r="C273" s="592"/>
      <c r="D273" s="2596"/>
      <c r="E273" s="2339"/>
      <c r="F273" s="2505" t="str">
        <f>INDEX(PT_DIFFERENTIATION_VTAR,MATCH(A273,PT_DIFFERENTIATION_VTAR_ID,0))</f>
        <v>Тарифы на услуги по передаче теплоносителя</v>
      </c>
      <c r="G273" s="2551" t="str">
        <f>INDEX(PT_DIFFERENTIATION_NTAR,MATCH(B273,PT_DIFFERENTIATION_NTAR_ID,0))</f>
        <v/>
      </c>
      <c r="H273" s="2091"/>
      <c r="I273" s="1967"/>
      <c r="J273" s="2001"/>
      <c r="K273" s="2006"/>
      <c r="L273" s="2091" t="s">
        <v>305</v>
      </c>
      <c r="M273" s="564"/>
      <c r="N273" s="557"/>
      <c r="O273" s="1852"/>
      <c r="P273" s="1852"/>
    </row>
    <row s="13002" customFormat="1" customHeight="1" ht="18.75" hidden="1">
      <c r="A274" s="2008"/>
      <c r="B274" s="2008"/>
      <c r="C274" s="592" t="s">
        <v>1077</v>
      </c>
      <c r="D274" s="2596"/>
      <c r="E274" s="2339"/>
      <c r="F274" s="2505"/>
      <c r="G274" s="2551"/>
      <c r="H274" s="1728"/>
      <c r="I274" s="874" t="s">
        <v>1076</v>
      </c>
      <c r="J274" s="794"/>
      <c r="K274" s="1728"/>
      <c r="L274" s="437"/>
      <c r="M274" s="564"/>
      <c r="N274" s="557"/>
      <c r="O274" s="1852"/>
      <c r="P274" s="1852"/>
    </row>
    <row s="13002" customFormat="1" customHeight="1" ht="0.75" hidden="1">
      <c r="A275" s="2008"/>
      <c r="B275" s="2008"/>
      <c r="C275" s="592" t="s">
        <v>1084</v>
      </c>
      <c r="D275" s="2596"/>
      <c r="E275" s="2339"/>
      <c r="F275" s="2505"/>
      <c r="G275" s="623"/>
      <c r="H275" s="1728"/>
      <c r="I275" s="874"/>
      <c r="J275" s="794"/>
      <c r="K275" s="1728"/>
      <c r="L275" s="437"/>
      <c r="M275" s="564"/>
      <c r="N275" s="557"/>
      <c r="O275" s="1852"/>
      <c r="P275" s="1852"/>
    </row>
    <row s="13002" customFormat="1" customHeight="1" ht="18.75" hidden="1">
      <c r="A276" s="2008" t="s">
        <v>187</v>
      </c>
      <c r="B276" s="2008" t="s">
        <v>188</v>
      </c>
      <c r="C276" s="592"/>
      <c r="D276" s="2596"/>
      <c r="E276" s="2339"/>
      <c r="F276" s="25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1" t="str">
        <f>INDEX(PT_DIFFERENTIATION_NTAR,MATCH(B276,PT_DIFFERENTIATION_NTAR_ID,0))</f>
        <v/>
      </c>
      <c r="H276" s="2091"/>
      <c r="I276" s="1967"/>
      <c r="J276" s="2001"/>
      <c r="K276" s="2006"/>
      <c r="L276" s="2091" t="s">
        <v>305</v>
      </c>
      <c r="M276" s="564"/>
      <c r="N276" s="557"/>
      <c r="O276" s="1852"/>
      <c r="P276" s="1852"/>
    </row>
    <row s="13002" customFormat="1" customHeight="1" ht="18.75" hidden="1">
      <c r="A277" s="2008"/>
      <c r="B277" s="2008"/>
      <c r="C277" s="592" t="s">
        <v>1077</v>
      </c>
      <c r="D277" s="2596"/>
      <c r="E277" s="2339"/>
      <c r="F277" s="2505"/>
      <c r="G277" s="2551"/>
      <c r="H277" s="1728"/>
      <c r="I277" s="874" t="s">
        <v>1076</v>
      </c>
      <c r="J277" s="794"/>
      <c r="K277" s="1728"/>
      <c r="L277" s="437"/>
      <c r="M277" s="564"/>
      <c r="N277" s="557"/>
      <c r="O277" s="1852"/>
      <c r="P277" s="1852"/>
    </row>
    <row s="13002" customFormat="1" customHeight="1" ht="0.75" hidden="1">
      <c r="A278" s="2008"/>
      <c r="B278" s="2008"/>
      <c r="C278" s="592" t="s">
        <v>1084</v>
      </c>
      <c r="D278" s="2596"/>
      <c r="E278" s="2339"/>
      <c r="F278" s="2505"/>
      <c r="G278" s="623"/>
      <c r="H278" s="1728"/>
      <c r="I278" s="874"/>
      <c r="J278" s="794"/>
      <c r="K278" s="1728"/>
      <c r="L278" s="437"/>
      <c r="M278" s="564"/>
      <c r="N278" s="557"/>
      <c r="O278" s="1852"/>
      <c r="P278" s="1852"/>
    </row>
    <row s="13002" customFormat="1" customHeight="1" ht="18.75" hidden="1">
      <c r="A279" s="2008" t="s">
        <v>193</v>
      </c>
      <c r="B279" s="2008" t="s">
        <v>194</v>
      </c>
      <c r="C279" s="592"/>
      <c r="D279" s="2596"/>
      <c r="E279" s="2339"/>
      <c r="F279" s="2505" t="str">
        <f>INDEX(PT_DIFFERENTIATION_VTAR,MATCH(A279,PT_DIFFERENTIATION_VTAR_ID,0))</f>
        <v>Плата за подключение (технологическое присоединение) к системе теплоснабжения</v>
      </c>
      <c r="G279" s="2551" t="str">
        <f>INDEX(PT_DIFFERENTIATION_NTAR,MATCH(B279,PT_DIFFERENTIATION_NTAR_ID,0))</f>
        <v/>
      </c>
      <c r="H279" s="2091"/>
      <c r="I279" s="1967"/>
      <c r="J279" s="2001"/>
      <c r="K279" s="2006"/>
      <c r="L279" s="2091" t="s">
        <v>305</v>
      </c>
      <c r="M279" s="564"/>
      <c r="N279" s="557"/>
      <c r="O279" s="1852"/>
      <c r="P279" s="1852"/>
    </row>
    <row s="13002" customFormat="1" customHeight="1" ht="18.75" hidden="1">
      <c r="A280" s="2008"/>
      <c r="B280" s="2008"/>
      <c r="C280" s="592" t="s">
        <v>1077</v>
      </c>
      <c r="D280" s="2596"/>
      <c r="E280" s="2339"/>
      <c r="F280" s="2505"/>
      <c r="G280" s="2551"/>
      <c r="H280" s="1728"/>
      <c r="I280" s="874" t="s">
        <v>1076</v>
      </c>
      <c r="J280" s="794"/>
      <c r="K280" s="1728"/>
      <c r="L280" s="437"/>
      <c r="M280" s="564"/>
      <c r="N280" s="557"/>
      <c r="O280" s="1852"/>
      <c r="P280" s="1852"/>
    </row>
    <row s="13002" customFormat="1" customHeight="1" ht="0.75" hidden="1">
      <c r="A281" s="2008"/>
      <c r="B281" s="2008"/>
      <c r="C281" s="592" t="s">
        <v>1084</v>
      </c>
      <c r="D281" s="2596"/>
      <c r="E281" s="2339"/>
      <c r="F281" s="2505"/>
      <c r="G281" s="623"/>
      <c r="H281" s="1728"/>
      <c r="I281" s="874"/>
      <c r="J281" s="794"/>
      <c r="K281" s="1728"/>
      <c r="L281" s="437"/>
      <c r="M281" s="564"/>
      <c r="N281" s="557"/>
      <c r="O281" s="1852"/>
      <c r="P281" s="1852"/>
    </row>
    <row s="13002" customFormat="1" customHeight="1" ht="18.75" hidden="1">
      <c r="A282" s="2008" t="s">
        <v>219</v>
      </c>
      <c r="B282" s="2008" t="s">
        <v>220</v>
      </c>
      <c r="C282" s="592"/>
      <c r="D282" s="2596"/>
      <c r="E282" s="2339"/>
      <c r="F282" s="2505" t="str">
        <f>INDEX(PT_DIFFERENTIATION_VTAR,MATCH(A282,PT_DIFFERENTIATION_VTAR_ID,0))</f>
        <v>Тариф на питьевую воду (питьевое водоснабжение)</v>
      </c>
      <c r="G282" s="2551" t="str">
        <f>INDEX(PT_DIFFERENTIATION_NTAR,MATCH(B282,PT_DIFFERENTIATION_NTAR_ID,0))</f>
        <v/>
      </c>
      <c r="H282" s="2091"/>
      <c r="I282" s="1967"/>
      <c r="J282" s="2001"/>
      <c r="K282" s="2006"/>
      <c r="L282" s="2091" t="s">
        <v>305</v>
      </c>
      <c r="M282" s="564"/>
      <c r="N282" s="557"/>
      <c r="O282" s="1852"/>
      <c r="P282" s="1852"/>
    </row>
    <row s="13002" customFormat="1" customHeight="1" ht="18.75" hidden="1">
      <c r="A283" s="2008"/>
      <c r="B283" s="2008"/>
      <c r="C283" s="592" t="s">
        <v>1077</v>
      </c>
      <c r="D283" s="2596"/>
      <c r="E283" s="2339"/>
      <c r="F283" s="2505"/>
      <c r="G283" s="2551"/>
      <c r="H283" s="1728"/>
      <c r="I283" s="874" t="s">
        <v>1076</v>
      </c>
      <c r="J283" s="794"/>
      <c r="K283" s="1728"/>
      <c r="L283" s="437"/>
      <c r="M283" s="564"/>
      <c r="N283" s="557"/>
      <c r="O283" s="1852"/>
      <c r="P283" s="1852"/>
    </row>
    <row s="13002" customFormat="1" customHeight="1" ht="0.75" hidden="1">
      <c r="A284" s="2008"/>
      <c r="B284" s="2008"/>
      <c r="C284" s="592" t="s">
        <v>1084</v>
      </c>
      <c r="D284" s="2596"/>
      <c r="E284" s="2339"/>
      <c r="F284" s="2505"/>
      <c r="G284" s="623"/>
      <c r="H284" s="1728"/>
      <c r="I284" s="874"/>
      <c r="J284" s="794"/>
      <c r="K284" s="1728"/>
      <c r="L284" s="437"/>
      <c r="M284" s="564"/>
      <c r="N284" s="557"/>
      <c r="O284" s="1852"/>
      <c r="P284" s="1852"/>
    </row>
    <row s="13002" customFormat="1" customHeight="1" ht="18.75" hidden="1">
      <c r="A285" s="2008" t="s">
        <v>224</v>
      </c>
      <c r="B285" s="2008" t="s">
        <v>225</v>
      </c>
      <c r="C285" s="592"/>
      <c r="D285" s="2596"/>
      <c r="E285" s="2339"/>
      <c r="F285" s="2505" t="str">
        <f>INDEX(PT_DIFFERENTIATION_VTAR,MATCH(A285,PT_DIFFERENTIATION_VTAR_ID,0))</f>
        <v>Тариф на техническую воду</v>
      </c>
      <c r="G285" s="2551" t="str">
        <f>INDEX(PT_DIFFERENTIATION_NTAR,MATCH(B285,PT_DIFFERENTIATION_NTAR_ID,0))</f>
        <v/>
      </c>
      <c r="H285" s="2091"/>
      <c r="I285" s="1967"/>
      <c r="J285" s="2001"/>
      <c r="K285" s="2006"/>
      <c r="L285" s="2091" t="s">
        <v>305</v>
      </c>
      <c r="M285" s="564"/>
      <c r="N285" s="557"/>
      <c r="O285" s="1852"/>
      <c r="P285" s="1852"/>
    </row>
    <row s="13002" customFormat="1" customHeight="1" ht="18.75" hidden="1">
      <c r="A286" s="2008"/>
      <c r="B286" s="2008"/>
      <c r="C286" s="592" t="s">
        <v>1077</v>
      </c>
      <c r="D286" s="2596"/>
      <c r="E286" s="2339"/>
      <c r="F286" s="2505"/>
      <c r="G286" s="2551"/>
      <c r="H286" s="1728"/>
      <c r="I286" s="874" t="s">
        <v>1076</v>
      </c>
      <c r="J286" s="794"/>
      <c r="K286" s="1728"/>
      <c r="L286" s="437"/>
      <c r="M286" s="564"/>
      <c r="N286" s="557"/>
      <c r="O286" s="1852"/>
      <c r="P286" s="1852"/>
    </row>
    <row s="13002" customFormat="1" customHeight="1" ht="0.75" hidden="1">
      <c r="A287" s="2008"/>
      <c r="B287" s="2008"/>
      <c r="C287" s="592" t="s">
        <v>1084</v>
      </c>
      <c r="D287" s="2596"/>
      <c r="E287" s="2339"/>
      <c r="F287" s="2505"/>
      <c r="G287" s="623"/>
      <c r="H287" s="1728"/>
      <c r="I287" s="874"/>
      <c r="J287" s="794"/>
      <c r="K287" s="1728"/>
      <c r="L287" s="437"/>
      <c r="M287" s="564"/>
      <c r="N287" s="557"/>
      <c r="O287" s="1852"/>
      <c r="P287" s="1852"/>
    </row>
    <row s="13002" customFormat="1" customHeight="1" ht="18.75" hidden="1">
      <c r="A288" s="2008" t="s">
        <v>229</v>
      </c>
      <c r="B288" s="2008" t="s">
        <v>230</v>
      </c>
      <c r="C288" s="592"/>
      <c r="D288" s="2596"/>
      <c r="E288" s="2339"/>
      <c r="F288" s="2505" t="str">
        <f>INDEX(PT_DIFFERENTIATION_VTAR,MATCH(A288,PT_DIFFERENTIATION_VTAR_ID,0))</f>
        <v>Тариф на транспортировку воды</v>
      </c>
      <c r="G288" s="2551" t="str">
        <f>INDEX(PT_DIFFERENTIATION_NTAR,MATCH(B288,PT_DIFFERENTIATION_NTAR_ID,0))</f>
        <v/>
      </c>
      <c r="H288" s="2091"/>
      <c r="I288" s="1967"/>
      <c r="J288" s="2001"/>
      <c r="K288" s="2006"/>
      <c r="L288" s="2091" t="s">
        <v>305</v>
      </c>
      <c r="M288" s="564"/>
      <c r="N288" s="557"/>
      <c r="O288" s="1852"/>
      <c r="P288" s="1852"/>
    </row>
    <row s="13002" customFormat="1" customHeight="1" ht="18.75" hidden="1">
      <c r="A289" s="2008"/>
      <c r="B289" s="2008"/>
      <c r="C289" s="592" t="s">
        <v>1077</v>
      </c>
      <c r="D289" s="2596"/>
      <c r="E289" s="2339"/>
      <c r="F289" s="2505"/>
      <c r="G289" s="2551"/>
      <c r="H289" s="1728"/>
      <c r="I289" s="874" t="s">
        <v>1076</v>
      </c>
      <c r="J289" s="794"/>
      <c r="K289" s="1728"/>
      <c r="L289" s="437"/>
      <c r="M289" s="564"/>
      <c r="N289" s="557"/>
      <c r="O289" s="1852"/>
      <c r="P289" s="1852"/>
    </row>
    <row s="13002" customFormat="1" customHeight="1" ht="0.75" hidden="1">
      <c r="A290" s="2008"/>
      <c r="B290" s="2008"/>
      <c r="C290" s="592" t="s">
        <v>1084</v>
      </c>
      <c r="D290" s="2596"/>
      <c r="E290" s="2339"/>
      <c r="F290" s="2505"/>
      <c r="G290" s="623"/>
      <c r="H290" s="1728"/>
      <c r="I290" s="874"/>
      <c r="J290" s="794"/>
      <c r="K290" s="1728"/>
      <c r="L290" s="437"/>
      <c r="M290" s="564"/>
      <c r="N290" s="557"/>
      <c r="O290" s="1852"/>
      <c r="P290" s="1852"/>
    </row>
    <row s="13002" customFormat="1" customHeight="1" ht="18.75" hidden="1">
      <c r="A291" s="2008" t="s">
        <v>234</v>
      </c>
      <c r="B291" s="2008" t="s">
        <v>235</v>
      </c>
      <c r="C291" s="592"/>
      <c r="D291" s="2596"/>
      <c r="E291" s="2339"/>
      <c r="F291" s="2505" t="str">
        <f>INDEX(PT_DIFFERENTIATION_VTAR,MATCH(A291,PT_DIFFERENTIATION_VTAR_ID,0))</f>
        <v>Тариф на подвоз воды</v>
      </c>
      <c r="G291" s="2551" t="str">
        <f>INDEX(PT_DIFFERENTIATION_NTAR,MATCH(B291,PT_DIFFERENTIATION_NTAR_ID,0))</f>
        <v/>
      </c>
      <c r="H291" s="2091"/>
      <c r="I291" s="1967"/>
      <c r="J291" s="2001"/>
      <c r="K291" s="2006"/>
      <c r="L291" s="2091" t="s">
        <v>305</v>
      </c>
      <c r="M291" s="564"/>
      <c r="N291" s="557"/>
      <c r="O291" s="1852"/>
      <c r="P291" s="1852"/>
    </row>
    <row s="13002" customFormat="1" customHeight="1" ht="18.75" hidden="1">
      <c r="A292" s="2008"/>
      <c r="B292" s="2008"/>
      <c r="C292" s="592" t="s">
        <v>1077</v>
      </c>
      <c r="D292" s="2596"/>
      <c r="E292" s="2339"/>
      <c r="F292" s="2505"/>
      <c r="G292" s="2551"/>
      <c r="H292" s="1728"/>
      <c r="I292" s="874" t="s">
        <v>1076</v>
      </c>
      <c r="J292" s="794"/>
      <c r="K292" s="1728"/>
      <c r="L292" s="437"/>
      <c r="M292" s="564"/>
      <c r="N292" s="557"/>
      <c r="O292" s="1852"/>
      <c r="P292" s="1852"/>
    </row>
    <row s="13002" customFormat="1" customHeight="1" ht="0.75" hidden="1">
      <c r="A293" s="2008"/>
      <c r="B293" s="2008"/>
      <c r="C293" s="592" t="s">
        <v>1084</v>
      </c>
      <c r="D293" s="2596"/>
      <c r="E293" s="2339"/>
      <c r="F293" s="2505"/>
      <c r="G293" s="623"/>
      <c r="H293" s="1728"/>
      <c r="I293" s="874"/>
      <c r="J293" s="794"/>
      <c r="K293" s="1728"/>
      <c r="L293" s="437"/>
      <c r="M293" s="564"/>
      <c r="N293" s="557"/>
      <c r="O293" s="1852"/>
      <c r="P293" s="1852"/>
    </row>
    <row s="13002" customFormat="1" customHeight="1" ht="18.75" hidden="1">
      <c r="A294" s="2008" t="s">
        <v>239</v>
      </c>
      <c r="B294" s="2008" t="s">
        <v>240</v>
      </c>
      <c r="C294" s="592"/>
      <c r="D294" s="2596"/>
      <c r="E294" s="2339"/>
      <c r="F294" s="25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1" t="str">
        <f>INDEX(PT_DIFFERENTIATION_NTAR,MATCH(B294,PT_DIFFERENTIATION_NTAR_ID,0))</f>
        <v/>
      </c>
      <c r="H294" s="2091"/>
      <c r="I294" s="1967"/>
      <c r="J294" s="2001"/>
      <c r="K294" s="2006"/>
      <c r="L294" s="2091" t="s">
        <v>305</v>
      </c>
      <c r="M294" s="564"/>
      <c r="N294" s="557"/>
      <c r="O294" s="1852"/>
      <c r="P294" s="1852"/>
    </row>
    <row s="13002" customFormat="1" customHeight="1" ht="18.75" hidden="1">
      <c r="A295" s="2008"/>
      <c r="B295" s="2008"/>
      <c r="C295" s="592" t="s">
        <v>1077</v>
      </c>
      <c r="D295" s="2596"/>
      <c r="E295" s="2339"/>
      <c r="F295" s="2505"/>
      <c r="G295" s="2551"/>
      <c r="H295" s="1728"/>
      <c r="I295" s="874" t="s">
        <v>1076</v>
      </c>
      <c r="J295" s="794"/>
      <c r="K295" s="1728"/>
      <c r="L295" s="437"/>
      <c r="M295" s="564"/>
      <c r="N295" s="557"/>
      <c r="O295" s="1852"/>
      <c r="P295" s="1852"/>
    </row>
    <row s="13002" customFormat="1" customHeight="1" ht="0.75" hidden="1">
      <c r="A296" s="2008"/>
      <c r="B296" s="2008"/>
      <c r="C296" s="592" t="s">
        <v>1084</v>
      </c>
      <c r="D296" s="2596"/>
      <c r="E296" s="2339"/>
      <c r="F296" s="2505"/>
      <c r="G296" s="623"/>
      <c r="H296" s="1728"/>
      <c r="I296" s="874"/>
      <c r="J296" s="794"/>
      <c r="K296" s="1728"/>
      <c r="L296" s="437"/>
      <c r="M296" s="564"/>
      <c r="N296" s="557"/>
      <c r="O296" s="1852"/>
      <c r="P296" s="1852"/>
    </row>
    <row s="13002" customFormat="1" customHeight="1" ht="18.75" hidden="1">
      <c r="A297" s="2008" t="s">
        <v>246</v>
      </c>
      <c r="B297" s="2008" t="s">
        <v>247</v>
      </c>
      <c r="C297" s="592"/>
      <c r="D297" s="2596"/>
      <c r="E297" s="2339"/>
      <c r="F297" s="2505" t="str">
        <f>INDEX(PT_DIFFERENTIATION_VTAR,MATCH(A297,PT_DIFFERENTIATION_VTAR_ID,0))</f>
        <v>Тариф на горячую воду (горячее водоснабжение)</v>
      </c>
      <c r="G297" s="2551" t="str">
        <f>INDEX(PT_DIFFERENTIATION_NTAR,MATCH(B297,PT_DIFFERENTIATION_NTAR_ID,0))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297" s="2091"/>
      <c r="I297" s="1967"/>
      <c r="J297" s="2001"/>
      <c r="K297" s="2006"/>
      <c r="L297" s="2091" t="s">
        <v>305</v>
      </c>
      <c r="M297" s="564"/>
      <c r="N297" s="557"/>
      <c r="O297" s="1852"/>
      <c r="P297" s="1852"/>
    </row>
    <row s="13002" customFormat="1" customHeight="1" ht="18.75" hidden="1">
      <c r="A298" s="2008"/>
      <c r="B298" s="2008"/>
      <c r="C298" s="592" t="s">
        <v>1077</v>
      </c>
      <c r="D298" s="2596"/>
      <c r="E298" s="2339"/>
      <c r="F298" s="2505"/>
      <c r="G298" s="2551"/>
      <c r="H298" s="1728"/>
      <c r="I298" s="874" t="s">
        <v>1076</v>
      </c>
      <c r="J298" s="794"/>
      <c r="K298" s="1728"/>
      <c r="L298" s="437"/>
      <c r="M298" s="564"/>
      <c r="N298" s="557"/>
      <c r="O298" s="1852"/>
      <c r="P298" s="1852"/>
    </row>
    <row s="13002" customFormat="1" customHeight="1" ht="0.75" hidden="1">
      <c r="A299" s="2008"/>
      <c r="B299" s="2008"/>
      <c r="C299" s="592" t="s">
        <v>1084</v>
      </c>
      <c r="D299" s="2596"/>
      <c r="E299" s="2339"/>
      <c r="F299" s="2505"/>
      <c r="G299" s="623"/>
      <c r="H299" s="1728"/>
      <c r="I299" s="874"/>
      <c r="J299" s="794"/>
      <c r="K299" s="1728"/>
      <c r="L299" s="437"/>
      <c r="M299" s="564"/>
      <c r="N299" s="557"/>
      <c r="O299" s="1852"/>
      <c r="P299" s="1852"/>
    </row>
    <row s="13002" customFormat="1" customHeight="1" ht="18.75" hidden="1">
      <c r="A300" s="2008" t="s">
        <v>254</v>
      </c>
      <c r="B300" s="2008" t="s">
        <v>255</v>
      </c>
      <c r="C300" s="592"/>
      <c r="D300" s="2596"/>
      <c r="E300" s="2339"/>
      <c r="F300" s="2505" t="str">
        <f>INDEX(PT_DIFFERENTIATION_VTAR,MATCH(A300,PT_DIFFERENTIATION_VTAR_ID,0))</f>
        <v>Тариф на транспортировку горячей воды</v>
      </c>
      <c r="G300" s="2551" t="str">
        <f>INDEX(PT_DIFFERENTIATION_NTAR,MATCH(B300,PT_DIFFERENTIATION_NTAR_ID,0))</f>
        <v/>
      </c>
      <c r="H300" s="2091"/>
      <c r="I300" s="1967"/>
      <c r="J300" s="2001"/>
      <c r="K300" s="2006"/>
      <c r="L300" s="2091" t="s">
        <v>305</v>
      </c>
      <c r="M300" s="564"/>
      <c r="N300" s="557"/>
      <c r="O300" s="1852"/>
      <c r="P300" s="1852"/>
    </row>
    <row s="13002" customFormat="1" customHeight="1" ht="18.75" hidden="1">
      <c r="A301" s="2008"/>
      <c r="B301" s="2008"/>
      <c r="C301" s="592" t="s">
        <v>1077</v>
      </c>
      <c r="D301" s="2596"/>
      <c r="E301" s="2339"/>
      <c r="F301" s="2505"/>
      <c r="G301" s="2551"/>
      <c r="H301" s="1728"/>
      <c r="I301" s="874" t="s">
        <v>1076</v>
      </c>
      <c r="J301" s="794"/>
      <c r="K301" s="1728"/>
      <c r="L301" s="437"/>
      <c r="M301" s="564"/>
      <c r="N301" s="557"/>
      <c r="O301" s="1852"/>
      <c r="P301" s="1852"/>
    </row>
    <row s="13002" customFormat="1" customHeight="1" ht="0.75" hidden="1">
      <c r="A302" s="2008"/>
      <c r="B302" s="2008"/>
      <c r="C302" s="592" t="s">
        <v>1084</v>
      </c>
      <c r="D302" s="2596"/>
      <c r="E302" s="2339"/>
      <c r="F302" s="2505"/>
      <c r="G302" s="623"/>
      <c r="H302" s="1728"/>
      <c r="I302" s="874"/>
      <c r="J302" s="794"/>
      <c r="K302" s="1728"/>
      <c r="L302" s="437"/>
      <c r="M302" s="564"/>
      <c r="N302" s="557"/>
      <c r="O302" s="1852"/>
      <c r="P302" s="1852"/>
    </row>
    <row s="13002" customFormat="1" customHeight="1" ht="18.75" hidden="1">
      <c r="A303" s="2008" t="s">
        <v>259</v>
      </c>
      <c r="B303" s="2008" t="s">
        <v>260</v>
      </c>
      <c r="C303" s="592"/>
      <c r="D303" s="2596"/>
      <c r="E303" s="2339"/>
      <c r="F303" s="25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1" t="str">
        <f>INDEX(PT_DIFFERENTIATION_NTAR,MATCH(B303,PT_DIFFERENTIATION_NTAR_ID,0))</f>
        <v/>
      </c>
      <c r="H303" s="2091"/>
      <c r="I303" s="1967"/>
      <c r="J303" s="2001"/>
      <c r="K303" s="2006"/>
      <c r="L303" s="2091" t="s">
        <v>305</v>
      </c>
      <c r="M303" s="564"/>
      <c r="N303" s="557"/>
      <c r="O303" s="1852"/>
      <c r="P303" s="1852"/>
    </row>
    <row s="13002" customFormat="1" customHeight="1" ht="18.75" hidden="1">
      <c r="A304" s="2008"/>
      <c r="B304" s="2008"/>
      <c r="C304" s="592" t="s">
        <v>1077</v>
      </c>
      <c r="D304" s="2596"/>
      <c r="E304" s="2339"/>
      <c r="F304" s="2505"/>
      <c r="G304" s="2551"/>
      <c r="H304" s="1728"/>
      <c r="I304" s="874" t="s">
        <v>1076</v>
      </c>
      <c r="J304" s="794"/>
      <c r="K304" s="1728"/>
      <c r="L304" s="437"/>
      <c r="M304" s="564"/>
      <c r="N304" s="557"/>
      <c r="O304" s="1852"/>
      <c r="P304" s="1852"/>
    </row>
    <row s="13002" customFormat="1" customHeight="1" ht="0.75" hidden="1">
      <c r="A305" s="2008"/>
      <c r="B305" s="2008"/>
      <c r="C305" s="592" t="s">
        <v>1084</v>
      </c>
      <c r="D305" s="2596"/>
      <c r="E305" s="2339"/>
      <c r="F305" s="2505"/>
      <c r="G305" s="623"/>
      <c r="H305" s="1728"/>
      <c r="I305" s="874"/>
      <c r="J305" s="794"/>
      <c r="K305" s="1728"/>
      <c r="L305" s="437"/>
      <c r="M305" s="564"/>
      <c r="N305" s="557"/>
      <c r="O305" s="1852"/>
      <c r="P305" s="1852"/>
    </row>
    <row s="13002" customFormat="1" customHeight="1" ht="18.75" hidden="1">
      <c r="A306" s="2008" t="s">
        <v>264</v>
      </c>
      <c r="B306" s="2008" t="s">
        <v>265</v>
      </c>
      <c r="C306" s="592"/>
      <c r="D306" s="2596"/>
      <c r="E306" s="2339"/>
      <c r="F306" s="2505" t="str">
        <f>INDEX(PT_DIFFERENTIATION_VTAR,MATCH(A306,PT_DIFFERENTIATION_VTAR_ID,0))</f>
        <v>Тариф на водоотведение</v>
      </c>
      <c r="G306" s="2551" t="str">
        <f>INDEX(PT_DIFFERENTIATION_NTAR,MATCH(B306,PT_DIFFERENTIATION_NTAR_ID,0))</f>
        <v/>
      </c>
      <c r="H306" s="2091"/>
      <c r="I306" s="1967"/>
      <c r="J306" s="2001"/>
      <c r="K306" s="2006"/>
      <c r="L306" s="2091" t="s">
        <v>305</v>
      </c>
      <c r="M306" s="564"/>
      <c r="N306" s="557"/>
      <c r="O306" s="1852"/>
      <c r="P306" s="1852"/>
    </row>
    <row s="13002" customFormat="1" customHeight="1" ht="18.75" hidden="1">
      <c r="A307" s="2008"/>
      <c r="B307" s="2008"/>
      <c r="C307" s="592" t="s">
        <v>1077</v>
      </c>
      <c r="D307" s="2596"/>
      <c r="E307" s="2339"/>
      <c r="F307" s="2505"/>
      <c r="G307" s="2551"/>
      <c r="H307" s="1728"/>
      <c r="I307" s="874" t="s">
        <v>1076</v>
      </c>
      <c r="J307" s="794"/>
      <c r="K307" s="1728"/>
      <c r="L307" s="437"/>
      <c r="M307" s="564"/>
      <c r="N307" s="557"/>
      <c r="O307" s="1852"/>
      <c r="P307" s="1852"/>
    </row>
    <row s="13002" customFormat="1" customHeight="1" ht="0.75" hidden="1">
      <c r="A308" s="2008"/>
      <c r="B308" s="2008"/>
      <c r="C308" s="592" t="s">
        <v>1084</v>
      </c>
      <c r="D308" s="2596"/>
      <c r="E308" s="2339"/>
      <c r="F308" s="2505"/>
      <c r="G308" s="623"/>
      <c r="H308" s="1728"/>
      <c r="I308" s="874"/>
      <c r="J308" s="794"/>
      <c r="K308" s="1728"/>
      <c r="L308" s="437"/>
      <c r="M308" s="564"/>
      <c r="N308" s="557"/>
      <c r="O308" s="1852"/>
      <c r="P308" s="1852"/>
    </row>
    <row s="13002" customFormat="1" customHeight="1" ht="18.75" hidden="1">
      <c r="A309" s="2008" t="s">
        <v>269</v>
      </c>
      <c r="B309" s="2008" t="s">
        <v>270</v>
      </c>
      <c r="C309" s="592"/>
      <c r="D309" s="2596"/>
      <c r="E309" s="2339"/>
      <c r="F309" s="2505" t="str">
        <f>INDEX(PT_DIFFERENTIATION_VTAR,MATCH(A309,PT_DIFFERENTIATION_VTAR_ID,0))</f>
        <v>Тариф на транспортировку сточных вод</v>
      </c>
      <c r="G309" s="2551" t="str">
        <f>INDEX(PT_DIFFERENTIATION_NTAR,MATCH(B309,PT_DIFFERENTIATION_NTAR_ID,0))</f>
        <v/>
      </c>
      <c r="H309" s="2091"/>
      <c r="I309" s="1967"/>
      <c r="J309" s="2001"/>
      <c r="K309" s="2006"/>
      <c r="L309" s="2091" t="s">
        <v>305</v>
      </c>
      <c r="M309" s="564"/>
      <c r="N309" s="557"/>
      <c r="O309" s="1852"/>
      <c r="P309" s="1852"/>
    </row>
    <row s="13002" customFormat="1" customHeight="1" ht="18.75" hidden="1">
      <c r="A310" s="2008"/>
      <c r="B310" s="2008"/>
      <c r="C310" s="592" t="s">
        <v>1077</v>
      </c>
      <c r="D310" s="2596"/>
      <c r="E310" s="2339"/>
      <c r="F310" s="2505"/>
      <c r="G310" s="2551"/>
      <c r="H310" s="1728"/>
      <c r="I310" s="874" t="s">
        <v>1076</v>
      </c>
      <c r="J310" s="794"/>
      <c r="K310" s="1728"/>
      <c r="L310" s="437"/>
      <c r="M310" s="564"/>
      <c r="N310" s="557"/>
      <c r="O310" s="1852"/>
      <c r="P310" s="1852"/>
    </row>
    <row s="13002" customFormat="1" customHeight="1" ht="0.75" hidden="1">
      <c r="A311" s="2008"/>
      <c r="B311" s="2008"/>
      <c r="C311" s="592" t="s">
        <v>1084</v>
      </c>
      <c r="D311" s="2596"/>
      <c r="E311" s="2339"/>
      <c r="F311" s="2505"/>
      <c r="G311" s="623"/>
      <c r="H311" s="1728"/>
      <c r="I311" s="874"/>
      <c r="J311" s="794"/>
      <c r="K311" s="1728"/>
      <c r="L311" s="437"/>
      <c r="M311" s="564"/>
      <c r="N311" s="557"/>
      <c r="O311" s="1852"/>
      <c r="P311" s="1852"/>
    </row>
    <row s="13002" customFormat="1" customHeight="1" ht="18.75" hidden="1">
      <c r="A312" s="2008" t="s">
        <v>274</v>
      </c>
      <c r="B312" s="2008" t="s">
        <v>275</v>
      </c>
      <c r="C312" s="592"/>
      <c r="D312" s="2596"/>
      <c r="E312" s="2339"/>
      <c r="F312" s="2505" t="str">
        <f>INDEX(PT_DIFFERENTIATION_VTAR,MATCH(A312,PT_DIFFERENTIATION_VTAR_ID,0))</f>
        <v>Тариф на подключение (технологическое присоединение) к централизованной системе водоотведения</v>
      </c>
      <c r="G312" s="2551" t="str">
        <f>INDEX(PT_DIFFERENTIATION_NTAR,MATCH(B312,PT_DIFFERENTIATION_NTAR_ID,0))</f>
        <v/>
      </c>
      <c r="H312" s="2091"/>
      <c r="I312" s="1967"/>
      <c r="J312" s="2001"/>
      <c r="K312" s="2006"/>
      <c r="L312" s="2091" t="s">
        <v>305</v>
      </c>
      <c r="M312" s="564"/>
      <c r="N312" s="557"/>
      <c r="O312" s="1852"/>
      <c r="P312" s="1852"/>
    </row>
    <row s="13002" customFormat="1" customHeight="1" ht="18.75" hidden="1">
      <c r="A313" s="2008"/>
      <c r="B313" s="2008"/>
      <c r="C313" s="592" t="s">
        <v>1077</v>
      </c>
      <c r="D313" s="2596"/>
      <c r="E313" s="2339"/>
      <c r="F313" s="2505"/>
      <c r="G313" s="2551"/>
      <c r="H313" s="1728"/>
      <c r="I313" s="874" t="s">
        <v>1076</v>
      </c>
      <c r="J313" s="794"/>
      <c r="K313" s="1728"/>
      <c r="L313" s="437"/>
      <c r="M313" s="564"/>
      <c r="N313" s="557"/>
      <c r="O313" s="1852"/>
      <c r="P313" s="1852"/>
    </row>
    <row s="13002" customFormat="1" customHeight="1" ht="0.75">
      <c r="A314" s="2008"/>
      <c r="B314" s="2008"/>
      <c r="C314" s="592" t="s">
        <v>1084</v>
      </c>
      <c r="D314" s="2596"/>
      <c r="E314" s="2339"/>
      <c r="F314" s="2505"/>
      <c r="G314" s="623"/>
      <c r="H314" s="1728"/>
      <c r="I314" s="874"/>
      <c r="J314" s="794"/>
      <c r="K314" s="1728"/>
      <c r="L314" s="437"/>
      <c r="M314" s="564"/>
      <c r="N314" s="557"/>
      <c r="O314" s="1852"/>
      <c r="P314" s="1852"/>
    </row>
    <row s="14638" customFormat="1" customHeight="1" ht="3">
      <c r="A315" s="2008"/>
      <c r="B315" s="2008"/>
      <c r="C315" s="2009"/>
      <c r="E315" s="625"/>
      <c r="F315" s="625"/>
      <c r="G315" s="625"/>
      <c r="H315" s="625"/>
      <c r="I315" s="625"/>
      <c r="J315" s="625"/>
      <c r="K315" s="625"/>
      <c r="L315" s="625"/>
      <c r="M315" s="625"/>
      <c r="O315" s="419"/>
      <c r="P315" s="419"/>
    </row>
    <row customHeight="1" ht="24.75">
      <c r="E316" s="425"/>
      <c r="F316" s="2388"/>
      <c r="G316" s="2388"/>
      <c r="H316" s="2388"/>
      <c r="I316" s="2388"/>
      <c r="J316" s="2388"/>
      <c r="K316" s="2388"/>
      <c r="L316" s="2388"/>
      <c r="M316" s="23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8DFE-CD3C-4972-0327-5E1DED04740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694" width="9.140625" hidden="1" customWidth="1"/>
    <col min="2" max="2" style="14610" width="9.140625" hidden="1" customWidth="1"/>
    <col min="3" max="3" style="12958" width="3.7109375" customWidth="1"/>
    <col min="4" max="4" style="14679" width="6.28125" customWidth="1"/>
    <col min="5" max="5" style="14679" width="53.8515625" customWidth="1"/>
    <col min="6" max="7" style="14679" width="35.7109375" customWidth="1"/>
    <col min="8" max="8" style="14679" width="89.57421875" customWidth="1"/>
    <col min="9" max="9" style="14679" width="10.57421875"/>
    <col min="10" max="11" style="14680" width="10.57421875"/>
    <col min="12" max="17" style="14679" width="10.57421875"/>
  </cols>
  <sheetData>
    <row customHeight="1" ht="14.25" hidden="1">
      <c r="N1" s="478"/>
      <c r="O1" s="478"/>
      <c r="Q1" s="478"/>
    </row>
    <row s="13002" customFormat="1" customHeight="1" ht="18.75" hidden="1">
      <c r="A2" s="326"/>
      <c r="B2" s="1385"/>
      <c r="C2" s="1958" t="s">
        <v>529</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13002" customFormat="1" customHeight="1" ht="17.25">
      <c r="A6" s="1897"/>
      <c r="B6" s="1385"/>
      <c r="C6" s="599"/>
      <c r="D6" s="2584" t="str">
        <f>IF(org=0,"Не определено",org)</f>
        <v>АО "ДГК"</v>
      </c>
      <c r="E6" s="2585"/>
      <c r="F6" s="2585"/>
      <c r="G6" s="2586"/>
      <c r="H6" s="489"/>
      <c r="J6" s="1852"/>
      <c r="K6" s="1852"/>
    </row>
    <row customHeight="1" ht="14.25">
      <c r="C7" s="599"/>
      <c r="D7" s="586"/>
      <c r="E7" s="612"/>
      <c r="F7" s="612"/>
      <c r="G7" s="975"/>
      <c r="H7" s="416"/>
    </row>
    <row customHeight="1" ht="14.25">
      <c r="C8" s="599"/>
      <c r="D8" s="2344" t="s">
        <v>299</v>
      </c>
      <c r="E8" s="2344"/>
      <c r="F8" s="2344"/>
      <c r="G8" s="2344"/>
      <c r="H8" s="2587" t="s">
        <v>300</v>
      </c>
    </row>
    <row customHeight="1" ht="14.25">
      <c r="C9" s="599"/>
      <c r="D9" s="609" t="s">
        <v>85</v>
      </c>
      <c r="E9" s="332" t="s">
        <v>301</v>
      </c>
      <c r="F9" s="332" t="s">
        <v>302</v>
      </c>
      <c r="G9" s="332" t="s">
        <v>389</v>
      </c>
      <c r="H9" s="2587"/>
    </row>
    <row customHeight="1" ht="14.25">
      <c r="A10" s="566"/>
      <c r="C10" s="599"/>
      <c r="D10" s="371" t="s">
        <v>106</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1085</v>
      </c>
    </row>
    <row customHeight="1" ht="14.25">
      <c r="A11" s="566"/>
      <c r="C11" s="599"/>
      <c r="D11" s="371" t="s">
        <v>107</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87</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88</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321</v>
      </c>
      <c r="F14" s="572"/>
      <c r="G14" s="424"/>
      <c r="H14" s="2300"/>
    </row>
    <row s="13002"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53D3-192D-F794-6A38-55EDEADD3DE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2726" width="9.140625" hidden="1" customWidth="1"/>
    <col min="2" max="2" style="12729" width="9.140625" hidden="1" customWidth="1"/>
    <col min="3" max="3" style="14359" width="4.7109375" customWidth="1"/>
    <col min="4" max="4" style="12729" width="6.28125" customWidth="1"/>
    <col min="5" max="5" style="12729" width="47.8515625" customWidth="1"/>
    <col min="6" max="6" style="12729" width="9.57421875" customWidth="1"/>
    <col min="7" max="7" style="12232" width="25.7109375" hidden="1" customWidth="1"/>
    <col min="8" max="8" style="12232" width="34.00390625" hidden="1" customWidth="1"/>
    <col min="9" max="9" style="12729" width="25.7109375" customWidth="1"/>
    <col min="10" max="10" style="12729" width="34.00390625" customWidth="1"/>
    <col min="11" max="11" style="12233" width="50.8515625" customWidth="1"/>
    <col min="12" max="20" style="12729" width="10.57421875"/>
    <col min="21" max="21" style="14360" width="10.57421875"/>
  </cols>
  <sheetData>
    <row s="12233" customFormat="1" customHeight="1" ht="15" hidden="1">
      <c r="C1" s="895"/>
      <c r="G1" s="640">
        <v>4</v>
      </c>
      <c r="I1" s="640">
        <v>4</v>
      </c>
      <c r="U1" s="643"/>
    </row>
    <row s="14172" customFormat="1" customHeight="1" ht="15" hidden="1">
      <c r="A2" s="585"/>
      <c r="C2" s="400"/>
      <c r="D2" s="569"/>
      <c r="E2" s="896"/>
      <c r="F2" s="745"/>
      <c r="G2" s="839"/>
      <c r="H2" s="839"/>
      <c r="I2" s="839"/>
      <c r="J2" s="839"/>
      <c r="U2" s="897"/>
    </row>
    <row s="12233" customFormat="1" customHeight="1" ht="15" hidden="1">
      <c r="C3" s="895"/>
      <c r="U3" s="643"/>
    </row>
    <row customHeight="1" ht="15">
      <c r="C4" s="400"/>
      <c r="D4" s="732"/>
      <c r="E4" s="732"/>
      <c r="F4" s="732"/>
      <c r="G4" s="732"/>
      <c r="H4" s="732"/>
      <c r="I4" s="732"/>
      <c r="J4" s="732"/>
    </row>
    <row customHeight="1" ht="63">
      <c r="C5" s="400"/>
      <c r="D5" s="2367" t="s">
        <v>1086</v>
      </c>
      <c r="E5" s="2367"/>
      <c r="F5" s="2367"/>
      <c r="G5" s="2367"/>
      <c r="H5" s="2367"/>
      <c r="I5" s="2367"/>
      <c r="J5" s="2367"/>
    </row>
    <row customHeight="1" ht="15">
      <c r="C6" s="400"/>
      <c r="D6" s="2336" t="str">
        <f>IF(org=0,"Не определено",org)</f>
        <v>АО "ДГК"</v>
      </c>
      <c r="E6" s="2336"/>
      <c r="F6" s="2336"/>
      <c r="G6" s="2336"/>
      <c r="H6" s="2336"/>
      <c r="I6" s="2336"/>
      <c r="J6" s="2336"/>
      <c r="K6" s="760"/>
    </row>
    <row customHeight="1" ht="15">
      <c r="C7" s="400"/>
      <c r="D7" s="975"/>
      <c r="E7" s="732"/>
      <c r="F7" s="732"/>
      <c r="G7" s="760">
        <v>22</v>
      </c>
      <c r="I7" s="760">
        <v>1</v>
      </c>
      <c r="J7" s="975"/>
    </row>
    <row s="12232" customFormat="1" customHeight="1" ht="0.75">
      <c r="A8" s="982"/>
      <c r="C8" s="400"/>
      <c r="D8" s="732"/>
      <c r="E8" s="732"/>
      <c r="F8" s="732"/>
      <c r="G8" s="760"/>
      <c r="H8" s="975"/>
      <c r="I8" s="760" t="s">
        <v>114</v>
      </c>
      <c r="J8" s="975"/>
      <c r="K8" s="640"/>
      <c r="U8" s="898"/>
    </row>
    <row customHeight="1" ht="15">
      <c r="C9" s="400"/>
      <c r="D9" s="934"/>
      <c r="E9" s="2498" t="s">
        <v>102</v>
      </c>
      <c r="F9" s="2499"/>
      <c r="G9" s="2521" t="str">
        <f>IF(G8="","",INDEX(DIFFERENTIATION_UNMERGE_VD,MATCH(G8,DIFFERENTIATION_ID_DIFF,0)))</f>
        <v/>
      </c>
      <c r="H9" s="2522"/>
      <c r="I9" s="2521">
        <f>IF(I8="","",INDEX(DIFFERENTIATION_UNMERGE_VD,MATCH(I8,DIFFERENTIATION_ID_DIFF,0)))</f>
        <v>0</v>
      </c>
      <c r="J9" s="2522"/>
      <c r="K9" s="2311" t="s">
        <v>300</v>
      </c>
    </row>
    <row s="12232" customFormat="1" customHeight="1" ht="15">
      <c r="A10" s="982"/>
      <c r="C10" s="400"/>
      <c r="D10" s="934"/>
      <c r="E10" s="2498" t="s">
        <v>564</v>
      </c>
      <c r="F10" s="2499"/>
      <c r="G10" s="2521" t="str">
        <f>IF(G8="","",INDEX(DIFFERENTIATION_UNMERGE_AREA,MATCH(G8,DIFFERENTIATION_ID_DIFF,0)))</f>
        <v/>
      </c>
      <c r="H10" s="2522"/>
      <c r="I10" s="2521" t="str">
        <f>IF(I8="","",INDEX(DIFFERENTIATION_UNMERGE_AREA,MATCH(I8,DIFFERENTIATION_ID_DIFF,0)))</f>
        <v/>
      </c>
      <c r="J10" s="2522"/>
      <c r="K10" s="2319"/>
      <c r="U10" s="898"/>
    </row>
    <row s="12232" customFormat="1" customHeight="1" ht="15">
      <c r="A11" s="982"/>
      <c r="C11" s="400"/>
      <c r="D11" s="934"/>
      <c r="E11" s="2498" t="s">
        <v>565</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12232" customFormat="1" customHeight="1" ht="15">
      <c r="A12" s="982"/>
      <c r="C12" s="400"/>
      <c r="D12" s="2500" t="s">
        <v>299</v>
      </c>
      <c r="E12" s="2501"/>
      <c r="F12" s="2501"/>
      <c r="G12" s="1110"/>
      <c r="H12" s="1110"/>
      <c r="I12" s="1110"/>
      <c r="J12" s="1110"/>
      <c r="K12" s="2319"/>
      <c r="U12" s="898"/>
    </row>
    <row customHeight="1" ht="33.75">
      <c r="C13" s="400"/>
      <c r="D13" s="1028" t="s">
        <v>85</v>
      </c>
      <c r="E13" s="1030" t="s">
        <v>301</v>
      </c>
      <c r="F13" s="1030" t="s">
        <v>566</v>
      </c>
      <c r="G13" s="1031" t="s">
        <v>302</v>
      </c>
      <c r="H13" s="1030" t="s">
        <v>389</v>
      </c>
      <c r="I13" s="1031" t="s">
        <v>302</v>
      </c>
      <c r="J13" s="1030" t="s">
        <v>389</v>
      </c>
      <c r="K13" s="2372"/>
    </row>
    <row customHeight="1" ht="15" hidden="1">
      <c r="C14" s="400"/>
      <c r="D14" s="816" t="s">
        <v>106</v>
      </c>
      <c r="E14" s="816" t="s">
        <v>107</v>
      </c>
      <c r="F14" s="816" t="s">
        <v>87</v>
      </c>
      <c r="G14" s="882" t="str">
        <f>G1&amp;".1"</f>
        <v>4.1</v>
      </c>
      <c r="H14" s="882"/>
      <c r="I14" s="882" t="str">
        <f>I1&amp;".1"</f>
        <v>4.1</v>
      </c>
      <c r="J14" s="882"/>
      <c r="K14" s="512"/>
    </row>
    <row customHeight="1" ht="22.5" hidden="1">
      <c r="A15" s="728"/>
      <c r="C15" s="749"/>
      <c r="D15" s="744">
        <v>1</v>
      </c>
      <c r="E15" s="900" t="s">
        <v>723</v>
      </c>
      <c r="F15" s="744" t="s">
        <v>724</v>
      </c>
      <c r="G15" s="901"/>
      <c r="H15" s="901"/>
      <c r="I15" s="901"/>
      <c r="J15" s="901"/>
      <c r="K15" s="512" t="s">
        <v>725</v>
      </c>
    </row>
    <row customHeight="1" ht="22.5" hidden="1">
      <c r="A16" s="728"/>
      <c r="C16" s="749"/>
      <c r="D16" s="744">
        <v>2</v>
      </c>
      <c r="E16" s="502" t="s">
        <v>726</v>
      </c>
      <c r="F16" s="744" t="s">
        <v>727</v>
      </c>
      <c r="G16" s="901"/>
      <c r="H16" s="901"/>
      <c r="I16" s="901"/>
      <c r="J16" s="901"/>
      <c r="K16" s="512" t="s">
        <v>728</v>
      </c>
    </row>
    <row customHeight="1" ht="123.75" hidden="1">
      <c r="A17" s="728"/>
      <c r="C17" s="749"/>
      <c r="D17" s="744">
        <v>3</v>
      </c>
      <c r="E17" s="502" t="s">
        <v>1087</v>
      </c>
      <c r="F17" s="744" t="s">
        <v>305</v>
      </c>
      <c r="G17" s="901"/>
      <c r="H17" s="901"/>
      <c r="I17" s="901"/>
      <c r="J17" s="901"/>
      <c r="K17" s="512" t="s">
        <v>1088</v>
      </c>
    </row>
    <row customHeight="1" ht="45">
      <c r="A18" s="728"/>
      <c r="C18" s="749"/>
      <c r="D18" s="744">
        <v>3</v>
      </c>
      <c r="E18" s="502" t="s">
        <v>729</v>
      </c>
      <c r="F18" s="744" t="s">
        <v>305</v>
      </c>
      <c r="G18" s="1032" t="s">
        <v>305</v>
      </c>
      <c r="H18" s="1033" t="s">
        <v>305</v>
      </c>
      <c r="I18" s="744" t="s">
        <v>305</v>
      </c>
      <c r="J18" s="801" t="s">
        <v>305</v>
      </c>
      <c r="K18" s="512" t="s">
        <v>1089</v>
      </c>
    </row>
    <row customHeight="1" ht="33.75">
      <c r="A19" s="728"/>
      <c r="C19" s="749"/>
      <c r="D19" s="762" t="s">
        <v>323</v>
      </c>
      <c r="E19" s="782" t="s">
        <v>731</v>
      </c>
      <c r="F19" s="744" t="s">
        <v>732</v>
      </c>
      <c r="G19" s="1040"/>
      <c r="H19" s="330"/>
      <c r="I19" s="1040"/>
      <c r="J19" s="1041"/>
      <c r="K19" s="902"/>
    </row>
    <row customHeight="1" ht="33.75">
      <c r="A20" s="728"/>
      <c r="C20" s="749"/>
      <c r="D20" s="2119" t="s">
        <v>331</v>
      </c>
      <c r="E20" s="782" t="s">
        <v>733</v>
      </c>
      <c r="F20" s="744" t="s">
        <v>734</v>
      </c>
      <c r="G20" s="1040"/>
      <c r="H20" s="330"/>
      <c r="I20" s="1040"/>
      <c r="J20" s="330"/>
      <c r="K20" s="902"/>
    </row>
    <row customHeight="1" ht="45">
      <c r="A21" s="728"/>
      <c r="C21" s="749"/>
      <c r="D21" s="2119" t="s">
        <v>333</v>
      </c>
      <c r="E21" s="782" t="s">
        <v>735</v>
      </c>
      <c r="F21" s="744" t="s">
        <v>571</v>
      </c>
      <c r="G21" s="903"/>
      <c r="H21" s="330"/>
      <c r="I21" s="903"/>
      <c r="J21" s="330"/>
      <c r="K21" s="902"/>
    </row>
    <row customHeight="1" ht="67.5" hidden="1">
      <c r="A22" s="728"/>
      <c r="C22" s="749"/>
      <c r="D22" s="744">
        <v>5</v>
      </c>
      <c r="E22" s="502" t="s">
        <v>1090</v>
      </c>
      <c r="F22" s="744" t="s">
        <v>558</v>
      </c>
      <c r="G22" s="904"/>
      <c r="H22" s="905"/>
      <c r="I22" s="904"/>
      <c r="J22" s="905"/>
      <c r="K22" s="512" t="s">
        <v>1091</v>
      </c>
    </row>
    <row customHeight="1" ht="33.75" hidden="1">
      <c r="C23" s="674"/>
      <c r="D23" s="744">
        <v>6</v>
      </c>
      <c r="E23" s="502" t="s">
        <v>1092</v>
      </c>
      <c r="F23" s="744" t="s">
        <v>1093</v>
      </c>
      <c r="G23" s="904"/>
      <c r="H23" s="904"/>
      <c r="I23" s="904"/>
      <c r="J23" s="904"/>
      <c r="K23" s="512" t="s">
        <v>1094</v>
      </c>
    </row>
    <row r="29" customHeight="1" ht="15">
      <c r="J29" s="10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BFD2B7-6684-2B1B-453F-5F5EA9D77C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04" width="32.57421875" customWidth="1"/>
    <col min="2" max="2" style="14805" width="11.00390625" customWidth="1"/>
    <col min="3" max="3" style="14805" width="9.140625"/>
    <col min="4" max="4" style="14805" width="26.57421875" customWidth="1"/>
    <col min="5" max="5" style="14806" width="27.7109375" customWidth="1"/>
    <col min="6" max="6" style="14806" width="23.57421875" customWidth="1"/>
    <col min="7" max="7" style="14806" width="31.421875" customWidth="1"/>
    <col min="8" max="8" style="14806" width="40.8515625" customWidth="1"/>
    <col min="9" max="9" style="14806" width="14.57421875" customWidth="1"/>
    <col min="10" max="10" style="14806" width="26.8515625" customWidth="1"/>
    <col min="11" max="11" style="14806" width="50.00390625" customWidth="1"/>
    <col min="12" max="12" style="14806" width="52.421875" customWidth="1"/>
    <col min="13" max="13" style="14806" width="10.7109375" customWidth="1"/>
    <col min="14" max="14" style="14806" width="55.140625" customWidth="1"/>
    <col min="15" max="15" style="14806" width="31.8515625" customWidth="1"/>
    <col min="16" max="16" style="14806" width="23.8515625" customWidth="1"/>
    <col min="17" max="17" style="14806" width="46.57421875" customWidth="1"/>
    <col min="18" max="18" style="14806" width="24.00390625" customWidth="1"/>
    <col min="19" max="19" style="14806" width="20.57421875" customWidth="1"/>
    <col min="20" max="20" style="14806" width="22.00390625" customWidth="1"/>
    <col min="21" max="22" style="14806" width="26.421875" customWidth="1"/>
    <col min="23" max="23" style="14806" width="8.28125" hidden="1" customWidth="1"/>
    <col min="24" max="24" style="14806" width="59.7109375" customWidth="1"/>
    <col min="25" max="25" style="14806" width="49.140625" customWidth="1"/>
    <col min="26" max="26" style="14806" width="11.140625" customWidth="1"/>
    <col min="27" max="30" style="14806" width="29.00390625" customWidth="1"/>
    <col min="31" max="31" style="14806" width="9.140625"/>
    <col min="32" max="32" style="14806" width="34.7109375" customWidth="1"/>
    <col min="33" max="33" style="14806" width="9.140625"/>
    <col min="34" max="35" style="14806" width="34.421875" customWidth="1"/>
    <col min="36" max="36" style="14806" width="9.140625"/>
    <col min="37" max="37" style="14806" width="24.57421875" customWidth="1"/>
    <col min="38" max="38" style="14806" width="9.140625"/>
    <col min="39" max="39" style="14806" width="26.140625" customWidth="1"/>
    <col min="40" max="40" style="14806" width="1.7109375" customWidth="1"/>
    <col min="41" max="41" style="14806" width="9.140625"/>
    <col min="42" max="43" style="14806" width="47.8515625" customWidth="1"/>
    <col min="44" max="44" style="14806" width="1.7109375" customWidth="1"/>
    <col min="45" max="45" style="14806" width="21.421875" customWidth="1"/>
    <col min="46" max="46" style="14806" width="1.7109375" customWidth="1"/>
    <col min="47" max="47" style="14806" width="31.28125" customWidth="1"/>
    <col min="48" max="48" style="14806" width="1.7109375" customWidth="1"/>
    <col min="49" max="50" style="14807" width="9.140625"/>
    <col min="51" max="51" style="14806" width="3.7109375" customWidth="1"/>
    <col min="52" max="52" style="14806" width="60.8515625" customWidth="1"/>
    <col min="53" max="53" style="14806" width="49.28125" customWidth="1"/>
    <col min="54" max="54" style="14806" width="35.140625" customWidth="1"/>
    <col min="55" max="55" style="14806" width="9.140625"/>
    <col min="56" max="56" style="14806" width="1.7109375" customWidth="1"/>
    <col min="57" max="57" style="14808" width="12.57421875" customWidth="1"/>
    <col min="58" max="58" style="14808" width="14.28125" customWidth="1"/>
    <col min="59" max="59" style="14806" width="30.7109375" customWidth="1"/>
    <col min="60" max="60" style="14809" width="40.7109375" customWidth="1"/>
    <col min="61" max="61" style="14809" width="15.00390625" customWidth="1"/>
    <col min="62" max="62" style="14809" width="40.7109375" customWidth="1"/>
    <col min="63" max="63" style="14809" width="2.7109375" customWidth="1"/>
    <col min="64" max="64" style="14809" width="44.7109375" customWidth="1"/>
    <col min="65" max="65" style="14809" width="2.7109375" customWidth="1"/>
    <col min="66" max="66" style="14809" width="40.7109375" customWidth="1"/>
    <col min="67" max="68" style="14806" width="9.140625"/>
    <col min="69" max="69" style="14806" width="18.140625" customWidth="1"/>
    <col min="70" max="70" style="14806" width="57.8515625" customWidth="1"/>
    <col min="71" max="71" style="14810" width="1.7109375" customWidth="1"/>
    <col min="72" max="72" style="14806" width="22.57421875" customWidth="1"/>
    <col min="73" max="73" style="14806" width="57.8515625" customWidth="1"/>
    <col min="74" max="74" style="14806" width="1.7109375" customWidth="1"/>
    <col min="75" max="75" style="14806" width="22.57421875" customWidth="1"/>
    <col min="76" max="76" style="14806" width="57.8515625" customWidth="1"/>
    <col min="77" max="77" style="14806" width="1.7109375" customWidth="1"/>
    <col min="78" max="78" style="14806" width="22.57421875" customWidth="1"/>
    <col min="79" max="79" style="14806" width="57.8515625" customWidth="1"/>
    <col min="80" max="81" style="14806" width="9.140625"/>
    <col min="82" max="82" style="14806" width="49.57421875" customWidth="1"/>
  </cols>
  <sheetData>
    <row s="14707" customFormat="1" customHeight="1" ht="11.25">
      <c r="A1" s="1291" t="s">
        <v>1095</v>
      </c>
      <c r="B1" s="1291" t="s">
        <v>1096</v>
      </c>
      <c r="C1" s="1291" t="s">
        <v>1097</v>
      </c>
      <c r="D1" s="1291" t="s">
        <v>1098</v>
      </c>
      <c r="E1" s="1291" t="s">
        <v>1099</v>
      </c>
      <c r="F1" s="1291" t="s">
        <v>1100</v>
      </c>
      <c r="G1" s="1291" t="s">
        <v>1101</v>
      </c>
      <c r="H1" s="1291" t="s">
        <v>1102</v>
      </c>
      <c r="I1" s="1291" t="s">
        <v>1103</v>
      </c>
      <c r="J1" s="1291" t="s">
        <v>1104</v>
      </c>
      <c r="K1" s="1291" t="s">
        <v>1105</v>
      </c>
      <c r="L1" s="1291" t="s">
        <v>1106</v>
      </c>
      <c r="M1" s="1291"/>
      <c r="N1" s="1291" t="s">
        <v>1107</v>
      </c>
      <c r="O1" s="1291" t="s">
        <v>1108</v>
      </c>
      <c r="P1" s="1291" t="s">
        <v>1109</v>
      </c>
      <c r="Q1" s="1291" t="s">
        <v>1110</v>
      </c>
      <c r="R1" s="1291" t="s">
        <v>1111</v>
      </c>
      <c r="S1" s="1291" t="s">
        <v>1112</v>
      </c>
      <c r="T1" s="1291" t="s">
        <v>1113</v>
      </c>
      <c r="U1" s="1291" t="s">
        <v>1114</v>
      </c>
      <c r="V1" s="1291"/>
      <c r="W1" s="1020" t="s">
        <v>1115</v>
      </c>
      <c r="X1" s="1291" t="s">
        <v>1116</v>
      </c>
      <c r="Y1" s="1291" t="s">
        <v>1117</v>
      </c>
      <c r="Z1" s="1291"/>
      <c r="AA1" s="1291" t="s">
        <v>1118</v>
      </c>
      <c r="AB1" s="1291"/>
      <c r="AC1" s="1291" t="s">
        <v>1119</v>
      </c>
      <c r="AD1" s="1291"/>
      <c r="AF1" s="1291" t="s">
        <v>1120</v>
      </c>
      <c r="AH1" s="1291" t="s">
        <v>1121</v>
      </c>
      <c r="AI1" s="1291" t="s">
        <v>1122</v>
      </c>
      <c r="AK1" s="1291" t="s">
        <v>1123</v>
      </c>
      <c r="AM1" s="1291" t="s">
        <v>1124</v>
      </c>
      <c r="AP1" s="1291" t="s">
        <v>1125</v>
      </c>
      <c r="AQ1" s="1291" t="s">
        <v>1126</v>
      </c>
      <c r="AS1" s="1291" t="s">
        <v>1127</v>
      </c>
      <c r="AU1" s="1291" t="s">
        <v>1128</v>
      </c>
      <c r="AW1" s="1291" t="s">
        <v>1129</v>
      </c>
      <c r="AX1" s="1291" t="s">
        <v>1130</v>
      </c>
      <c r="AZ1" s="1377" t="s">
        <v>1131</v>
      </c>
      <c r="BB1" s="1291" t="s">
        <v>1132</v>
      </c>
      <c r="BC1" s="1291"/>
      <c r="BE1" s="1291" t="s">
        <v>1133</v>
      </c>
      <c r="BF1" s="1291" t="s">
        <v>1134</v>
      </c>
      <c r="BH1" s="1293" t="s">
        <v>722</v>
      </c>
      <c r="BI1" s="1294"/>
      <c r="BJ1" s="1295" t="s">
        <v>1135</v>
      </c>
      <c r="BK1" s="1294"/>
      <c r="BL1" s="1296" t="s">
        <v>823</v>
      </c>
      <c r="BM1" s="1294"/>
      <c r="BN1" s="1297" t="s">
        <v>1136</v>
      </c>
      <c r="BS1" s="1655"/>
    </row>
    <row customHeight="1" ht="11.25">
      <c r="A2" s="1298" t="s">
        <v>1137</v>
      </c>
      <c r="B2" s="1299">
        <v>2000</v>
      </c>
      <c r="C2" s="1299">
        <v>2022</v>
      </c>
      <c r="D2" s="1299" t="s">
        <v>59</v>
      </c>
      <c r="E2" s="1300" t="s">
        <v>1138</v>
      </c>
      <c r="F2" s="1300" t="s">
        <v>1139</v>
      </c>
      <c r="G2" s="1300" t="s">
        <v>1140</v>
      </c>
      <c r="H2" s="1301" t="s">
        <v>52</v>
      </c>
      <c r="I2" s="1300" t="s">
        <v>106</v>
      </c>
      <c r="J2" s="1300" t="s">
        <v>1141</v>
      </c>
      <c r="K2" s="1302" t="s">
        <v>1142</v>
      </c>
      <c r="L2" s="1303"/>
      <c r="M2" s="1302">
        <v>1</v>
      </c>
      <c r="N2" s="1387" t="s">
        <v>1143</v>
      </c>
      <c r="O2" s="1301" t="s">
        <v>1144</v>
      </c>
      <c r="P2" s="1304" t="s">
        <v>33</v>
      </c>
      <c r="Q2" s="1305" t="s">
        <v>1145</v>
      </c>
      <c r="R2" s="367" t="s">
        <v>1146</v>
      </c>
      <c r="S2" s="367" t="s">
        <v>1147</v>
      </c>
      <c r="T2" s="1306" t="s">
        <v>1148</v>
      </c>
      <c r="U2" s="1303" t="s">
        <v>1149</v>
      </c>
      <c r="V2" s="1307">
        <v>1</v>
      </c>
      <c r="W2" s="1308"/>
      <c r="X2" s="1308" t="s">
        <v>1150</v>
      </c>
      <c r="Y2" s="1299" t="s">
        <v>1151</v>
      </c>
      <c r="Z2" s="1309"/>
      <c r="AA2" s="1299" t="s">
        <v>1152</v>
      </c>
      <c r="AB2" s="1310" t="s">
        <v>1152</v>
      </c>
      <c r="AC2" s="1299" t="s">
        <v>1153</v>
      </c>
      <c r="AD2" s="1310" t="s">
        <v>1153</v>
      </c>
      <c r="AF2" s="1301" t="s">
        <v>1149</v>
      </c>
      <c r="AH2" s="1300" t="s">
        <v>1154</v>
      </c>
      <c r="AI2" s="1300" t="s">
        <v>1154</v>
      </c>
      <c r="AK2" s="1300" t="s">
        <v>1155</v>
      </c>
      <c r="AM2" s="1300" t="s">
        <v>1156</v>
      </c>
      <c r="AP2" s="1311" t="s">
        <v>1150</v>
      </c>
      <c r="AQ2" s="1312" t="s">
        <v>1150</v>
      </c>
      <c r="AS2" s="1299" t="s">
        <v>1157</v>
      </c>
      <c r="AU2" s="1345" t="s">
        <v>1158</v>
      </c>
      <c r="AW2" s="1345" t="s">
        <v>1159</v>
      </c>
      <c r="AX2" s="1345" t="s">
        <v>1159</v>
      </c>
      <c r="AZ2" s="1345" t="s">
        <v>1160</v>
      </c>
      <c r="BB2" s="1345" t="s">
        <v>1161</v>
      </c>
      <c r="BC2" s="1345" t="s">
        <v>1162</v>
      </c>
      <c r="BE2" s="1345">
        <v>2000</v>
      </c>
      <c r="BF2" s="1345" t="s">
        <v>1163</v>
      </c>
    </row>
    <row customHeight="1" ht="11.25">
      <c r="A3" s="1298" t="s">
        <v>1164</v>
      </c>
      <c r="B3" s="1299">
        <v>2001</v>
      </c>
      <c r="C3" s="1299">
        <v>2023</v>
      </c>
      <c r="D3" s="1299" t="s">
        <v>54</v>
      </c>
      <c r="E3" s="1300" t="s">
        <v>1165</v>
      </c>
      <c r="F3" s="1300" t="s">
        <v>1166</v>
      </c>
      <c r="G3" s="1300" t="s">
        <v>1167</v>
      </c>
      <c r="H3" s="1301" t="s">
        <v>1168</v>
      </c>
      <c r="I3" s="1300" t="s">
        <v>107</v>
      </c>
      <c r="J3" s="1300" t="s">
        <v>556</v>
      </c>
      <c r="K3" s="1302" t="s">
        <v>1169</v>
      </c>
      <c r="L3" s="1303">
        <f>_xlfn.IFERROR(MATCH(K3,OFFER_METHOD,0),0)</f>
        <v>0</v>
      </c>
      <c r="M3" s="1302">
        <v>2</v>
      </c>
      <c r="N3" s="1387" t="s">
        <v>1170</v>
      </c>
      <c r="O3" s="1301" t="s">
        <v>1171</v>
      </c>
      <c r="P3" s="1304" t="s">
        <v>1172</v>
      </c>
      <c r="Q3" s="1305" t="s">
        <v>1173</v>
      </c>
      <c r="R3" s="367" t="s">
        <v>1174</v>
      </c>
      <c r="S3" s="367" t="s">
        <v>1175</v>
      </c>
      <c r="T3" s="1306" t="s">
        <v>1176</v>
      </c>
      <c r="U3" s="1303" t="s">
        <v>1177</v>
      </c>
      <c r="V3" s="1307">
        <v>2</v>
      </c>
      <c r="W3" s="1308"/>
      <c r="X3" s="1308" t="s">
        <v>1178</v>
      </c>
      <c r="Y3" s="1299" t="s">
        <v>1151</v>
      </c>
      <c r="Z3" s="1309"/>
      <c r="AA3" s="1299" t="s">
        <v>1179</v>
      </c>
      <c r="AB3" s="1310" t="s">
        <v>1179</v>
      </c>
      <c r="AC3" s="1299" t="s">
        <v>1180</v>
      </c>
      <c r="AD3" s="1310" t="s">
        <v>1180</v>
      </c>
      <c r="AF3" s="1301" t="s">
        <v>1177</v>
      </c>
      <c r="AH3" s="1300" t="s">
        <v>1181</v>
      </c>
      <c r="AI3" s="1300" t="s">
        <v>1182</v>
      </c>
      <c r="AK3" s="1300" t="s">
        <v>1183</v>
      </c>
      <c r="AM3" s="1300" t="s">
        <v>1184</v>
      </c>
      <c r="AP3" s="1311" t="s">
        <v>1185</v>
      </c>
      <c r="AQ3" s="1312" t="s">
        <v>1185</v>
      </c>
      <c r="AS3" s="1299" t="s">
        <v>1186</v>
      </c>
      <c r="AU3" s="1345" t="s">
        <v>1187</v>
      </c>
      <c r="AW3" s="1345" t="s">
        <v>1188</v>
      </c>
      <c r="AX3" s="1345" t="s">
        <v>1188</v>
      </c>
      <c r="AZ3" s="1345" t="s">
        <v>1189</v>
      </c>
      <c r="BB3" s="1345" t="s">
        <v>1190</v>
      </c>
      <c r="BC3" s="1345" t="s">
        <v>1162</v>
      </c>
      <c r="BE3" s="1345">
        <v>2001</v>
      </c>
      <c r="BF3" s="1345" t="s">
        <v>1191</v>
      </c>
      <c r="BH3" s="1291" t="s">
        <v>1192</v>
      </c>
      <c r="BJ3" s="1291" t="s">
        <v>1193</v>
      </c>
      <c r="BL3" s="1291" t="s">
        <v>1194</v>
      </c>
      <c r="BN3" s="1291" t="s">
        <v>1195</v>
      </c>
      <c r="BR3" s="1291" t="s">
        <v>1196</v>
      </c>
      <c r="BS3" s="1656"/>
      <c r="BT3" s="1294"/>
      <c r="BU3" s="1291" t="s">
        <v>1197</v>
      </c>
      <c r="BV3" s="1294"/>
      <c r="BW3" s="1918"/>
      <c r="BX3" s="1920" t="s">
        <v>1198</v>
      </c>
      <c r="CA3" s="1291" t="s">
        <v>1199</v>
      </c>
    </row>
    <row customHeight="1" ht="11.25">
      <c r="A4" s="1298" t="s">
        <v>1200</v>
      </c>
      <c r="B4" s="1299">
        <v>2002</v>
      </c>
      <c r="C4" s="1299">
        <v>2024</v>
      </c>
      <c r="E4" s="1300" t="s">
        <v>1201</v>
      </c>
      <c r="F4" s="1300" t="s">
        <v>1202</v>
      </c>
      <c r="H4" s="1301" t="s">
        <v>1203</v>
      </c>
      <c r="I4" s="1300" t="s">
        <v>87</v>
      </c>
      <c r="J4" s="1300" t="s">
        <v>1204</v>
      </c>
      <c r="K4" s="1302" t="s">
        <v>1205</v>
      </c>
      <c r="L4" s="1303">
        <f>_xlfn.IFERROR(MATCH(K4,OFFER_METHOD,0),0)</f>
        <v>0</v>
      </c>
      <c r="M4" s="1302">
        <v>3</v>
      </c>
      <c r="N4" s="1387" t="s">
        <v>1206</v>
      </c>
      <c r="O4" s="1300" t="s">
        <v>1207</v>
      </c>
      <c r="Q4" s="1305" t="s">
        <v>1208</v>
      </c>
      <c r="R4" s="367" t="s">
        <v>1209</v>
      </c>
      <c r="S4" s="367" t="s">
        <v>1210</v>
      </c>
      <c r="T4" s="1306" t="s">
        <v>1211</v>
      </c>
      <c r="U4" s="1303" t="s">
        <v>1212</v>
      </c>
      <c r="V4" s="1307">
        <v>3</v>
      </c>
      <c r="W4" s="1308"/>
      <c r="X4" s="1308" t="s">
        <v>1213</v>
      </c>
      <c r="Y4" s="1299" t="s">
        <v>1151</v>
      </c>
      <c r="Z4" s="1315"/>
      <c r="AC4" s="1299" t="s">
        <v>1214</v>
      </c>
      <c r="AD4" s="1310" t="s">
        <v>1214</v>
      </c>
      <c r="AF4" s="1301" t="s">
        <v>1212</v>
      </c>
      <c r="AH4" s="1301" t="s">
        <v>1215</v>
      </c>
      <c r="AK4" s="1300" t="s">
        <v>1216</v>
      </c>
      <c r="AM4" s="1300" t="s">
        <v>1217</v>
      </c>
      <c r="AP4" s="1311" t="s">
        <v>1178</v>
      </c>
      <c r="AQ4" s="1312" t="s">
        <v>1178</v>
      </c>
      <c r="AS4" s="1299" t="s">
        <v>1218</v>
      </c>
      <c r="AU4" s="1345" t="s">
        <v>1219</v>
      </c>
      <c r="AW4" s="1345" t="s">
        <v>1220</v>
      </c>
      <c r="AX4" s="1345" t="s">
        <v>1220</v>
      </c>
      <c r="AZ4" s="1345" t="s">
        <v>1221</v>
      </c>
      <c r="BB4" s="1345" t="s">
        <v>1222</v>
      </c>
      <c r="BC4" s="1345" t="s">
        <v>1223</v>
      </c>
      <c r="BE4" s="1345">
        <v>2002</v>
      </c>
      <c r="BF4" s="1345" t="s">
        <v>1224</v>
      </c>
      <c r="BH4" s="1292" t="s">
        <v>1225</v>
      </c>
      <c r="BJ4" s="1292" t="s">
        <v>1225</v>
      </c>
      <c r="BL4" s="1292" t="s">
        <v>1225</v>
      </c>
      <c r="BN4" s="1292" t="s">
        <v>1225</v>
      </c>
      <c r="BQ4" s="1660" t="s">
        <v>1226</v>
      </c>
      <c r="BR4" s="1384" t="s">
        <v>1227</v>
      </c>
      <c r="BS4" s="497"/>
      <c r="BT4" s="1660" t="s">
        <v>1228</v>
      </c>
      <c r="BU4" s="1384" t="s">
        <v>1229</v>
      </c>
      <c r="BV4" s="1294"/>
      <c r="BW4" s="1925" t="s">
        <v>1230</v>
      </c>
      <c r="BX4" s="1919" t="s">
        <v>1231</v>
      </c>
      <c r="BZ4" s="1660" t="s">
        <v>1232</v>
      </c>
      <c r="CA4" s="1384" t="s">
        <v>1233</v>
      </c>
    </row>
    <row customHeight="1" ht="11.25">
      <c r="A5" s="1298" t="s">
        <v>1234</v>
      </c>
      <c r="B5" s="1299">
        <v>2003</v>
      </c>
      <c r="C5" s="1299">
        <v>2025</v>
      </c>
      <c r="E5" s="1300" t="s">
        <v>1235</v>
      </c>
      <c r="F5" s="1300" t="s">
        <v>1236</v>
      </c>
      <c r="H5" s="1301" t="s">
        <v>1237</v>
      </c>
      <c r="I5" s="1300" t="s">
        <v>88</v>
      </c>
      <c r="K5" s="1302" t="s">
        <v>1238</v>
      </c>
      <c r="L5" s="1303">
        <f>_xlfn.IFERROR(MATCH(K5,OFFER_METHOD,0),0)</f>
        <v>0</v>
      </c>
      <c r="M5" s="1302">
        <v>4</v>
      </c>
      <c r="N5" s="1316" t="s">
        <v>1239</v>
      </c>
      <c r="O5" s="1300" t="s">
        <v>1240</v>
      </c>
      <c r="Q5" s="1305" t="s">
        <v>1241</v>
      </c>
      <c r="R5" s="367" t="s">
        <v>541</v>
      </c>
      <c r="T5" s="1301" t="s">
        <v>1242</v>
      </c>
      <c r="U5" s="1303" t="s">
        <v>1243</v>
      </c>
      <c r="V5" s="1307">
        <v>4</v>
      </c>
      <c r="W5" s="1308"/>
      <c r="X5" s="1308" t="s">
        <v>162</v>
      </c>
      <c r="Y5" s="1299" t="s">
        <v>1244</v>
      </c>
      <c r="Z5" s="1315">
        <v>1</v>
      </c>
      <c r="AF5" s="1301" t="s">
        <v>1245</v>
      </c>
      <c r="AH5" s="1300" t="s">
        <v>1246</v>
      </c>
      <c r="AK5" s="1300" t="s">
        <v>1247</v>
      </c>
      <c r="AM5" s="1300" t="s">
        <v>1248</v>
      </c>
      <c r="AP5" s="1311" t="s">
        <v>162</v>
      </c>
      <c r="AQ5" s="1312" t="s">
        <v>162</v>
      </c>
      <c r="AU5" s="1345" t="s">
        <v>1249</v>
      </c>
      <c r="AW5" s="1345" t="s">
        <v>1250</v>
      </c>
      <c r="AX5" s="1345" t="s">
        <v>1250</v>
      </c>
      <c r="AZ5" s="1345" t="s">
        <v>1251</v>
      </c>
      <c r="BB5" s="1345" t="s">
        <v>1252</v>
      </c>
      <c r="BC5" s="1345" t="s">
        <v>1253</v>
      </c>
      <c r="BE5" s="1345">
        <v>2003</v>
      </c>
      <c r="BF5" s="1345" t="s">
        <v>1254</v>
      </c>
      <c r="BH5" s="1292" t="s">
        <v>1255</v>
      </c>
      <c r="BJ5" s="1292" t="s">
        <v>1255</v>
      </c>
      <c r="BL5" s="1292" t="s">
        <v>1255</v>
      </c>
      <c r="BN5" s="1292" t="s">
        <v>1256</v>
      </c>
      <c r="BQ5" s="1509">
        <v>4213775</v>
      </c>
      <c r="BR5" s="1292" t="s">
        <v>1150</v>
      </c>
      <c r="BS5" s="1657"/>
      <c r="BT5" s="1509">
        <v>64236871</v>
      </c>
      <c r="BU5" s="1292" t="s">
        <v>223</v>
      </c>
      <c r="BV5" s="1294"/>
      <c r="BW5" s="1923">
        <v>4213767</v>
      </c>
      <c r="BX5" s="1921" t="s">
        <v>1257</v>
      </c>
      <c r="BZ5" s="1509">
        <v>64237509</v>
      </c>
      <c r="CA5" s="1523" t="s">
        <v>1258</v>
      </c>
    </row>
    <row customHeight="1" ht="11.25">
      <c r="A6" s="1298" t="s">
        <v>1259</v>
      </c>
      <c r="B6" s="1299">
        <v>2004</v>
      </c>
      <c r="C6" s="1299">
        <v>2026</v>
      </c>
      <c r="E6" s="1300" t="s">
        <v>1260</v>
      </c>
      <c r="F6" s="1317"/>
      <c r="H6" s="1301" t="s">
        <v>1261</v>
      </c>
      <c r="I6" s="1300" t="s">
        <v>108</v>
      </c>
      <c r="J6" s="1291" t="s">
        <v>1262</v>
      </c>
      <c r="L6" s="1303">
        <f>SUM(kind_of_control_method_filter)</f>
        <v>0</v>
      </c>
      <c r="N6" s="1316" t="s">
        <v>1263</v>
      </c>
      <c r="O6" s="1300" t="s">
        <v>1264</v>
      </c>
      <c r="R6" s="367" t="s">
        <v>1145</v>
      </c>
      <c r="T6" s="1301" t="s">
        <v>1265</v>
      </c>
      <c r="U6" s="1303" t="s">
        <v>1245</v>
      </c>
      <c r="V6" s="1307">
        <v>5</v>
      </c>
      <c r="W6" s="1308"/>
      <c r="X6" s="1299" t="s">
        <v>168</v>
      </c>
      <c r="Y6" s="1299" t="s">
        <v>1266</v>
      </c>
      <c r="Z6" s="1315"/>
      <c r="AA6" s="1318"/>
      <c r="AH6" s="1300" t="s">
        <v>1267</v>
      </c>
      <c r="AK6" s="1300" t="s">
        <v>1268</v>
      </c>
      <c r="AM6" s="1300" t="s">
        <v>1269</v>
      </c>
      <c r="AP6" s="1311" t="s">
        <v>168</v>
      </c>
      <c r="AQ6" s="1312" t="s">
        <v>168</v>
      </c>
      <c r="AU6" s="1345" t="s">
        <v>1270</v>
      </c>
      <c r="AW6" s="1345" t="s">
        <v>1271</v>
      </c>
      <c r="AX6" s="1345" t="s">
        <v>1271</v>
      </c>
      <c r="BB6" s="1345" t="s">
        <v>1272</v>
      </c>
      <c r="BC6" s="1345" t="s">
        <v>1253</v>
      </c>
      <c r="BE6" s="1345">
        <v>2004</v>
      </c>
      <c r="BF6" s="1345" t="s">
        <v>1273</v>
      </c>
      <c r="BH6" s="1292" t="s">
        <v>1274</v>
      </c>
      <c r="BJ6" s="1292" t="s">
        <v>1275</v>
      </c>
      <c r="BL6" s="1292" t="s">
        <v>1275</v>
      </c>
      <c r="BN6" s="1292" t="s">
        <v>1276</v>
      </c>
      <c r="BQ6" s="1509">
        <v>4213784</v>
      </c>
      <c r="BR6" s="1523" t="s">
        <v>1185</v>
      </c>
      <c r="BS6" s="1658"/>
      <c r="BT6" s="1509">
        <v>64236872</v>
      </c>
      <c r="BU6" s="1292" t="s">
        <v>228</v>
      </c>
      <c r="BV6" s="1294"/>
      <c r="BW6" s="1923">
        <v>4213768</v>
      </c>
      <c r="BX6" s="1921" t="s">
        <v>253</v>
      </c>
      <c r="BZ6" s="1509">
        <v>64237510</v>
      </c>
      <c r="CA6" s="1292" t="s">
        <v>1277</v>
      </c>
    </row>
    <row customHeight="1" ht="11.25">
      <c r="A7" s="1298" t="s">
        <v>1278</v>
      </c>
      <c r="B7" s="1299">
        <v>2005</v>
      </c>
      <c r="E7" s="1300" t="s">
        <v>1279</v>
      </c>
      <c r="F7" s="1317"/>
      <c r="H7" s="1301" t="s">
        <v>1280</v>
      </c>
      <c r="I7" s="1300" t="s">
        <v>89</v>
      </c>
      <c r="J7" s="1300" t="s">
        <v>1281</v>
      </c>
      <c r="N7" s="1320" t="s">
        <v>1282</v>
      </c>
      <c r="O7" s="1300" t="s">
        <v>1283</v>
      </c>
      <c r="U7" s="1303" t="s">
        <v>54</v>
      </c>
      <c r="V7" s="593" t="s">
        <v>89</v>
      </c>
      <c r="W7" s="1308"/>
      <c r="X7" s="1299" t="s">
        <v>174</v>
      </c>
      <c r="Y7" s="1299" t="s">
        <v>1244</v>
      </c>
      <c r="Z7" s="1315"/>
      <c r="AA7" s="1318"/>
      <c r="AH7" s="1300" t="s">
        <v>1284</v>
      </c>
      <c r="AK7" s="1300" t="s">
        <v>1285</v>
      </c>
      <c r="AM7" s="1300" t="s">
        <v>1286</v>
      </c>
      <c r="AP7" s="1311" t="s">
        <v>174</v>
      </c>
      <c r="AQ7" s="1312" t="s">
        <v>174</v>
      </c>
      <c r="AU7" s="1345" t="s">
        <v>1287</v>
      </c>
      <c r="AW7" s="1345" t="s">
        <v>1288</v>
      </c>
      <c r="AX7" s="1345" t="s">
        <v>1288</v>
      </c>
      <c r="AZ7" s="1291" t="s">
        <v>1289</v>
      </c>
      <c r="BB7" s="1345" t="s">
        <v>1290</v>
      </c>
      <c r="BC7" s="1345" t="s">
        <v>1253</v>
      </c>
      <c r="BE7" s="1345">
        <v>2005</v>
      </c>
      <c r="BF7" s="1345" t="s">
        <v>1291</v>
      </c>
      <c r="BH7" s="1292" t="s">
        <v>1292</v>
      </c>
      <c r="BJ7" s="1292" t="s">
        <v>1274</v>
      </c>
      <c r="BL7" s="1292" t="s">
        <v>1274</v>
      </c>
      <c r="BN7" s="1292" t="s">
        <v>1293</v>
      </c>
      <c r="BQ7" s="1509">
        <v>4213781</v>
      </c>
      <c r="BR7" s="1292" t="s">
        <v>1178</v>
      </c>
      <c r="BS7" s="1657"/>
      <c r="BT7" s="1509">
        <v>64236873</v>
      </c>
      <c r="BU7" s="1292" t="s">
        <v>233</v>
      </c>
      <c r="BV7" s="1294"/>
      <c r="BW7" s="1923">
        <v>4213769</v>
      </c>
      <c r="BX7" s="1921" t="s">
        <v>1294</v>
      </c>
      <c r="BZ7" s="1509">
        <v>64237511</v>
      </c>
      <c r="CA7" s="1292" t="s">
        <v>268</v>
      </c>
    </row>
    <row customHeight="1" ht="11.25">
      <c r="A8" s="1298" t="s">
        <v>1295</v>
      </c>
      <c r="B8" s="1299">
        <v>2006</v>
      </c>
      <c r="E8" s="1300" t="s">
        <v>1296</v>
      </c>
      <c r="F8" s="1317"/>
      <c r="H8" s="1301" t="s">
        <v>1297</v>
      </c>
      <c r="I8" s="1300" t="s">
        <v>90</v>
      </c>
      <c r="J8" s="1300" t="s">
        <v>1298</v>
      </c>
      <c r="N8" s="1388" t="s">
        <v>1299</v>
      </c>
      <c r="O8" s="1300" t="s">
        <v>1300</v>
      </c>
      <c r="V8" s="593" t="s">
        <v>90</v>
      </c>
      <c r="W8" s="1308"/>
      <c r="X8" s="1299" t="s">
        <v>180</v>
      </c>
      <c r="Y8" s="1299" t="s">
        <v>1244</v>
      </c>
      <c r="Z8" s="1315"/>
      <c r="AA8" s="1318"/>
      <c r="AK8" s="1300" t="s">
        <v>1301</v>
      </c>
      <c r="AP8" s="1311" t="s">
        <v>180</v>
      </c>
      <c r="AQ8" s="1312" t="s">
        <v>180</v>
      </c>
      <c r="AU8" s="1345" t="s">
        <v>1302</v>
      </c>
      <c r="AW8" s="1345" t="s">
        <v>1303</v>
      </c>
      <c r="AX8" s="1345" t="s">
        <v>1303</v>
      </c>
      <c r="AZ8" s="1345" t="s">
        <v>1304</v>
      </c>
      <c r="BB8" s="1345" t="s">
        <v>1305</v>
      </c>
      <c r="BC8" s="1345" t="s">
        <v>1253</v>
      </c>
      <c r="BE8" s="1345">
        <v>2006</v>
      </c>
      <c r="BF8" s="1345" t="s">
        <v>1306</v>
      </c>
      <c r="BH8" s="1292" t="s">
        <v>1307</v>
      </c>
      <c r="BJ8" s="1292" t="s">
        <v>1308</v>
      </c>
      <c r="BL8" s="1292" t="s">
        <v>1308</v>
      </c>
      <c r="BN8" s="1292" t="s">
        <v>1309</v>
      </c>
      <c r="BQ8" s="1509">
        <v>4213776</v>
      </c>
      <c r="BR8" s="1292" t="s">
        <v>162</v>
      </c>
      <c r="BS8" s="1657"/>
      <c r="BT8" s="1509">
        <v>64236874</v>
      </c>
      <c r="BU8" s="1523" t="s">
        <v>1310</v>
      </c>
      <c r="BV8" s="1294"/>
      <c r="BW8" s="1923">
        <v>4213770</v>
      </c>
      <c r="BX8" s="1924" t="s">
        <v>1311</v>
      </c>
      <c r="BZ8" s="1509">
        <v>64237512</v>
      </c>
      <c r="CA8" s="1292" t="s">
        <v>263</v>
      </c>
    </row>
    <row customHeight="1" ht="11.25">
      <c r="A9" s="1298" t="s">
        <v>1312</v>
      </c>
      <c r="B9" s="1299">
        <v>2007</v>
      </c>
      <c r="E9" s="1300" t="s">
        <v>1313</v>
      </c>
      <c r="F9" s="1317"/>
      <c r="G9" s="1291" t="s">
        <v>1314</v>
      </c>
      <c r="H9" s="1291" t="s">
        <v>1315</v>
      </c>
      <c r="I9" s="1300" t="s">
        <v>109</v>
      </c>
      <c r="O9" s="1300" t="s">
        <v>1316</v>
      </c>
      <c r="V9" s="593" t="s">
        <v>109</v>
      </c>
      <c r="W9" s="1308"/>
      <c r="X9" s="1299" t="s">
        <v>186</v>
      </c>
      <c r="Y9" s="1299" t="s">
        <v>1151</v>
      </c>
      <c r="Z9" s="1315">
        <v>1</v>
      </c>
      <c r="AA9" s="1318"/>
      <c r="AK9" s="1300" t="s">
        <v>1317</v>
      </c>
      <c r="AP9" s="1311" t="s">
        <v>1318</v>
      </c>
      <c r="AQ9" s="1312" t="s">
        <v>1318</v>
      </c>
      <c r="AW9" s="1345" t="s">
        <v>1319</v>
      </c>
      <c r="AX9" s="1345" t="s">
        <v>1319</v>
      </c>
      <c r="AZ9" s="1345" t="s">
        <v>1320</v>
      </c>
      <c r="BB9" s="1345" t="s">
        <v>1321</v>
      </c>
      <c r="BC9" s="1345" t="s">
        <v>1253</v>
      </c>
      <c r="BE9" s="1345">
        <v>2007</v>
      </c>
      <c r="BF9" s="1345" t="s">
        <v>1322</v>
      </c>
      <c r="BH9" s="1292" t="s">
        <v>1323</v>
      </c>
      <c r="BJ9" s="1292" t="s">
        <v>1324</v>
      </c>
      <c r="BL9" s="1292" t="s">
        <v>1324</v>
      </c>
      <c r="BN9" s="1292" t="s">
        <v>1325</v>
      </c>
      <c r="BQ9" s="1509">
        <v>4213777</v>
      </c>
      <c r="BR9" s="1292" t="s">
        <v>168</v>
      </c>
      <c r="BS9" s="1657"/>
      <c r="BT9" s="1509">
        <v>64236875</v>
      </c>
      <c r="BU9" s="1292" t="s">
        <v>238</v>
      </c>
      <c r="BV9" s="1294"/>
      <c r="BW9" s="1918"/>
      <c r="BX9" s="1918"/>
    </row>
    <row customHeight="1" ht="11.25">
      <c r="A10" s="1298" t="s">
        <v>1326</v>
      </c>
      <c r="B10" s="1299">
        <v>2008</v>
      </c>
      <c r="E10" s="1300" t="s">
        <v>1327</v>
      </c>
      <c r="F10" s="1317"/>
      <c r="G10" s="1300" t="s">
        <v>1328</v>
      </c>
      <c r="H10" s="1300" t="s">
        <v>1329</v>
      </c>
      <c r="I10" s="1300" t="s">
        <v>96</v>
      </c>
      <c r="J10" s="1291" t="s">
        <v>1330</v>
      </c>
      <c r="K10" s="1291" t="s">
        <v>1331</v>
      </c>
      <c r="O10" s="1300" t="s">
        <v>1332</v>
      </c>
      <c r="V10" s="594" t="s">
        <v>96</v>
      </c>
      <c r="W10" s="1321"/>
      <c r="X10" s="1321" t="s">
        <v>198</v>
      </c>
      <c r="Y10" s="1322" t="s">
        <v>1333</v>
      </c>
      <c r="Z10" s="1315"/>
      <c r="AP10" s="1311" t="s">
        <v>198</v>
      </c>
      <c r="AQ10" s="1312" t="s">
        <v>198</v>
      </c>
      <c r="AW10" s="1345" t="s">
        <v>1334</v>
      </c>
      <c r="AX10" s="1345" t="s">
        <v>1334</v>
      </c>
      <c r="AZ10" s="1345" t="s">
        <v>1335</v>
      </c>
      <c r="BB10" s="1345" t="s">
        <v>1336</v>
      </c>
      <c r="BC10" s="1345" t="s">
        <v>1253</v>
      </c>
      <c r="BE10" s="1345">
        <v>2008</v>
      </c>
      <c r="BF10" s="1345" t="s">
        <v>1337</v>
      </c>
      <c r="BH10" s="1292" t="s">
        <v>1338</v>
      </c>
      <c r="BJ10" s="1292" t="s">
        <v>1339</v>
      </c>
      <c r="BL10" s="1292" t="s">
        <v>1339</v>
      </c>
      <c r="BN10" s="1292" t="s">
        <v>1340</v>
      </c>
      <c r="BQ10" s="1509">
        <v>4213778</v>
      </c>
      <c r="BR10" s="1292" t="s">
        <v>174</v>
      </c>
      <c r="BS10" s="1657"/>
      <c r="BT10" s="1509">
        <v>64236876</v>
      </c>
      <c r="BU10" s="1292" t="s">
        <v>218</v>
      </c>
      <c r="BV10" s="1294"/>
      <c r="BW10" s="1918"/>
      <c r="BX10" s="1918"/>
    </row>
    <row customHeight="1" ht="11.25">
      <c r="A11" s="1298" t="s">
        <v>1341</v>
      </c>
      <c r="B11" s="1299">
        <v>2009</v>
      </c>
      <c r="E11" s="1300" t="s">
        <v>1342</v>
      </c>
      <c r="F11" s="1317"/>
      <c r="G11" s="1300" t="s">
        <v>1343</v>
      </c>
      <c r="H11" s="1300" t="s">
        <v>1344</v>
      </c>
      <c r="I11" s="1300" t="s">
        <v>145</v>
      </c>
      <c r="J11" s="1301" t="s">
        <v>1345</v>
      </c>
      <c r="K11" s="1323" t="s">
        <v>1346</v>
      </c>
      <c r="O11" s="1301" t="s">
        <v>1347</v>
      </c>
      <c r="V11" s="593" t="s">
        <v>145</v>
      </c>
      <c r="W11" s="498"/>
      <c r="X11" s="1308" t="s">
        <v>1318</v>
      </c>
      <c r="Y11" s="1299" t="s">
        <v>1348</v>
      </c>
      <c r="Z11" s="1315"/>
      <c r="AP11" s="1311" t="s">
        <v>186</v>
      </c>
      <c r="AQ11" s="1313" t="s">
        <v>186</v>
      </c>
      <c r="AW11" s="1345" t="s">
        <v>1349</v>
      </c>
      <c r="AX11" s="1345" t="s">
        <v>1349</v>
      </c>
      <c r="AZ11" s="1345" t="s">
        <v>1350</v>
      </c>
      <c r="BB11" s="1345" t="s">
        <v>1351</v>
      </c>
      <c r="BC11" s="1345" t="s">
        <v>1253</v>
      </c>
      <c r="BE11" s="1345">
        <v>2009</v>
      </c>
      <c r="BF11" s="1345" t="s">
        <v>1352</v>
      </c>
      <c r="BH11" s="1292" t="s">
        <v>1353</v>
      </c>
      <c r="BJ11" s="1292" t="s">
        <v>1323</v>
      </c>
      <c r="BL11" s="1292" t="s">
        <v>1323</v>
      </c>
      <c r="BN11" s="1292" t="s">
        <v>1354</v>
      </c>
      <c r="BQ11" s="1509">
        <v>4213780</v>
      </c>
      <c r="BR11" s="1292" t="s">
        <v>180</v>
      </c>
      <c r="BS11" s="1657"/>
      <c r="BW11" s="1918"/>
      <c r="BX11" s="1918"/>
    </row>
    <row customHeight="1" ht="11.25">
      <c r="A12" s="1298" t="s">
        <v>1355</v>
      </c>
      <c r="B12" s="1299">
        <v>2010</v>
      </c>
      <c r="E12" s="1300" t="s">
        <v>1356</v>
      </c>
      <c r="F12" s="1317"/>
      <c r="G12" s="1300" t="s">
        <v>1344</v>
      </c>
      <c r="I12" s="1300" t="s">
        <v>146</v>
      </c>
      <c r="J12" s="1301" t="s">
        <v>1357</v>
      </c>
      <c r="K12" s="1323" t="s">
        <v>1358</v>
      </c>
      <c r="O12" s="1301" t="s">
        <v>1145</v>
      </c>
      <c r="V12" s="593" t="s">
        <v>146</v>
      </c>
      <c r="W12" s="1313"/>
      <c r="X12" s="1308" t="s">
        <v>1359</v>
      </c>
      <c r="Y12" s="1299" t="s">
        <v>1151</v>
      </c>
      <c r="AP12" s="1311"/>
      <c r="AW12" s="1345" t="s">
        <v>145</v>
      </c>
      <c r="AX12" s="1345" t="s">
        <v>145</v>
      </c>
      <c r="AZ12" s="1345" t="s">
        <v>1360</v>
      </c>
      <c r="BB12" s="1345" t="s">
        <v>1361</v>
      </c>
      <c r="BC12" s="1345" t="s">
        <v>1253</v>
      </c>
      <c r="BE12" s="1345">
        <v>2010</v>
      </c>
      <c r="BF12" s="1345" t="s">
        <v>1362</v>
      </c>
      <c r="BH12" s="1292" t="s">
        <v>1363</v>
      </c>
      <c r="BJ12" s="1292" t="s">
        <v>1364</v>
      </c>
      <c r="BL12" s="1292" t="s">
        <v>1364</v>
      </c>
      <c r="BN12" s="1292" t="s">
        <v>1365</v>
      </c>
      <c r="BQ12" s="1509">
        <v>4213779</v>
      </c>
      <c r="BR12" s="1292" t="s">
        <v>1318</v>
      </c>
      <c r="BS12" s="1657"/>
      <c r="BT12" s="1294"/>
      <c r="BU12" s="1294"/>
      <c r="BV12" s="1294"/>
      <c r="BW12" s="1918"/>
      <c r="BX12" s="1918"/>
    </row>
    <row customHeight="1" ht="11.25">
      <c r="A13" s="1298" t="s">
        <v>1366</v>
      </c>
      <c r="B13" s="1299">
        <v>2011</v>
      </c>
      <c r="E13" s="1300" t="s">
        <v>1367</v>
      </c>
      <c r="F13" s="1317"/>
      <c r="I13" s="1300" t="s">
        <v>147</v>
      </c>
      <c r="K13" s="1323" t="s">
        <v>1317</v>
      </c>
      <c r="V13" s="593" t="s">
        <v>147</v>
      </c>
      <c r="W13" s="1313"/>
      <c r="X13" s="1313"/>
      <c r="Y13" s="1313"/>
      <c r="AW13" s="1345" t="s">
        <v>146</v>
      </c>
      <c r="AX13" s="1345" t="s">
        <v>146</v>
      </c>
      <c r="BB13" s="1345" t="s">
        <v>1368</v>
      </c>
      <c r="BC13" s="1345" t="s">
        <v>1369</v>
      </c>
      <c r="BE13" s="1345">
        <v>2011</v>
      </c>
      <c r="BF13" s="1345" t="s">
        <v>1370</v>
      </c>
      <c r="BH13" s="1292" t="s">
        <v>1371</v>
      </c>
      <c r="BJ13" s="1292" t="s">
        <v>1353</v>
      </c>
      <c r="BL13" s="1292" t="s">
        <v>1353</v>
      </c>
      <c r="BN13" s="1292" t="s">
        <v>1372</v>
      </c>
      <c r="BQ13" s="1509">
        <v>4213783</v>
      </c>
      <c r="BR13" s="1292" t="s">
        <v>198</v>
      </c>
      <c r="BS13" s="1657"/>
      <c r="BT13" s="1294"/>
      <c r="BU13" s="1294"/>
      <c r="BV13" s="1294"/>
      <c r="BW13" s="1922"/>
      <c r="BX13" s="1918"/>
    </row>
    <row customHeight="1" ht="11.25">
      <c r="A14" s="1298" t="s">
        <v>1373</v>
      </c>
      <c r="B14" s="1299">
        <v>2012</v>
      </c>
      <c r="I14" s="1300" t="s">
        <v>148</v>
      </c>
      <c r="J14" s="1291" t="s">
        <v>1374</v>
      </c>
      <c r="N14" s="1291" t="s">
        <v>1375</v>
      </c>
      <c r="V14" s="1307">
        <v>13</v>
      </c>
      <c r="W14" s="1308"/>
      <c r="X14" s="1308" t="s">
        <v>1185</v>
      </c>
      <c r="Y14" s="1299" t="s">
        <v>1151</v>
      </c>
      <c r="AW14" s="1345" t="s">
        <v>147</v>
      </c>
      <c r="AX14" s="1345" t="s">
        <v>147</v>
      </c>
      <c r="AZ14" s="1291" t="s">
        <v>1376</v>
      </c>
      <c r="BB14" s="1345" t="s">
        <v>1377</v>
      </c>
      <c r="BC14" s="1345" t="s">
        <v>1369</v>
      </c>
      <c r="BE14" s="1345">
        <v>2012</v>
      </c>
      <c r="BH14" s="1292" t="s">
        <v>1293</v>
      </c>
      <c r="BJ14" s="1444" t="s">
        <v>1378</v>
      </c>
      <c r="BL14" s="1444" t="s">
        <v>1378</v>
      </c>
      <c r="BN14" s="1292" t="s">
        <v>1379</v>
      </c>
      <c r="BQ14" s="1509">
        <v>4213782</v>
      </c>
      <c r="BR14" s="1292" t="s">
        <v>186</v>
      </c>
      <c r="BS14" s="1657"/>
      <c r="BT14" s="1294"/>
      <c r="BU14" s="1294"/>
      <c r="BV14" s="1294"/>
      <c r="BW14" s="1922"/>
      <c r="BX14" s="1918"/>
    </row>
    <row customHeight="1" ht="19.5">
      <c r="A15" s="1298" t="s">
        <v>1380</v>
      </c>
      <c r="B15" s="1299">
        <v>2013</v>
      </c>
      <c r="E15" s="1926" t="s">
        <v>1381</v>
      </c>
      <c r="G15" s="1291" t="s">
        <v>1382</v>
      </c>
      <c r="H15" s="1291" t="s">
        <v>1383</v>
      </c>
      <c r="I15" s="1302" t="s">
        <v>149</v>
      </c>
      <c r="J15" s="1313" t="s">
        <v>583</v>
      </c>
      <c r="N15" s="1383" t="s">
        <v>1384</v>
      </c>
      <c r="X15" s="1311"/>
      <c r="AW15" s="1345" t="s">
        <v>148</v>
      </c>
      <c r="AX15" s="1345" t="s">
        <v>148</v>
      </c>
      <c r="AZ15" s="1345" t="s">
        <v>1304</v>
      </c>
      <c r="BB15" s="1345" t="s">
        <v>1385</v>
      </c>
      <c r="BC15" s="1345" t="s">
        <v>1369</v>
      </c>
      <c r="BE15" s="1345">
        <v>2013</v>
      </c>
      <c r="BH15" s="1292" t="s">
        <v>1309</v>
      </c>
      <c r="BJ15" s="1444" t="s">
        <v>1386</v>
      </c>
      <c r="BL15" s="1444" t="s">
        <v>1386</v>
      </c>
      <c r="BN15" s="1292" t="s">
        <v>1387</v>
      </c>
      <c r="BR15" s="1294"/>
      <c r="BS15" s="1659"/>
      <c r="BT15" s="1294"/>
      <c r="BU15" s="1294"/>
      <c r="BV15" s="1294"/>
      <c r="BW15" s="1922"/>
      <c r="BX15" s="1918"/>
    </row>
    <row customHeight="1" ht="21">
      <c r="A16" s="2099" t="s">
        <v>1388</v>
      </c>
      <c r="B16" s="1299">
        <v>2014</v>
      </c>
      <c r="E16" s="1927" t="s">
        <v>1389</v>
      </c>
      <c r="G16" s="1300" t="s">
        <v>1390</v>
      </c>
      <c r="H16" s="1300" t="s">
        <v>1391</v>
      </c>
      <c r="I16" s="1302" t="s">
        <v>1392</v>
      </c>
      <c r="J16" s="1313" t="s">
        <v>556</v>
      </c>
      <c r="N16" s="1383" t="s">
        <v>1393</v>
      </c>
      <c r="AW16" s="1345" t="s">
        <v>149</v>
      </c>
      <c r="AX16" s="1345" t="s">
        <v>149</v>
      </c>
      <c r="AZ16" s="1345" t="s">
        <v>1320</v>
      </c>
      <c r="BB16" s="1345" t="s">
        <v>1394</v>
      </c>
      <c r="BC16" s="1345" t="s">
        <v>1369</v>
      </c>
      <c r="BE16" s="1345">
        <v>2014</v>
      </c>
      <c r="BH16" s="1292" t="s">
        <v>1325</v>
      </c>
      <c r="BJ16" s="1444" t="s">
        <v>1395</v>
      </c>
      <c r="BL16" s="1444" t="s">
        <v>1395</v>
      </c>
      <c r="BN16" s="1292" t="s">
        <v>1396</v>
      </c>
      <c r="BR16" s="1294"/>
      <c r="BS16" s="1659"/>
      <c r="BT16" s="1294"/>
      <c r="BU16" s="1294"/>
      <c r="BV16" s="1294"/>
      <c r="BW16" s="1922"/>
      <c r="BX16" s="1918"/>
    </row>
    <row customHeight="1" ht="21">
      <c r="A17" s="1298" t="s">
        <v>1397</v>
      </c>
      <c r="B17" s="1299">
        <v>2015</v>
      </c>
      <c r="G17" s="1300" t="s">
        <v>1344</v>
      </c>
      <c r="H17" s="1300" t="s">
        <v>1344</v>
      </c>
      <c r="I17" s="1300" t="s">
        <v>1398</v>
      </c>
      <c r="N17" s="1383" t="s">
        <v>1399</v>
      </c>
      <c r="X17" s="1311"/>
      <c r="AW17" s="1345" t="s">
        <v>1392</v>
      </c>
      <c r="AX17" s="1345" t="s">
        <v>1392</v>
      </c>
      <c r="AZ17" s="1345" t="s">
        <v>1400</v>
      </c>
      <c r="BB17" s="1345" t="s">
        <v>1401</v>
      </c>
      <c r="BC17" s="1345" t="s">
        <v>1253</v>
      </c>
      <c r="BE17" s="1345">
        <v>2015</v>
      </c>
      <c r="BH17" s="1292" t="s">
        <v>1340</v>
      </c>
      <c r="BJ17" s="1444" t="s">
        <v>1402</v>
      </c>
      <c r="BL17" s="1444" t="s">
        <v>1402</v>
      </c>
      <c r="BN17" s="1292" t="s">
        <v>1403</v>
      </c>
      <c r="BR17" s="1291" t="s">
        <v>1196</v>
      </c>
      <c r="BS17" s="1656"/>
      <c r="BU17" s="1291" t="s">
        <v>1404</v>
      </c>
      <c r="BV17" s="1294"/>
      <c r="BW17" s="1918"/>
      <c r="BX17" s="1920" t="s">
        <v>1405</v>
      </c>
      <c r="CA17" s="1291" t="s">
        <v>1406</v>
      </c>
      <c r="CD17" s="1291" t="s">
        <v>1407</v>
      </c>
    </row>
    <row customHeight="1" ht="21">
      <c r="A18" s="1298" t="s">
        <v>1408</v>
      </c>
      <c r="B18" s="1299">
        <v>2016</v>
      </c>
      <c r="I18" s="1300" t="s">
        <v>1409</v>
      </c>
      <c r="N18" s="1383" t="s">
        <v>1410</v>
      </c>
      <c r="X18" s="1311"/>
      <c r="AW18" s="1345" t="s">
        <v>1398</v>
      </c>
      <c r="AX18" s="1345" t="s">
        <v>1398</v>
      </c>
      <c r="BB18" s="1345" t="s">
        <v>1411</v>
      </c>
      <c r="BC18" s="1345" t="s">
        <v>1253</v>
      </c>
      <c r="BE18" s="1345">
        <v>2016</v>
      </c>
      <c r="BH18" s="1292" t="s">
        <v>1354</v>
      </c>
      <c r="BJ18" s="1444" t="s">
        <v>1412</v>
      </c>
      <c r="BL18" s="1444" t="s">
        <v>1412</v>
      </c>
      <c r="BN18" s="1292" t="s">
        <v>1413</v>
      </c>
      <c r="BQ18" s="1660" t="s">
        <v>1226</v>
      </c>
      <c r="BR18" s="1384" t="s">
        <v>1227</v>
      </c>
      <c r="BS18" s="497"/>
      <c r="BT18" s="1660" t="s">
        <v>1414</v>
      </c>
      <c r="BU18" s="1384" t="s">
        <v>1415</v>
      </c>
      <c r="BV18" s="1294"/>
      <c r="BW18" s="1925" t="s">
        <v>1416</v>
      </c>
      <c r="BX18" s="1919" t="s">
        <v>1417</v>
      </c>
      <c r="BZ18" s="1660" t="s">
        <v>1418</v>
      </c>
      <c r="CA18" s="1384" t="s">
        <v>1419</v>
      </c>
      <c r="CC18" s="1660" t="s">
        <v>1420</v>
      </c>
      <c r="CD18" s="1384" t="s">
        <v>1421</v>
      </c>
    </row>
    <row customHeight="1" ht="21">
      <c r="A19" s="2099" t="s">
        <v>1422</v>
      </c>
      <c r="B19" s="1299">
        <v>2017</v>
      </c>
      <c r="I19" s="1300" t="s">
        <v>1423</v>
      </c>
      <c r="N19" s="1383" t="s">
        <v>1424</v>
      </c>
      <c r="X19" s="1311"/>
      <c r="AW19" s="1345" t="s">
        <v>1409</v>
      </c>
      <c r="AX19" s="1345" t="s">
        <v>1409</v>
      </c>
      <c r="AZ19" s="1291" t="s">
        <v>1425</v>
      </c>
      <c r="BB19" s="1345" t="s">
        <v>1426</v>
      </c>
      <c r="BC19" s="1345" t="s">
        <v>1253</v>
      </c>
      <c r="BE19" s="1345">
        <v>2017</v>
      </c>
      <c r="BH19" s="1292" t="s">
        <v>1427</v>
      </c>
      <c r="BJ19" s="1444" t="s">
        <v>1428</v>
      </c>
      <c r="BL19" s="1444" t="s">
        <v>1428</v>
      </c>
      <c r="BQ19" s="1509">
        <v>4190064</v>
      </c>
      <c r="BR19" s="1292" t="s">
        <v>1429</v>
      </c>
      <c r="BS19" s="1657"/>
      <c r="BT19" s="1509">
        <v>4189671</v>
      </c>
      <c r="BU19" s="1292" t="s">
        <v>1430</v>
      </c>
      <c r="BV19" s="1294"/>
      <c r="BW19" s="1923">
        <v>4189706</v>
      </c>
      <c r="BX19" s="1921" t="s">
        <v>1431</v>
      </c>
      <c r="BZ19" s="1509">
        <v>4189714</v>
      </c>
      <c r="CA19" s="1292" t="s">
        <v>1432</v>
      </c>
      <c r="CC19" s="1509">
        <v>4189708</v>
      </c>
      <c r="CD19" s="1292" t="s">
        <v>1433</v>
      </c>
    </row>
    <row customHeight="1" ht="21">
      <c r="A20" s="1298" t="s">
        <v>1434</v>
      </c>
      <c r="B20" s="1299">
        <v>2018</v>
      </c>
      <c r="I20" s="1300" t="s">
        <v>1435</v>
      </c>
      <c r="N20" s="1383" t="s">
        <v>1436</v>
      </c>
      <c r="AW20" s="1345" t="s">
        <v>1423</v>
      </c>
      <c r="AX20" s="1345" t="s">
        <v>1423</v>
      </c>
      <c r="AZ20" s="1345" t="s">
        <v>1437</v>
      </c>
      <c r="BB20" s="1345" t="s">
        <v>1438</v>
      </c>
      <c r="BC20" s="1345" t="s">
        <v>1369</v>
      </c>
      <c r="BE20" s="1345">
        <v>2018</v>
      </c>
      <c r="BH20" s="1292" t="s">
        <v>1365</v>
      </c>
      <c r="BJ20" s="1292" t="s">
        <v>1293</v>
      </c>
      <c r="BL20" s="1292" t="s">
        <v>1293</v>
      </c>
      <c r="BQ20" s="1509">
        <v>4190065</v>
      </c>
      <c r="BR20" s="1292" t="s">
        <v>1439</v>
      </c>
      <c r="BS20" s="1657"/>
      <c r="BT20" s="1509">
        <v>4189672</v>
      </c>
      <c r="BU20" s="1292" t="s">
        <v>1440</v>
      </c>
      <c r="BV20" s="1294"/>
      <c r="BW20" s="1923">
        <v>4189705</v>
      </c>
      <c r="BX20" s="1921" t="s">
        <v>1441</v>
      </c>
      <c r="BZ20" s="1509">
        <v>4189713</v>
      </c>
      <c r="CA20" s="1292" t="s">
        <v>1441</v>
      </c>
      <c r="CC20" s="1509">
        <v>4189709</v>
      </c>
      <c r="CD20" s="1292" t="s">
        <v>1442</v>
      </c>
    </row>
    <row customHeight="1" ht="21">
      <c r="A21" s="1298" t="s">
        <v>1443</v>
      </c>
      <c r="B21" s="1299">
        <v>2019</v>
      </c>
      <c r="I21" s="1300" t="s">
        <v>1444</v>
      </c>
      <c r="N21" s="1383" t="s">
        <v>1445</v>
      </c>
      <c r="AW21" s="1345" t="s">
        <v>1435</v>
      </c>
      <c r="AX21" s="1345" t="s">
        <v>1435</v>
      </c>
      <c r="AZ21" s="1345" t="s">
        <v>1446</v>
      </c>
      <c r="BB21" s="1345" t="s">
        <v>1447</v>
      </c>
      <c r="BC21" s="1345" t="s">
        <v>1253</v>
      </c>
      <c r="BE21" s="1345">
        <v>2019</v>
      </c>
      <c r="BH21" s="1292" t="s">
        <v>1372</v>
      </c>
      <c r="BJ21" s="1292" t="s">
        <v>1309</v>
      </c>
      <c r="BL21" s="1292" t="s">
        <v>1309</v>
      </c>
      <c r="BQ21" s="1509">
        <v>4190066</v>
      </c>
      <c r="BR21" s="1292" t="s">
        <v>1448</v>
      </c>
      <c r="BS21" s="1657"/>
      <c r="BT21" s="1509">
        <v>4189673</v>
      </c>
      <c r="BU21" s="1292" t="s">
        <v>1449</v>
      </c>
      <c r="BV21" s="1294"/>
      <c r="BW21" s="1923">
        <v>4189707</v>
      </c>
      <c r="BX21" s="1921" t="s">
        <v>1450</v>
      </c>
      <c r="BZ21" s="1509">
        <v>4189712</v>
      </c>
      <c r="CA21" s="1292" t="s">
        <v>1451</v>
      </c>
      <c r="CC21" s="1509">
        <v>4189710</v>
      </c>
      <c r="CD21" s="1292" t="s">
        <v>1452</v>
      </c>
    </row>
    <row customHeight="1" ht="21">
      <c r="A22" s="1298" t="s">
        <v>1453</v>
      </c>
      <c r="B22" s="1299">
        <v>2020</v>
      </c>
      <c r="N22" s="1383" t="s">
        <v>1454</v>
      </c>
      <c r="AW22" s="1345" t="s">
        <v>1444</v>
      </c>
      <c r="AX22" s="1345" t="s">
        <v>1444</v>
      </c>
      <c r="AZ22" s="1345" t="s">
        <v>1455</v>
      </c>
      <c r="BB22" s="1345" t="s">
        <v>1456</v>
      </c>
      <c r="BC22" s="1345" t="s">
        <v>1253</v>
      </c>
      <c r="BE22" s="1345">
        <v>2020</v>
      </c>
      <c r="BH22" s="1292" t="s">
        <v>1379</v>
      </c>
      <c r="BJ22" s="1292" t="s">
        <v>1325</v>
      </c>
      <c r="BL22" s="1292" t="s">
        <v>1325</v>
      </c>
      <c r="BQ22" s="1509">
        <v>4190067</v>
      </c>
      <c r="BR22" s="1292" t="s">
        <v>1457</v>
      </c>
      <c r="BS22" s="1657"/>
      <c r="BT22" s="1509">
        <v>4189674</v>
      </c>
      <c r="BU22" s="1292" t="s">
        <v>1458</v>
      </c>
      <c r="BV22" s="1294"/>
      <c r="BW22" s="1294"/>
      <c r="CC22" s="1509">
        <v>4189711</v>
      </c>
      <c r="CD22" s="1292" t="s">
        <v>292</v>
      </c>
    </row>
    <row customHeight="1" ht="21">
      <c r="A23" s="1298" t="s">
        <v>1459</v>
      </c>
      <c r="B23" s="1299">
        <v>2021</v>
      </c>
      <c r="AW23" s="1345" t="s">
        <v>1460</v>
      </c>
      <c r="AX23" s="1345" t="s">
        <v>1460</v>
      </c>
      <c r="AZ23" s="1345" t="s">
        <v>1461</v>
      </c>
      <c r="BB23" s="1345" t="s">
        <v>1462</v>
      </c>
      <c r="BC23" s="1345" t="s">
        <v>1162</v>
      </c>
      <c r="BE23" s="1345">
        <v>2021</v>
      </c>
      <c r="BH23" s="1292" t="s">
        <v>1387</v>
      </c>
      <c r="BJ23" s="1292" t="s">
        <v>1340</v>
      </c>
      <c r="BL23" s="1292" t="s">
        <v>1340</v>
      </c>
      <c r="BQ23" s="1509">
        <v>4190068</v>
      </c>
      <c r="BR23" s="1292" t="s">
        <v>1463</v>
      </c>
      <c r="BS23" s="1657"/>
      <c r="BT23" s="1509">
        <v>4189675</v>
      </c>
      <c r="BU23" s="1292" t="s">
        <v>1464</v>
      </c>
      <c r="BV23" s="1294"/>
      <c r="BW23" s="1294"/>
      <c r="CC23" s="1509">
        <v>5110778</v>
      </c>
      <c r="CD23" s="1292" t="s">
        <v>1465</v>
      </c>
    </row>
    <row customHeight="1" ht="21">
      <c r="A24" s="1298" t="s">
        <v>1466</v>
      </c>
      <c r="B24" s="1299">
        <v>2022</v>
      </c>
      <c r="AW24" s="1345" t="s">
        <v>1467</v>
      </c>
      <c r="AX24" s="1345" t="s">
        <v>1467</v>
      </c>
      <c r="AZ24" s="1345" t="s">
        <v>1468</v>
      </c>
      <c r="BB24" s="1345" t="s">
        <v>1469</v>
      </c>
      <c r="BC24" s="1345" t="s">
        <v>1470</v>
      </c>
      <c r="BE24" s="1345">
        <v>2022</v>
      </c>
      <c r="BH24" s="1292" t="s">
        <v>1396</v>
      </c>
      <c r="BJ24" s="1292" t="s">
        <v>1354</v>
      </c>
      <c r="BL24" s="1292" t="s">
        <v>1354</v>
      </c>
      <c r="BQ24" s="1509">
        <v>4190069</v>
      </c>
      <c r="BR24" s="1292" t="s">
        <v>1471</v>
      </c>
      <c r="BS24" s="1657"/>
      <c r="BT24" s="1509">
        <v>4189676</v>
      </c>
      <c r="BU24" s="1292" t="s">
        <v>1472</v>
      </c>
      <c r="BV24" s="1294"/>
      <c r="BW24" s="1294"/>
      <c r="CC24" s="1509">
        <v>25575374</v>
      </c>
      <c r="CD24" s="1292" t="s">
        <v>1473</v>
      </c>
    </row>
    <row customHeight="1" ht="11.25">
      <c r="A25" s="1298" t="s">
        <v>1474</v>
      </c>
      <c r="B25" s="1299">
        <v>2023</v>
      </c>
      <c r="AW25" s="1345" t="s">
        <v>1475</v>
      </c>
      <c r="AX25" s="1345" t="s">
        <v>1475</v>
      </c>
      <c r="AZ25" s="1345" t="s">
        <v>1476</v>
      </c>
      <c r="BB25" s="1345" t="s">
        <v>1477</v>
      </c>
      <c r="BC25" s="1345" t="s">
        <v>1470</v>
      </c>
      <c r="BE25" s="1345">
        <v>2023</v>
      </c>
      <c r="BH25" s="1292" t="s">
        <v>1403</v>
      </c>
      <c r="BJ25" s="1292" t="s">
        <v>1427</v>
      </c>
      <c r="BL25" s="1292" t="s">
        <v>1427</v>
      </c>
      <c r="BQ25" s="1509">
        <v>4190070</v>
      </c>
      <c r="BR25" s="1292" t="s">
        <v>1478</v>
      </c>
      <c r="BS25" s="1657"/>
      <c r="BT25" s="1509">
        <v>4189677</v>
      </c>
      <c r="BU25" s="1292" t="s">
        <v>1479</v>
      </c>
      <c r="BV25" s="1294"/>
      <c r="BW25" s="1294"/>
    </row>
    <row customHeight="1" ht="11.25">
      <c r="A26" s="1298" t="s">
        <v>1480</v>
      </c>
      <c r="B26" s="1299">
        <v>2024</v>
      </c>
      <c r="J26" s="1959" t="s">
        <v>1481</v>
      </c>
      <c r="AX26" s="1345" t="s">
        <v>1482</v>
      </c>
      <c r="AZ26" s="1345" t="s">
        <v>1347</v>
      </c>
      <c r="BB26" s="1345" t="s">
        <v>1483</v>
      </c>
      <c r="BC26" s="1345" t="s">
        <v>1470</v>
      </c>
      <c r="BE26" s="1345">
        <v>2024</v>
      </c>
      <c r="BH26" s="1292" t="s">
        <v>1413</v>
      </c>
      <c r="BJ26" s="1292" t="s">
        <v>1365</v>
      </c>
      <c r="BL26" s="1292" t="s">
        <v>1365</v>
      </c>
      <c r="BQ26" s="1509">
        <v>4190071</v>
      </c>
      <c r="BR26" s="1292" t="s">
        <v>1484</v>
      </c>
      <c r="BS26" s="1657"/>
      <c r="BV26" s="1294"/>
      <c r="BW26" s="1294"/>
    </row>
    <row customHeight="1" ht="11.25">
      <c r="A27" s="1298" t="s">
        <v>1485</v>
      </c>
      <c r="B27" s="1299">
        <v>2025</v>
      </c>
      <c r="J27" s="400" t="s">
        <v>529</v>
      </c>
      <c r="AX27" s="1345" t="s">
        <v>1486</v>
      </c>
      <c r="BB27" s="1345" t="s">
        <v>1487</v>
      </c>
      <c r="BC27" s="1345" t="s">
        <v>1470</v>
      </c>
      <c r="BE27" s="1345">
        <v>2025</v>
      </c>
      <c r="BH27" s="1294" t="s">
        <v>24</v>
      </c>
      <c r="BJ27" s="1292" t="s">
        <v>1372</v>
      </c>
      <c r="BL27" s="1292" t="s">
        <v>1372</v>
      </c>
      <c r="BN27" s="1294" t="s">
        <v>24</v>
      </c>
      <c r="BQ27" s="1509">
        <v>4190072</v>
      </c>
      <c r="BR27" s="1292" t="s">
        <v>1488</v>
      </c>
      <c r="BS27" s="1657"/>
      <c r="BV27" s="1294"/>
      <c r="BW27" s="1294"/>
    </row>
    <row customHeight="1" ht="11.25">
      <c r="A28" s="1298" t="s">
        <v>1489</v>
      </c>
      <c r="D28" s="1325"/>
      <c r="E28" s="1326"/>
      <c r="F28" s="1326"/>
      <c r="H28" s="1327" t="s">
        <v>1490</v>
      </c>
      <c r="AX28" s="1345" t="s">
        <v>1491</v>
      </c>
      <c r="AZ28" s="1291" t="s">
        <v>1492</v>
      </c>
      <c r="BB28" s="1345" t="s">
        <v>1493</v>
      </c>
      <c r="BC28" s="1345" t="s">
        <v>1494</v>
      </c>
      <c r="BE28" s="1345">
        <v>2026</v>
      </c>
      <c r="BH28" s="1294" t="s">
        <v>24</v>
      </c>
      <c r="BJ28" s="1292" t="s">
        <v>1379</v>
      </c>
      <c r="BL28" s="1292" t="s">
        <v>1379</v>
      </c>
      <c r="BN28" s="1294" t="s">
        <v>24</v>
      </c>
      <c r="BQ28" s="1509">
        <v>4190073</v>
      </c>
      <c r="BR28" s="1292" t="s">
        <v>1495</v>
      </c>
      <c r="BS28" s="1657"/>
      <c r="BV28" s="1294"/>
      <c r="BW28" s="1294"/>
    </row>
    <row customHeight="1" ht="11.25">
      <c r="A29" s="1298" t="s">
        <v>1496</v>
      </c>
      <c r="D29" s="1328" t="s">
        <v>1497</v>
      </c>
      <c r="E29" s="1329" t="str">
        <f>IF(TEMPLATE_GROUP="","",INDEX(StartDateList,MATCH(TEMPLATE_GROUP,CodeTemplateList,0),1))</f>
        <v>45292</v>
      </c>
      <c r="F29" s="1329" t="str">
        <f>IF(TEMPLATE_GROUP="","",INDEX(EndDateList,MATCH(TEMPLATE_GROUP,CodeTemplateList,0),1))</f>
        <v>47118</v>
      </c>
      <c r="H29" s="1330" t="s">
        <v>1498</v>
      </c>
      <c r="AX29" s="1345" t="s">
        <v>1499</v>
      </c>
      <c r="AZ29" s="1345" t="s">
        <v>1146</v>
      </c>
      <c r="BB29" s="1345" t="s">
        <v>1347</v>
      </c>
      <c r="BC29" s="1315"/>
      <c r="BE29" s="1345">
        <v>2027</v>
      </c>
      <c r="BJ29" s="1292" t="s">
        <v>1387</v>
      </c>
      <c r="BL29" s="1292" t="s">
        <v>1387</v>
      </c>
    </row>
    <row customHeight="1" ht="11.25">
      <c r="A30" s="1298" t="s">
        <v>1500</v>
      </c>
      <c r="D30" s="1331"/>
      <c r="E30" s="1332"/>
      <c r="F30" s="1332"/>
      <c r="AX30" s="1345" t="s">
        <v>1501</v>
      </c>
      <c r="AZ30" s="1345" t="s">
        <v>1174</v>
      </c>
      <c r="BE30" s="1345">
        <v>2028</v>
      </c>
      <c r="BJ30" s="1292" t="s">
        <v>1502</v>
      </c>
      <c r="BL30" s="1292" t="s">
        <v>1502</v>
      </c>
    </row>
    <row customHeight="1" ht="12.75">
      <c r="A31" s="1298" t="s">
        <v>1503</v>
      </c>
      <c r="D31" s="1325"/>
      <c r="E31" s="1326"/>
      <c r="F31" s="1326"/>
      <c r="H31" s="1333"/>
      <c r="AX31" s="1345" t="s">
        <v>1504</v>
      </c>
      <c r="AZ31" s="1345" t="s">
        <v>542</v>
      </c>
      <c r="BE31" s="1345">
        <v>2029</v>
      </c>
      <c r="BJ31" s="1292" t="s">
        <v>1505</v>
      </c>
      <c r="BL31" s="1292" t="s">
        <v>1505</v>
      </c>
    </row>
    <row customHeight="1" ht="11.25">
      <c r="A32" s="1298" t="s">
        <v>1506</v>
      </c>
      <c r="D32" s="1328" t="s">
        <v>1507</v>
      </c>
      <c r="E32" s="1329" t="str">
        <f>IF(TEMPLATE_GROUP="","",INDEX(StartDateList,MATCH(TEMPLATE_GROUP,CodeTemplateList,0),1))</f>
        <v>45292</v>
      </c>
      <c r="F32" s="1329" t="str">
        <f>IF(TEMPLATE_GROUP="","",INDEX(EndDateList,MATCH(TEMPLATE_GROUP,CodeTemplateList,0),1))</f>
        <v>47118</v>
      </c>
      <c r="H32" s="1334" t="s">
        <v>1508</v>
      </c>
      <c r="O32" s="1298" t="s">
        <v>1144</v>
      </c>
      <c r="AX32" s="1345" t="s">
        <v>1509</v>
      </c>
      <c r="AZ32" s="1345" t="s">
        <v>541</v>
      </c>
      <c r="BE32" s="1345">
        <v>2030</v>
      </c>
      <c r="BJ32" s="1292" t="s">
        <v>1396</v>
      </c>
      <c r="BL32" s="1292" t="s">
        <v>1396</v>
      </c>
    </row>
    <row customHeight="1" ht="11.25">
      <c r="A33" s="1298" t="s">
        <v>1510</v>
      </c>
      <c r="O33" s="1298" t="s">
        <v>1171</v>
      </c>
      <c r="AX33" s="1345" t="s">
        <v>1511</v>
      </c>
      <c r="AZ33" s="1345" t="s">
        <v>1145</v>
      </c>
      <c r="BE33" s="1345">
        <v>2031</v>
      </c>
      <c r="BJ33" s="1292" t="s">
        <v>1403</v>
      </c>
      <c r="BL33" s="1292" t="s">
        <v>1403</v>
      </c>
    </row>
    <row customHeight="1" ht="11.25">
      <c r="A34" s="1298" t="s">
        <v>1512</v>
      </c>
      <c r="O34" s="1298" t="s">
        <v>1207</v>
      </c>
      <c r="AX34" s="1345" t="s">
        <v>1513</v>
      </c>
      <c r="BE34" s="1345">
        <v>2032</v>
      </c>
      <c r="BJ34" s="1292" t="s">
        <v>1413</v>
      </c>
      <c r="BL34" s="1292" t="s">
        <v>1413</v>
      </c>
    </row>
    <row customHeight="1" ht="11.25">
      <c r="A35" s="1298" t="s">
        <v>1514</v>
      </c>
      <c r="O35" s="1298" t="s">
        <v>1240</v>
      </c>
      <c r="AX35" s="1345" t="s">
        <v>1515</v>
      </c>
      <c r="AZ35" s="1291" t="s">
        <v>1516</v>
      </c>
      <c r="BE35" s="1345">
        <v>2033</v>
      </c>
      <c r="BL35" s="1292" t="s">
        <v>1517</v>
      </c>
    </row>
    <row customHeight="1" ht="11.25">
      <c r="A36" s="2099" t="s">
        <v>1518</v>
      </c>
      <c r="D36" s="1335" t="s">
        <v>1519</v>
      </c>
      <c r="E36" s="1336" t="s">
        <v>809</v>
      </c>
      <c r="F36" s="1337" t="str">
        <f>INDEX(E37:E41,MATCH(TEMPLATE_SPHERE,F37:F41,0))</f>
        <v>горячего водоснабжения</v>
      </c>
      <c r="G36" s="1337" t="str">
        <f>INDEX(G37:G41,MATCH(TEMPLATE_SPHERE,F37:F41,0))</f>
        <v>горячее водоснабжение</v>
      </c>
      <c r="O36" s="1298" t="s">
        <v>1264</v>
      </c>
      <c r="AX36" s="1345" t="s">
        <v>1520</v>
      </c>
      <c r="AZ36" s="1345" t="s">
        <v>1145</v>
      </c>
      <c r="BE36" s="1345">
        <v>2034</v>
      </c>
      <c r="BL36" s="1292" t="s">
        <v>1521</v>
      </c>
    </row>
    <row customHeight="1" ht="11.25">
      <c r="A37" s="1298" t="s">
        <v>1522</v>
      </c>
      <c r="E37" s="630" t="s">
        <v>1523</v>
      </c>
      <c r="F37" s="1338" t="s">
        <v>722</v>
      </c>
      <c r="G37" s="630" t="s">
        <v>1524</v>
      </c>
      <c r="O37" s="1298" t="s">
        <v>1283</v>
      </c>
      <c r="AX37" s="1345" t="s">
        <v>1525</v>
      </c>
      <c r="AZ37" s="1345" t="s">
        <v>1173</v>
      </c>
      <c r="BE37" s="1345">
        <v>2035</v>
      </c>
    </row>
    <row customHeight="1" ht="11.25">
      <c r="A38" s="1298" t="s">
        <v>1526</v>
      </c>
      <c r="E38" s="630" t="s">
        <v>1527</v>
      </c>
      <c r="F38" s="1339" t="s">
        <v>768</v>
      </c>
      <c r="G38" s="630" t="s">
        <v>1528</v>
      </c>
      <c r="O38" s="1298" t="s">
        <v>1300</v>
      </c>
      <c r="AX38" s="1345" t="s">
        <v>1529</v>
      </c>
      <c r="AZ38" s="1345" t="s">
        <v>1208</v>
      </c>
      <c r="BE38" s="1345">
        <v>2036</v>
      </c>
      <c r="BH38" s="1291" t="s">
        <v>1530</v>
      </c>
      <c r="BJ38" s="1291" t="s">
        <v>1531</v>
      </c>
      <c r="BL38" s="1291" t="s">
        <v>1532</v>
      </c>
      <c r="BN38" s="1291" t="s">
        <v>1533</v>
      </c>
    </row>
    <row customHeight="1" ht="11.25">
      <c r="A39" s="1298" t="s">
        <v>1534</v>
      </c>
      <c r="E39" s="630" t="s">
        <v>1535</v>
      </c>
      <c r="F39" s="1339" t="s">
        <v>823</v>
      </c>
      <c r="G39" s="630" t="s">
        <v>1536</v>
      </c>
      <c r="O39" s="1298" t="s">
        <v>1316</v>
      </c>
      <c r="AX39" s="1345" t="s">
        <v>1537</v>
      </c>
      <c r="AZ39" s="1345" t="s">
        <v>1241</v>
      </c>
      <c r="BE39" s="1345">
        <v>2037</v>
      </c>
      <c r="BH39" s="1292" t="s">
        <v>1538</v>
      </c>
      <c r="BJ39" s="1444" t="s">
        <v>1538</v>
      </c>
      <c r="BL39" s="1444" t="s">
        <v>1538</v>
      </c>
      <c r="BN39" s="1292" t="s">
        <v>1539</v>
      </c>
    </row>
    <row customHeight="1" ht="11.25">
      <c r="A40" s="1298" t="s">
        <v>1540</v>
      </c>
      <c r="E40" s="630" t="s">
        <v>1541</v>
      </c>
      <c r="F40" s="1339" t="s">
        <v>809</v>
      </c>
      <c r="G40" s="630" t="s">
        <v>1542</v>
      </c>
      <c r="O40" s="1298" t="s">
        <v>1332</v>
      </c>
      <c r="AX40" s="1345" t="s">
        <v>1543</v>
      </c>
      <c r="BE40" s="1345">
        <v>2038</v>
      </c>
      <c r="BH40" s="1292" t="s">
        <v>1544</v>
      </c>
      <c r="BJ40" s="1444" t="s">
        <v>944</v>
      </c>
      <c r="BL40" s="1444" t="s">
        <v>944</v>
      </c>
      <c r="BN40" s="1292" t="s">
        <v>978</v>
      </c>
    </row>
    <row customHeight="1" ht="11.25">
      <c r="A41" s="1298" t="s">
        <v>1545</v>
      </c>
      <c r="E41" s="630" t="s">
        <v>1546</v>
      </c>
      <c r="F41" s="1339" t="s">
        <v>1547</v>
      </c>
      <c r="G41" s="630" t="s">
        <v>1546</v>
      </c>
      <c r="O41" s="1298" t="s">
        <v>1347</v>
      </c>
      <c r="AX41" s="1345" t="s">
        <v>1548</v>
      </c>
      <c r="AZ41" s="1291" t="s">
        <v>1549</v>
      </c>
      <c r="BE41" s="1345">
        <v>2039</v>
      </c>
      <c r="BH41" s="1292" t="s">
        <v>1550</v>
      </c>
      <c r="BJ41" s="1444" t="s">
        <v>940</v>
      </c>
      <c r="BL41" s="1444" t="s">
        <v>940</v>
      </c>
      <c r="BN41" s="1292" t="s">
        <v>965</v>
      </c>
    </row>
    <row customHeight="1" ht="11.25">
      <c r="A42" s="1298" t="s">
        <v>1551</v>
      </c>
      <c r="AX42" s="1345" t="s">
        <v>1552</v>
      </c>
      <c r="AZ42" s="1345" t="s">
        <v>1144</v>
      </c>
      <c r="BE42" s="1345">
        <v>2040</v>
      </c>
      <c r="BH42" s="1292" t="s">
        <v>962</v>
      </c>
      <c r="BJ42" s="1444" t="s">
        <v>942</v>
      </c>
      <c r="BL42" s="1444" t="s">
        <v>942</v>
      </c>
      <c r="BN42" s="1292" t="s">
        <v>1553</v>
      </c>
    </row>
    <row customHeight="1" ht="11.25">
      <c r="A43" s="1298" t="s">
        <v>1554</v>
      </c>
      <c r="AX43" s="1345" t="s">
        <v>1555</v>
      </c>
      <c r="AZ43" s="1345" t="s">
        <v>1171</v>
      </c>
      <c r="BE43" s="1345">
        <v>2041</v>
      </c>
      <c r="BH43" s="1292" t="s">
        <v>1556</v>
      </c>
      <c r="BJ43" s="1444" t="s">
        <v>1550</v>
      </c>
      <c r="BL43" s="1444" t="s">
        <v>1550</v>
      </c>
      <c r="BN43" s="1292" t="s">
        <v>1557</v>
      </c>
    </row>
    <row customHeight="1" ht="11.25">
      <c r="A44" s="1298" t="s">
        <v>1558</v>
      </c>
      <c r="I44" s="1022" t="s">
        <v>1559</v>
      </c>
      <c r="J44" s="1313" t="s">
        <v>1560</v>
      </c>
      <c r="K44" s="1313" t="s">
        <v>1561</v>
      </c>
      <c r="AX44" s="1345" t="s">
        <v>1562</v>
      </c>
      <c r="AZ44" s="1345" t="s">
        <v>1207</v>
      </c>
      <c r="BE44" s="1345">
        <v>2042</v>
      </c>
      <c r="BH44" s="1292" t="s">
        <v>1563</v>
      </c>
      <c r="BJ44" s="1444" t="s">
        <v>962</v>
      </c>
      <c r="BL44" s="1444" t="s">
        <v>962</v>
      </c>
      <c r="BN44" s="1292" t="s">
        <v>1564</v>
      </c>
    </row>
    <row customHeight="1" ht="11.25">
      <c r="A45" s="1298" t="s">
        <v>1565</v>
      </c>
      <c r="D45" s="1335" t="s">
        <v>1566</v>
      </c>
      <c r="E45" s="1336" t="s">
        <v>1567</v>
      </c>
      <c r="F45" s="1020" t="s">
        <v>1568</v>
      </c>
      <c r="G45" s="1019" t="s">
        <v>1569</v>
      </c>
      <c r="H45" s="1022" t="s">
        <v>1570</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1571</v>
      </c>
      <c r="AZ45" s="1345" t="s">
        <v>1240</v>
      </c>
      <c r="BE45" s="1345">
        <v>2043</v>
      </c>
      <c r="BH45" s="1292" t="s">
        <v>1572</v>
      </c>
      <c r="BJ45" s="1444" t="s">
        <v>956</v>
      </c>
      <c r="BL45" s="1444" t="s">
        <v>956</v>
      </c>
      <c r="BN45" s="1292" t="s">
        <v>1573</v>
      </c>
    </row>
    <row customHeight="1" ht="11.25">
      <c r="A46" s="1298" t="s">
        <v>1574</v>
      </c>
      <c r="E46" s="630" t="s">
        <v>22</v>
      </c>
      <c r="F46" s="1338" t="s">
        <v>1575</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1576</v>
      </c>
      <c r="AZ46" s="1345" t="s">
        <v>1264</v>
      </c>
      <c r="BE46" s="1345">
        <v>2044</v>
      </c>
      <c r="BH46" s="1292" t="s">
        <v>965</v>
      </c>
      <c r="BJ46" s="1444" t="s">
        <v>946</v>
      </c>
      <c r="BL46" s="1444" t="s">
        <v>946</v>
      </c>
      <c r="BN46" s="1292" t="s">
        <v>1577</v>
      </c>
    </row>
    <row customHeight="1" ht="11.25">
      <c r="A47" s="1298" t="s">
        <v>1578</v>
      </c>
      <c r="E47" s="630" t="s">
        <v>29</v>
      </c>
      <c r="F47" s="1339" t="s">
        <v>1579</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1580</v>
      </c>
      <c r="AZ47" s="1345" t="s">
        <v>1283</v>
      </c>
      <c r="BE47" s="1345">
        <v>2045</v>
      </c>
      <c r="BH47" s="1292" t="s">
        <v>1553</v>
      </c>
      <c r="BJ47" s="1444" t="s">
        <v>948</v>
      </c>
      <c r="BL47" s="1444" t="s">
        <v>948</v>
      </c>
      <c r="BN47" s="1292" t="s">
        <v>1581</v>
      </c>
    </row>
    <row customHeight="1" ht="11.25">
      <c r="A48" s="1298" t="s">
        <v>1582</v>
      </c>
      <c r="E48" s="630" t="s">
        <v>1583</v>
      </c>
      <c r="F48" s="1339" t="s">
        <v>1584</v>
      </c>
      <c r="G48" s="1341" t="str">
        <f>IF(f_year="","","01.01."&amp;f_year)</f>
        <v/>
      </c>
      <c r="H48" s="1341" t="str">
        <f>IF(f_year="","","31.12."&amp;f_year)</f>
        <v/>
      </c>
      <c r="I48" s="1970">
        <f>IF(f_year="",TRUE,FALSE)</f>
        <v>1</v>
      </c>
      <c r="J48" s="1973" t="s">
        <v>1585</v>
      </c>
      <c r="K48" s="1974"/>
      <c r="AX48" s="1345" t="s">
        <v>1586</v>
      </c>
      <c r="AZ48" s="1345" t="s">
        <v>1300</v>
      </c>
      <c r="BE48" s="1345">
        <v>2046</v>
      </c>
      <c r="BH48" s="1292" t="s">
        <v>1557</v>
      </c>
      <c r="BJ48" s="1444" t="s">
        <v>950</v>
      </c>
      <c r="BL48" s="1444" t="s">
        <v>950</v>
      </c>
      <c r="BN48" s="1292" t="s">
        <v>1587</v>
      </c>
    </row>
    <row customHeight="1" ht="11.25">
      <c r="A49" s="1298" t="s">
        <v>14</v>
      </c>
      <c r="E49" s="630" t="s">
        <v>1588</v>
      </c>
      <c r="F49" s="1339" t="s">
        <v>1589</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1590</v>
      </c>
      <c r="AZ49" s="1345" t="s">
        <v>1316</v>
      </c>
      <c r="BE49" s="1345">
        <v>2047</v>
      </c>
      <c r="BH49" s="1292" t="s">
        <v>966</v>
      </c>
      <c r="BJ49" s="1444" t="s">
        <v>952</v>
      </c>
      <c r="BL49" s="1444" t="s">
        <v>952</v>
      </c>
    </row>
    <row customHeight="1" ht="11.25">
      <c r="A50" s="1298" t="s">
        <v>1591</v>
      </c>
      <c r="E50" s="630" t="s">
        <v>1592</v>
      </c>
      <c r="F50" s="1339" t="s">
        <v>936</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1593</v>
      </c>
      <c r="AZ50" s="1345" t="s">
        <v>1332</v>
      </c>
      <c r="BE50" s="1345">
        <v>2048</v>
      </c>
      <c r="BH50" s="1292" t="s">
        <v>1564</v>
      </c>
      <c r="BJ50" s="1444" t="s">
        <v>954</v>
      </c>
      <c r="BL50" s="1444" t="s">
        <v>954</v>
      </c>
    </row>
    <row customHeight="1" ht="11.25">
      <c r="A51" s="1298" t="s">
        <v>1594</v>
      </c>
      <c r="E51" s="630" t="s">
        <v>1595</v>
      </c>
      <c r="F51" s="1339" t="s">
        <v>1596</v>
      </c>
      <c r="G51" s="1341" t="str">
        <f>IF(TITLE_PERIOD_START="","",TITLE_PERIOD_START)</f>
        <v>45292</v>
      </c>
      <c r="H51" s="1341" t="str">
        <f>IF(TITLE_PERIOD_END="","",TITLE_PERIOD_END)</f>
        <v>47118</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1597</v>
      </c>
      <c r="AZ51" s="1345" t="s">
        <v>1347</v>
      </c>
      <c r="BE51" s="1345">
        <v>2049</v>
      </c>
      <c r="BH51" s="1292" t="s">
        <v>1573</v>
      </c>
      <c r="BJ51" s="1444" t="s">
        <v>1598</v>
      </c>
      <c r="BL51" s="1444" t="s">
        <v>1598</v>
      </c>
    </row>
    <row customHeight="1" ht="11.25">
      <c r="A52" s="1298" t="s">
        <v>1599</v>
      </c>
      <c r="E52" s="630" t="s">
        <v>1600</v>
      </c>
      <c r="F52" s="1339" t="s">
        <v>1567</v>
      </c>
      <c r="G52" s="1341" t="str">
        <f>IF(TITLE_PERIOD_START="","",TITLE_PERIOD_START)</f>
        <v>45292</v>
      </c>
      <c r="H52" s="1341" t="str">
        <f>IF(TITLE_PERIOD_END="","",TITLE_PERIOD_END)</f>
        <v>47118</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1601</v>
      </c>
      <c r="AZ52" s="1345" t="s">
        <v>1145</v>
      </c>
      <c r="BE52" s="1345">
        <v>2050</v>
      </c>
      <c r="BH52" s="1292" t="s">
        <v>1577</v>
      </c>
      <c r="BJ52" s="1444" t="s">
        <v>965</v>
      </c>
      <c r="BL52" s="1444" t="s">
        <v>965</v>
      </c>
    </row>
    <row customHeight="1" ht="11.25">
      <c r="A53" s="1298" t="s">
        <v>1602</v>
      </c>
      <c r="E53" s="630" t="s">
        <v>1603</v>
      </c>
      <c r="F53" s="1339" t="s">
        <v>1603</v>
      </c>
      <c r="G53" s="1341" t="str">
        <f>IF(f_year="","","01.01."&amp;f_year)</f>
        <v/>
      </c>
      <c r="H53" s="1341" t="str">
        <f>IF(f_year="","","31.12."&amp;f_year)</f>
        <v/>
      </c>
      <c r="I53" s="1970">
        <f>IF(AND(f_year="",TITLE_DATE_FIL=""),TRUE,FALSE)</f>
        <v>1</v>
      </c>
      <c r="J53" s="1973" t="s">
        <v>1604</v>
      </c>
      <c r="K53" s="1974"/>
      <c r="AX53" s="1345" t="s">
        <v>1605</v>
      </c>
      <c r="BE53" s="1345">
        <v>2051</v>
      </c>
      <c r="BH53" s="1292" t="s">
        <v>1581</v>
      </c>
      <c r="BJ53" s="1444" t="s">
        <v>1553</v>
      </c>
      <c r="BL53" s="1444" t="s">
        <v>1553</v>
      </c>
    </row>
    <row customHeight="1" ht="11.25">
      <c r="A54" s="1298" t="s">
        <v>1606</v>
      </c>
      <c r="AX54" s="1345" t="s">
        <v>1607</v>
      </c>
      <c r="AZ54" s="1291" t="s">
        <v>1608</v>
      </c>
      <c r="BE54" s="1345">
        <v>2052</v>
      </c>
      <c r="BH54" s="1292" t="s">
        <v>1587</v>
      </c>
      <c r="BJ54" s="1444" t="s">
        <v>1557</v>
      </c>
      <c r="BL54" s="1444" t="s">
        <v>1557</v>
      </c>
    </row>
    <row customHeight="1" ht="11.25">
      <c r="A55" s="1298" t="s">
        <v>1609</v>
      </c>
      <c r="AX55" s="1345" t="s">
        <v>1610</v>
      </c>
      <c r="AZ55" s="1345" t="s">
        <v>1147</v>
      </c>
      <c r="BE55" s="1345">
        <v>2053</v>
      </c>
      <c r="BH55" s="1294" t="s">
        <v>24</v>
      </c>
      <c r="BJ55" s="1444" t="s">
        <v>966</v>
      </c>
      <c r="BL55" s="1444" t="s">
        <v>966</v>
      </c>
    </row>
    <row customHeight="1" ht="11.25">
      <c r="A56" s="1298" t="s">
        <v>1611</v>
      </c>
      <c r="D56" s="1343" t="s">
        <v>1612</v>
      </c>
      <c r="E56" s="1319">
        <v>55</v>
      </c>
      <c r="F56" s="1298" t="s">
        <v>1613</v>
      </c>
      <c r="AX56" s="1345" t="s">
        <v>1614</v>
      </c>
      <c r="AZ56" s="1345" t="s">
        <v>1175</v>
      </c>
      <c r="BE56" s="1345">
        <v>2054</v>
      </c>
      <c r="BH56" s="1294" t="s">
        <v>24</v>
      </c>
      <c r="BJ56" s="1444" t="s">
        <v>1564</v>
      </c>
      <c r="BL56" s="1444" t="s">
        <v>1564</v>
      </c>
    </row>
    <row customHeight="1" ht="11.25">
      <c r="A57" s="1298" t="s">
        <v>1615</v>
      </c>
      <c r="D57" s="1343" t="s">
        <v>1616</v>
      </c>
      <c r="E57" s="1319">
        <v>66</v>
      </c>
      <c r="F57" s="1298" t="s">
        <v>1613</v>
      </c>
      <c r="AX57" s="1345" t="s">
        <v>1617</v>
      </c>
      <c r="AZ57" s="1345" t="s">
        <v>1210</v>
      </c>
      <c r="BE57" s="1345">
        <v>2055</v>
      </c>
      <c r="BJ57" s="1444" t="s">
        <v>1573</v>
      </c>
      <c r="BL57" s="1444" t="s">
        <v>1573</v>
      </c>
    </row>
    <row customHeight="1" ht="11.25">
      <c r="A58" s="1298" t="s">
        <v>1618</v>
      </c>
      <c r="D58" s="1343" t="s">
        <v>1619</v>
      </c>
      <c r="E58" s="1319">
        <v>44</v>
      </c>
      <c r="F58" s="1298" t="s">
        <v>1613</v>
      </c>
      <c r="AX58" s="1345" t="s">
        <v>1620</v>
      </c>
      <c r="BE58" s="1345">
        <v>2056</v>
      </c>
      <c r="BJ58" s="1444" t="s">
        <v>1577</v>
      </c>
      <c r="BL58" s="1444" t="s">
        <v>1577</v>
      </c>
    </row>
    <row customHeight="1" ht="11.25">
      <c r="A59" s="1298" t="s">
        <v>1621</v>
      </c>
      <c r="D59" s="1343" t="s">
        <v>128</v>
      </c>
      <c r="E59" s="1319" t="s">
        <v>1444</v>
      </c>
      <c r="F59" s="1298" t="s">
        <v>1622</v>
      </c>
      <c r="AX59" s="1345" t="s">
        <v>1623</v>
      </c>
      <c r="AZ59" s="1291" t="s">
        <v>1624</v>
      </c>
      <c r="BE59" s="1345">
        <v>2057</v>
      </c>
      <c r="BJ59" s="1444" t="s">
        <v>1581</v>
      </c>
      <c r="BL59" s="1444" t="s">
        <v>1581</v>
      </c>
    </row>
    <row customHeight="1" ht="11.25">
      <c r="A60" s="1298" t="s">
        <v>1625</v>
      </c>
      <c r="D60" s="1343" t="s">
        <v>1626</v>
      </c>
      <c r="E60" s="1319" t="s">
        <v>1444</v>
      </c>
      <c r="F60" s="1298" t="s">
        <v>1622</v>
      </c>
      <c r="AX60" s="1345" t="s">
        <v>1627</v>
      </c>
      <c r="AZ60" s="1345" t="s">
        <v>1148</v>
      </c>
      <c r="BE60" s="1345">
        <v>2058</v>
      </c>
      <c r="BJ60" s="1444" t="s">
        <v>1587</v>
      </c>
      <c r="BL60" s="1444" t="s">
        <v>1587</v>
      </c>
    </row>
    <row customHeight="1" ht="11.25">
      <c r="A61" s="1298" t="s">
        <v>1628</v>
      </c>
      <c r="D61" s="1343" t="s">
        <v>1629</v>
      </c>
      <c r="E61" s="1319">
        <v>26</v>
      </c>
      <c r="F61" s="1298" t="s">
        <v>1622</v>
      </c>
      <c r="AX61" s="1345" t="s">
        <v>1630</v>
      </c>
      <c r="AZ61" s="1345" t="s">
        <v>1176</v>
      </c>
      <c r="BE61" s="1345">
        <v>2059</v>
      </c>
      <c r="BL61" s="1444" t="s">
        <v>958</v>
      </c>
    </row>
    <row customHeight="1" ht="11.25">
      <c r="A62" s="1298" t="s">
        <v>1631</v>
      </c>
      <c r="D62" s="1343" t="s">
        <v>127</v>
      </c>
      <c r="E62" s="1319">
        <v>30</v>
      </c>
      <c r="F62" s="1298" t="s">
        <v>1622</v>
      </c>
      <c r="AZ62" s="1345" t="s">
        <v>1211</v>
      </c>
      <c r="BE62" s="1345">
        <v>2060</v>
      </c>
      <c r="BL62" s="1444" t="s">
        <v>960</v>
      </c>
    </row>
    <row customHeight="1" ht="11.25">
      <c r="A63" s="1298" t="s">
        <v>1632</v>
      </c>
      <c r="D63" s="1343" t="s">
        <v>1633</v>
      </c>
      <c r="E63" s="1319">
        <v>30</v>
      </c>
      <c r="F63" s="1298" t="s">
        <v>1622</v>
      </c>
      <c r="AZ63" s="1345" t="s">
        <v>1242</v>
      </c>
      <c r="BE63" s="1345">
        <v>2061</v>
      </c>
    </row>
    <row customHeight="1" ht="11.25">
      <c r="A64" s="1298" t="s">
        <v>1634</v>
      </c>
      <c r="D64" s="1343" t="s">
        <v>1635</v>
      </c>
      <c r="E64" s="1319">
        <v>30</v>
      </c>
      <c r="F64" s="1298" t="s">
        <v>1622</v>
      </c>
      <c r="AZ64" s="1345" t="s">
        <v>1265</v>
      </c>
      <c r="BE64" s="1345">
        <v>2062</v>
      </c>
    </row>
    <row customHeight="1" ht="11.25">
      <c r="A65" s="1298" t="s">
        <v>1636</v>
      </c>
      <c r="D65" s="1298"/>
      <c r="BE65" s="1345">
        <v>2063</v>
      </c>
    </row>
    <row customHeight="1" ht="11.25">
      <c r="A66" s="1298" t="s">
        <v>1637</v>
      </c>
      <c r="AZ66" s="1291" t="s">
        <v>1638</v>
      </c>
      <c r="BE66" s="1345">
        <v>2064</v>
      </c>
    </row>
    <row customHeight="1" ht="11.25">
      <c r="A67" s="1298" t="s">
        <v>1639</v>
      </c>
      <c r="AZ67" s="1345" t="s">
        <v>1149</v>
      </c>
      <c r="BE67" s="1345">
        <v>2065</v>
      </c>
    </row>
    <row customHeight="1" ht="11.25">
      <c r="A68" s="1298" t="s">
        <v>1640</v>
      </c>
      <c r="AZ68" s="1345" t="s">
        <v>1177</v>
      </c>
      <c r="BE68" s="1345">
        <v>2066</v>
      </c>
      <c r="BH68" s="1291" t="s">
        <v>1641</v>
      </c>
      <c r="BJ68" s="1291" t="s">
        <v>1642</v>
      </c>
      <c r="BL68" s="1291" t="s">
        <v>1643</v>
      </c>
      <c r="BN68" s="1291" t="s">
        <v>1644</v>
      </c>
    </row>
    <row customHeight="1" ht="11.25">
      <c r="A69" s="1298" t="s">
        <v>1645</v>
      </c>
      <c r="AZ69" s="1345" t="s">
        <v>1212</v>
      </c>
      <c r="BE69" s="1345">
        <v>2067</v>
      </c>
      <c r="BH69" s="1292" t="s">
        <v>1646</v>
      </c>
      <c r="BI69" s="1342" t="s">
        <v>106</v>
      </c>
      <c r="BJ69" s="1292" t="s">
        <v>1647</v>
      </c>
      <c r="BK69" s="1342" t="s">
        <v>106</v>
      </c>
      <c r="BL69" s="1292" t="s">
        <v>1648</v>
      </c>
      <c r="BN69" s="1292" t="s">
        <v>1649</v>
      </c>
    </row>
    <row customHeight="1" ht="11.25">
      <c r="A70" s="1298" t="s">
        <v>1650</v>
      </c>
      <c r="AZ70" s="1345" t="s">
        <v>1243</v>
      </c>
      <c r="BE70" s="1345">
        <v>2068</v>
      </c>
      <c r="BH70" s="1292" t="s">
        <v>1651</v>
      </c>
      <c r="BJ70" s="1292" t="s">
        <v>1652</v>
      </c>
      <c r="BL70" s="1292" t="s">
        <v>1653</v>
      </c>
      <c r="BN70" s="1292" t="s">
        <v>1654</v>
      </c>
    </row>
    <row customHeight="1" ht="11.25">
      <c r="A71" s="1298" t="s">
        <v>1655</v>
      </c>
      <c r="AZ71" s="1345" t="s">
        <v>1245</v>
      </c>
      <c r="BE71" s="1345">
        <v>2069</v>
      </c>
      <c r="BH71" s="1292" t="s">
        <v>1656</v>
      </c>
      <c r="BI71" s="1342" t="s">
        <v>87</v>
      </c>
      <c r="BJ71" s="1292" t="s">
        <v>1657</v>
      </c>
      <c r="BK71" s="1342" t="s">
        <v>87</v>
      </c>
      <c r="BL71" s="1292" t="s">
        <v>1658</v>
      </c>
      <c r="BN71" s="1292" t="s">
        <v>1659</v>
      </c>
    </row>
    <row customHeight="1" ht="11.25">
      <c r="A72" s="1298" t="s">
        <v>1660</v>
      </c>
      <c r="AZ72" s="1345" t="s">
        <v>54</v>
      </c>
      <c r="BE72" s="1345">
        <v>2070</v>
      </c>
      <c r="BH72" s="1292" t="s">
        <v>1661</v>
      </c>
      <c r="BJ72" s="1292" t="s">
        <v>1661</v>
      </c>
      <c r="BL72" s="1292" t="s">
        <v>1661</v>
      </c>
      <c r="BN72" s="1292" t="s">
        <v>1662</v>
      </c>
    </row>
    <row customHeight="1" ht="11.25">
      <c r="A73" s="1298" t="s">
        <v>1663</v>
      </c>
      <c r="BH73" s="1292" t="s">
        <v>1664</v>
      </c>
      <c r="BI73" s="1342" t="s">
        <v>108</v>
      </c>
      <c r="BJ73" s="1292" t="s">
        <v>1665</v>
      </c>
      <c r="BK73" s="1342" t="s">
        <v>108</v>
      </c>
      <c r="BL73" s="1292" t="s">
        <v>1666</v>
      </c>
      <c r="BN73" s="1292" t="s">
        <v>1667</v>
      </c>
    </row>
    <row customHeight="1" ht="11.25">
      <c r="A74" s="1298" t="s">
        <v>1668</v>
      </c>
      <c r="BH74" s="1292" t="s">
        <v>1669</v>
      </c>
      <c r="BJ74" s="1292" t="s">
        <v>1670</v>
      </c>
      <c r="BL74" s="1292" t="s">
        <v>1671</v>
      </c>
      <c r="BN74" s="1292" t="s">
        <v>1672</v>
      </c>
    </row>
    <row customHeight="1" ht="11.25">
      <c r="A75" s="1298" t="s">
        <v>1673</v>
      </c>
      <c r="AZ75" s="1291" t="s">
        <v>1674</v>
      </c>
      <c r="BH75" s="1292" t="s">
        <v>1675</v>
      </c>
      <c r="BJ75" s="1292" t="s">
        <v>1675</v>
      </c>
      <c r="BL75" s="1292" t="s">
        <v>1675</v>
      </c>
    </row>
    <row customHeight="1" ht="11.25">
      <c r="A76" s="1298" t="s">
        <v>1676</v>
      </c>
      <c r="AZ76" s="1345" t="s">
        <v>1158</v>
      </c>
      <c r="BH76" s="1292" t="s">
        <v>1677</v>
      </c>
      <c r="BJ76" s="1292" t="s">
        <v>1678</v>
      </c>
      <c r="BL76" s="1292" t="s">
        <v>1679</v>
      </c>
    </row>
    <row customHeight="1" ht="11.25">
      <c r="A77" s="1298" t="s">
        <v>1680</v>
      </c>
      <c r="AZ77" s="1345" t="s">
        <v>1187</v>
      </c>
    </row>
    <row customHeight="1" ht="11.25">
      <c r="A78" s="1298" t="s">
        <v>1681</v>
      </c>
      <c r="AZ78" s="1345" t="s">
        <v>1219</v>
      </c>
    </row>
    <row customHeight="1" ht="11.25">
      <c r="A79" s="1298" t="s">
        <v>1682</v>
      </c>
      <c r="AZ79" s="1345" t="s">
        <v>1249</v>
      </c>
      <c r="BH79" s="1291" t="s">
        <v>1683</v>
      </c>
      <c r="BJ79" s="1291" t="s">
        <v>1684</v>
      </c>
      <c r="BL79" s="1291" t="s">
        <v>1685</v>
      </c>
    </row>
    <row customHeight="1" ht="11.25">
      <c r="A80" s="1298" t="s">
        <v>1686</v>
      </c>
      <c r="AZ80" s="1345" t="s">
        <v>1270</v>
      </c>
      <c r="BH80" s="1292" t="s">
        <v>1687</v>
      </c>
      <c r="BJ80" s="1292" t="s">
        <v>1688</v>
      </c>
      <c r="BL80" s="1292" t="s">
        <v>1689</v>
      </c>
    </row>
    <row customHeight="1" ht="11.25">
      <c r="A81" s="1298" t="s">
        <v>1690</v>
      </c>
      <c r="AZ81" s="1345" t="s">
        <v>1287</v>
      </c>
      <c r="BH81" s="1292" t="s">
        <v>1691</v>
      </c>
      <c r="BJ81" s="1292" t="s">
        <v>1692</v>
      </c>
      <c r="BL81" s="1292" t="s">
        <v>1693</v>
      </c>
    </row>
    <row customHeight="1" ht="11.25">
      <c r="A82" s="1298" t="s">
        <v>1694</v>
      </c>
      <c r="AZ82" s="1345" t="s">
        <v>1302</v>
      </c>
      <c r="BH82" s="1292" t="s">
        <v>1695</v>
      </c>
      <c r="BJ82" s="1292" t="s">
        <v>1696</v>
      </c>
      <c r="BL82" s="1292" t="s">
        <v>1697</v>
      </c>
    </row>
    <row customHeight="1" ht="11.25">
      <c r="A83" s="1298" t="s">
        <v>1698</v>
      </c>
      <c r="BH83" s="1292" t="s">
        <v>1699</v>
      </c>
      <c r="BJ83" s="1292" t="s">
        <v>1700</v>
      </c>
      <c r="BL83" s="1292" t="s">
        <v>1701</v>
      </c>
    </row>
    <row customHeight="1" ht="11.25">
      <c r="A84" s="1298" t="s">
        <v>1702</v>
      </c>
      <c r="AZ84" s="1291" t="s">
        <v>1703</v>
      </c>
    </row>
    <row customHeight="1" ht="11.25">
      <c r="A85" s="2099" t="s">
        <v>1704</v>
      </c>
      <c r="AZ85" s="1345" t="s">
        <v>1705</v>
      </c>
    </row>
    <row customHeight="1" ht="11.25">
      <c r="A86" s="1298" t="s">
        <v>1706</v>
      </c>
      <c r="AZ86" s="1345" t="s">
        <v>1707</v>
      </c>
      <c r="BH86" s="1291" t="s">
        <v>1708</v>
      </c>
      <c r="BJ86" s="1291" t="s">
        <v>1709</v>
      </c>
      <c r="BL86" s="1291" t="s">
        <v>1710</v>
      </c>
    </row>
    <row customHeight="1" ht="11.25">
      <c r="A87" s="1298" t="s">
        <v>1711</v>
      </c>
      <c r="AZ87" s="1345" t="s">
        <v>1712</v>
      </c>
      <c r="BH87" s="1292" t="s">
        <v>1713</v>
      </c>
      <c r="BJ87" s="1292" t="s">
        <v>1714</v>
      </c>
      <c r="BL87" s="1292" t="s">
        <v>1715</v>
      </c>
    </row>
    <row customHeight="1" ht="11.25">
      <c r="A88" s="1298" t="s">
        <v>1716</v>
      </c>
      <c r="AZ88" s="1834"/>
      <c r="BH88" s="1292" t="s">
        <v>1717</v>
      </c>
      <c r="BJ88" s="1292" t="s">
        <v>1718</v>
      </c>
      <c r="BL88" s="1292" t="s">
        <v>1719</v>
      </c>
    </row>
    <row customHeight="1" ht="11.25">
      <c r="A89" s="1298" t="s">
        <v>1720</v>
      </c>
      <c r="AZ89" s="1291" t="s">
        <v>1721</v>
      </c>
    </row>
    <row customHeight="1" ht="11.25">
      <c r="A90" s="1298" t="s">
        <v>1722</v>
      </c>
      <c r="AZ90" s="1345" t="s">
        <v>936</v>
      </c>
    </row>
    <row customHeight="1" ht="11.25">
      <c r="A91" s="1298" t="s">
        <v>1723</v>
      </c>
      <c r="AZ91" s="1345" t="s">
        <v>972</v>
      </c>
      <c r="BH91" s="1291" t="s">
        <v>1724</v>
      </c>
      <c r="BJ91" s="1291" t="s">
        <v>1725</v>
      </c>
      <c r="BL91" s="1291" t="s">
        <v>1726</v>
      </c>
    </row>
    <row customHeight="1" ht="11.25">
      <c r="AZ92" s="1345" t="s">
        <v>1727</v>
      </c>
      <c r="BH92" s="1292" t="s">
        <v>1728</v>
      </c>
      <c r="BJ92" s="1292" t="s">
        <v>1729</v>
      </c>
      <c r="BL92" s="1292" t="s">
        <v>1730</v>
      </c>
    </row>
    <row customHeight="1" ht="11.25">
      <c r="AZ93" s="1345" t="s">
        <v>1731</v>
      </c>
      <c r="BH93" s="1292" t="s">
        <v>1732</v>
      </c>
      <c r="BJ93" s="1292" t="s">
        <v>1733</v>
      </c>
      <c r="BL93" s="1292" t="s">
        <v>1734</v>
      </c>
    </row>
    <row customHeight="1" ht="11.25">
      <c r="AZ94" s="1345" t="s">
        <v>1735</v>
      </c>
    </row>
    <row r="96" customHeight="1" ht="11.25">
      <c r="AZ96" s="1291" t="s">
        <v>1736</v>
      </c>
      <c r="BH96" s="1291" t="s">
        <v>1737</v>
      </c>
      <c r="BJ96" s="1291" t="s">
        <v>1738</v>
      </c>
      <c r="BL96" s="1291" t="s">
        <v>1739</v>
      </c>
      <c r="BN96" s="1291" t="s">
        <v>1740</v>
      </c>
    </row>
    <row customHeight="1" ht="11.25">
      <c r="AZ97" s="2130" t="s">
        <v>1741</v>
      </c>
      <c r="BA97" s="2131" t="s">
        <v>1742</v>
      </c>
      <c r="BH97" s="1292" t="s">
        <v>1743</v>
      </c>
      <c r="BJ97" s="1292" t="s">
        <v>1744</v>
      </c>
      <c r="BL97" s="1292" t="s">
        <v>1745</v>
      </c>
      <c r="BN97" s="1292" t="s">
        <v>1746</v>
      </c>
    </row>
    <row customHeight="1" ht="11.25">
      <c r="AZ98" s="2130" t="s">
        <v>1747</v>
      </c>
      <c r="BA98" s="2131" t="s">
        <v>1748</v>
      </c>
      <c r="BH98" s="1292" t="s">
        <v>1749</v>
      </c>
      <c r="BJ98" s="1292" t="s">
        <v>1750</v>
      </c>
      <c r="BL98" s="1292" t="s">
        <v>1751</v>
      </c>
      <c r="BN98" s="1292" t="s">
        <v>1752</v>
      </c>
    </row>
    <row customHeight="1" ht="22.5">
      <c r="AZ99" s="2130" t="s">
        <v>1753</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1754</v>
      </c>
      <c r="BJ99" s="1292" t="s">
        <v>1755</v>
      </c>
      <c r="BL99" s="1292" t="s">
        <v>1756</v>
      </c>
      <c r="BN99" s="1292" t="s">
        <v>1757</v>
      </c>
    </row>
    <row customHeight="1" ht="22.5">
      <c r="AZ100" s="2130" t="s">
        <v>1758</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1347</v>
      </c>
      <c r="BL100" s="1292" t="s">
        <v>1347</v>
      </c>
      <c r="BN100" s="1292" t="s">
        <v>1759</v>
      </c>
    </row>
    <row customHeight="1" ht="22.5">
      <c r="AZ101" s="2130" t="s">
        <v>1760</v>
      </c>
      <c r="BA101" s="2131" t="s">
        <v>1761</v>
      </c>
      <c r="BN101" s="1292" t="s">
        <v>1762</v>
      </c>
    </row>
    <row customHeight="1" ht="22.5">
      <c r="AZ102" s="2130" t="s">
        <v>1763</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1764</v>
      </c>
    </row>
    <row customHeight="1" ht="11.25">
      <c r="AZ103" s="2130" t="s">
        <v>1765</v>
      </c>
      <c r="BA103" s="2131" t="s">
        <v>1766</v>
      </c>
      <c r="BN103" s="1292" t="s">
        <v>1767</v>
      </c>
    </row>
    <row customHeight="1" ht="11.25">
      <c r="BN104" s="1292" t="s">
        <v>1768</v>
      </c>
    </row>
    <row customHeight="1" ht="11.25">
      <c r="AZ105" s="1920" t="s">
        <v>1769</v>
      </c>
    </row>
    <row customHeight="1" ht="11.25">
      <c r="AZ106" s="1345" t="s">
        <v>1770</v>
      </c>
    </row>
    <row customHeight="1" ht="11.25">
      <c r="AZ107" s="1345" t="s">
        <v>1771</v>
      </c>
      <c r="BH107" s="1291" t="s">
        <v>1772</v>
      </c>
      <c r="BJ107" s="1291" t="s">
        <v>1773</v>
      </c>
      <c r="BL107" s="1291" t="s">
        <v>1774</v>
      </c>
      <c r="BN107" s="1291" t="s">
        <v>1775</v>
      </c>
    </row>
    <row customHeight="1" ht="11.25">
      <c r="AZ108" s="1345" t="s">
        <v>571</v>
      </c>
      <c r="BH108" s="1292" t="s">
        <v>1776</v>
      </c>
      <c r="BJ108" s="1292" t="s">
        <v>1777</v>
      </c>
      <c r="BL108" s="1292" t="s">
        <v>1432</v>
      </c>
      <c r="BN108" s="1292" t="s">
        <v>1778</v>
      </c>
    </row>
    <row customHeight="1" ht="11.25">
      <c r="BH109" s="1292" t="s">
        <v>1779</v>
      </c>
    </row>
    <row customHeight="1" ht="11.25">
      <c r="AZ110" s="1920" t="s">
        <v>1780</v>
      </c>
      <c r="BH110" s="1292" t="s">
        <v>1779</v>
      </c>
    </row>
    <row customHeight="1" ht="11.25">
      <c r="AZ111" s="2130" t="s">
        <v>1741</v>
      </c>
      <c r="BA111" s="2131" t="s">
        <v>1742</v>
      </c>
    </row>
    <row customHeight="1" ht="11.25">
      <c r="AZ112" s="2130" t="s">
        <v>1747</v>
      </c>
      <c r="BA112" s="2131" t="s">
        <v>1748</v>
      </c>
    </row>
    <row customHeight="1" ht="22.5">
      <c r="AZ113" s="2130" t="s">
        <v>1753</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1758</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1781</v>
      </c>
    </row>
    <row customHeight="1" ht="22.5">
      <c r="AZ115" s="2130" t="s">
        <v>1763</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1145</v>
      </c>
    </row>
    <row customHeight="1" ht="11.25">
      <c r="AZ116" s="2130" t="s">
        <v>1765</v>
      </c>
      <c r="BA116" s="2131" t="s">
        <v>1766</v>
      </c>
      <c r="BH116" s="1292" t="s">
        <v>1173</v>
      </c>
    </row>
    <row customHeight="1" ht="11.25">
      <c r="BH117" s="1292" t="s">
        <v>1208</v>
      </c>
    </row>
    <row customHeight="1" ht="11.25">
      <c r="BH118" s="1292" t="s">
        <v>1241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4F796-2FC2-DF8F-E65B-EA81ACE86775}" mc:Ignorable="x14ac xr xr2 xr3">
  <dimension ref="A1:I24"/>
  <sheetViews>
    <sheetView topLeftCell="A1" showGridLines="0" zoomScale="90" workbookViewId="0">
      <selection activeCell="A1" sqref="A1"/>
    </sheetView>
  </sheetViews>
  <sheetFormatPr defaultColWidth="9.140625" customHeight="1" defaultRowHeight="11.25"/>
  <cols>
    <col min="1" max="2" style="12619" width="15.00390625" hidden="1" customWidth="1"/>
    <col min="3" max="3" style="12661" width="3.7109375" customWidth="1"/>
    <col min="4" max="4" style="12662" width="6.8515625" customWidth="1"/>
    <col min="5" max="5" style="12661" width="52.28125" customWidth="1"/>
    <col min="6" max="6" style="12661" width="48.8515625" customWidth="1"/>
    <col min="7" max="7" style="12661" width="93.421875" customWidth="1"/>
    <col min="8" max="8" style="12661" width="9.140625"/>
    <col min="9" max="9" style="12661" width="65.00390625" customWidth="1"/>
  </cols>
  <sheetData>
    <row customHeight="1" ht="11.25" hidden="1">
      <c r="A1" s="724" t="s">
        <v>298</v>
      </c>
    </row>
    <row customHeight="1" ht="22.5" hidden="1">
      <c r="A2" s="725"/>
      <c r="B2" s="725"/>
      <c r="C2" s="1958" t="s">
        <v>529</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Приморский край</v>
      </c>
      <c r="E6" s="2336"/>
      <c r="F6" s="2336"/>
      <c r="I6" s="938"/>
    </row>
    <row s="12579"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299</v>
      </c>
      <c r="E9" s="2340"/>
      <c r="F9" s="2340"/>
      <c r="G9" s="2343" t="s">
        <v>300</v>
      </c>
    </row>
    <row customHeight="1" ht="11.25">
      <c r="A10" s="725"/>
      <c r="B10" s="725"/>
      <c r="C10" s="680"/>
      <c r="D10" s="1702" t="s">
        <v>85</v>
      </c>
      <c r="E10" s="1704" t="s">
        <v>301</v>
      </c>
      <c r="F10" s="1704" t="s">
        <v>302</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АО "ДГК"</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1782</v>
      </c>
      <c r="F13" s="1749" t="s">
        <v>305</v>
      </c>
      <c r="G13" s="697"/>
      <c r="H13" s="1761"/>
    </row>
    <row customHeight="1" ht="18.75">
      <c r="A14" s="725"/>
      <c r="B14" s="725"/>
      <c r="C14" s="680"/>
      <c r="D14" s="1751" t="s">
        <v>622</v>
      </c>
      <c r="E14" s="1752" t="s">
        <v>1783</v>
      </c>
      <c r="F14" s="1754"/>
      <c r="G14" s="1753" t="s">
        <v>1784</v>
      </c>
      <c r="H14" s="1761"/>
    </row>
    <row customHeight="1" ht="18.75">
      <c r="A15" s="725"/>
      <c r="B15" s="725"/>
      <c r="C15" s="680"/>
      <c r="D15" s="1751" t="s">
        <v>306</v>
      </c>
      <c r="E15" s="1752" t="s">
        <v>1785</v>
      </c>
      <c r="F15" s="1754"/>
      <c r="G15" s="1753" t="s">
        <v>1786</v>
      </c>
      <c r="H15" s="1761"/>
    </row>
    <row customHeight="1" ht="22.5">
      <c r="A16" s="725"/>
      <c r="B16" s="725"/>
      <c r="C16" s="680"/>
      <c r="D16" s="1751" t="s">
        <v>309</v>
      </c>
      <c r="E16" s="1750" t="s">
        <v>1787</v>
      </c>
      <c r="F16" s="1759"/>
      <c r="G16" s="697" t="s">
        <v>1788</v>
      </c>
      <c r="H16" s="1761"/>
    </row>
    <row customHeight="1" ht="45">
      <c r="A17" s="725"/>
      <c r="B17" s="725"/>
      <c r="C17" s="680"/>
      <c r="D17" s="1748">
        <v>3</v>
      </c>
      <c r="E17" s="1755" t="s">
        <v>1789</v>
      </c>
      <c r="F17" s="1754"/>
      <c r="G17" s="697" t="s">
        <v>1790</v>
      </c>
      <c r="H17" s="1761"/>
    </row>
    <row customHeight="1" ht="45">
      <c r="A18" s="1703">
        <v>1</v>
      </c>
      <c r="B18" s="725"/>
      <c r="C18" s="1705"/>
      <c r="D18" s="1748" t="s">
        <v>88</v>
      </c>
      <c r="E18" s="1755" t="s">
        <v>1791</v>
      </c>
      <c r="F18" s="1754"/>
      <c r="G18" s="697" t="s">
        <v>1790</v>
      </c>
      <c r="H18" s="1761"/>
      <c r="I18" s="1075"/>
    </row>
    <row customHeight="1" ht="22.5">
      <c r="A19" s="725"/>
      <c r="B19" s="725"/>
      <c r="C19" s="680"/>
      <c r="D19" s="1748" t="s">
        <v>108</v>
      </c>
      <c r="E19" s="1755" t="s">
        <v>1792</v>
      </c>
      <c r="F19" s="1749" t="s">
        <v>305</v>
      </c>
      <c r="G19" s="2599" t="s">
        <v>1793</v>
      </c>
      <c r="H19" s="698"/>
    </row>
    <row s="14826" customFormat="1" customHeight="1" ht="5.25" hidden="1">
      <c r="A20" s="725"/>
      <c r="B20" s="725"/>
      <c r="C20" s="1757"/>
      <c r="D20" s="1756" t="s">
        <v>1033</v>
      </c>
      <c r="E20" s="1238"/>
      <c r="F20" s="1237"/>
      <c r="G20" s="2600"/>
    </row>
    <row customHeight="1" ht="15">
      <c r="A21" s="725"/>
      <c r="B21" s="725"/>
      <c r="C21" s="680"/>
      <c r="D21" s="690"/>
      <c r="E21" s="638" t="s">
        <v>338</v>
      </c>
      <c r="F21" s="692"/>
      <c r="G21" s="2601"/>
      <c r="H21" s="1761"/>
    </row>
    <row s="12619" customFormat="1" customHeight="1" ht="24.75">
      <c r="A22" s="725"/>
      <c r="B22" s="725"/>
      <c r="C22" s="725"/>
      <c r="D22" s="1748" t="s">
        <v>89</v>
      </c>
      <c r="E22" s="697" t="s">
        <v>1794</v>
      </c>
      <c r="F22" s="1754"/>
      <c r="G22" s="697" t="s">
        <v>1795</v>
      </c>
      <c r="H22" s="1760"/>
    </row>
    <row s="12619" customFormat="1" customHeight="1" ht="18.75">
      <c r="A23" s="725"/>
      <c r="B23" s="725"/>
      <c r="C23" s="725"/>
      <c r="D23" s="1748" t="s">
        <v>90</v>
      </c>
      <c r="E23" s="1755" t="s">
        <v>1796</v>
      </c>
      <c r="F23" s="1759"/>
      <c r="G23" s="697" t="s">
        <v>1797</v>
      </c>
      <c r="H23" s="1760"/>
    </row>
    <row s="12619" customFormat="1" customHeight="1" ht="144" hidden="1">
      <c r="A24" s="725"/>
      <c r="B24" s="725"/>
      <c r="C24" s="725"/>
      <c r="D24" s="1748" t="s">
        <v>109</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70B81-7938-2F2E-5C32-62D31680A12C}" mc:Ignorable="x14ac xr xr2 xr3">
  <dimension ref="A1:IT23"/>
  <sheetViews>
    <sheetView topLeftCell="A1" showGridLines="0" zoomScale="90" workbookViewId="0">
      <selection activeCell="A1" sqref="A1"/>
    </sheetView>
  </sheetViews>
  <sheetFormatPr defaultColWidth="9.140625" customHeight="1" defaultRowHeight="14.25"/>
  <cols>
    <col min="1" max="1" style="12960" width="9.140625" hidden="1"/>
    <col min="2" max="2" style="12874" width="9.140625" hidden="1"/>
    <col min="3" max="3" style="12960" width="3.7109375" hidden="1" customWidth="1"/>
    <col min="4" max="4" style="12728" width="3.8515625" customWidth="1"/>
    <col min="5" max="5" style="12960" width="6.28125" customWidth="1"/>
    <col min="6" max="6" style="12960" width="46.7109375" customWidth="1"/>
    <col min="7" max="8" style="12960" width="16.7109375" customWidth="1"/>
    <col min="9" max="9" style="12960" width="35.28125" customWidth="1"/>
    <col min="10" max="10" style="12960" width="89.57421875" customWidth="1"/>
    <col min="11" max="11" style="14851" width="3.7109375" customWidth="1"/>
    <col min="12" max="14" style="14851" width="9.140625"/>
    <col min="15" max="15" style="12237" width="25.7109375" customWidth="1"/>
    <col min="16" max="16" style="14851" width="14.421875" customWidth="1"/>
    <col min="17" max="20" style="12238" width="9.140625"/>
    <col min="21" max="254" style="12960" width="9.140625"/>
  </cols>
  <sheetData>
    <row customHeight="1" ht="14.25" hidden="1"/>
    <row s="12205" customFormat="1" customHeight="1" ht="22.5" hidden="1">
      <c r="A2" s="1054"/>
      <c r="B2" s="1385">
        <v>1</v>
      </c>
      <c r="C2" s="1385"/>
      <c r="D2" s="2154" t="s">
        <v>529</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2947" customFormat="1" customHeight="1" ht="5.25" hidden="1">
      <c r="A3" s="719"/>
      <c r="D3" s="717"/>
      <c r="F3" s="470" t="s">
        <v>80</v>
      </c>
      <c r="G3" s="717" t="s">
        <v>81</v>
      </c>
      <c r="H3" s="717"/>
      <c r="I3" s="717"/>
      <c r="J3" s="450" t="s">
        <v>82</v>
      </c>
      <c r="K3" s="470" t="s">
        <v>80</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2196" customFormat="1" customHeight="1" ht="14.25">
      <c r="A4" s="1380"/>
      <c r="B4" s="1385"/>
      <c r="C4" s="1380"/>
      <c r="D4" s="1723"/>
      <c r="E4" s="732"/>
      <c r="F4" s="732"/>
      <c r="G4" s="732"/>
      <c r="H4" s="732"/>
      <c r="I4" s="732"/>
      <c r="J4" s="390"/>
      <c r="K4" s="470"/>
      <c r="L4" s="723"/>
      <c r="M4" s="723"/>
      <c r="N4" s="723"/>
      <c r="O4" s="449"/>
      <c r="P4" s="723"/>
      <c r="Q4" s="448"/>
      <c r="R4" s="448"/>
      <c r="S4" s="448"/>
      <c r="T4" s="448"/>
    </row>
    <row s="12196"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12196" customFormat="1" customHeight="1" ht="14.25">
      <c r="A6" s="1380"/>
      <c r="B6" s="1385"/>
      <c r="C6" s="1380"/>
      <c r="D6" s="1723"/>
      <c r="E6" s="732"/>
      <c r="F6" s="391"/>
      <c r="G6" s="391"/>
      <c r="H6" s="391"/>
      <c r="I6" s="391"/>
      <c r="J6" s="392"/>
      <c r="K6" s="723"/>
      <c r="L6" s="723"/>
      <c r="M6" s="723"/>
      <c r="N6" s="723"/>
      <c r="O6" s="449"/>
      <c r="P6" s="723"/>
      <c r="Q6" s="448"/>
      <c r="R6" s="448"/>
      <c r="S6" s="448"/>
      <c r="T6" s="448"/>
    </row>
    <row s="12196" customFormat="1" customHeight="1" ht="14.25">
      <c r="A7" s="1380"/>
      <c r="B7" s="1385"/>
      <c r="C7" s="1380"/>
      <c r="D7" s="1723"/>
      <c r="E7" s="2238" t="s">
        <v>299</v>
      </c>
      <c r="F7" s="2239"/>
      <c r="G7" s="2239"/>
      <c r="H7" s="2239"/>
      <c r="I7" s="2239"/>
      <c r="J7" s="2602" t="s">
        <v>300</v>
      </c>
      <c r="K7" s="723"/>
      <c r="L7" s="723"/>
      <c r="M7" s="723"/>
      <c r="N7" s="723"/>
      <c r="O7" s="449"/>
      <c r="P7" s="723"/>
      <c r="Q7" s="448"/>
      <c r="R7" s="448"/>
      <c r="S7" s="448"/>
      <c r="T7" s="448"/>
    </row>
    <row s="12196" customFormat="1" customHeight="1" ht="20.25">
      <c r="A8" s="1380"/>
      <c r="B8" s="1385"/>
      <c r="C8" s="1380"/>
      <c r="D8" s="1723"/>
      <c r="E8" s="1776" t="s">
        <v>85</v>
      </c>
      <c r="F8" s="1768" t="s">
        <v>1798</v>
      </c>
      <c r="G8" s="1768" t="s">
        <v>46</v>
      </c>
      <c r="H8" s="1768" t="s">
        <v>48</v>
      </c>
      <c r="I8" s="1768" t="s">
        <v>1799</v>
      </c>
      <c r="J8" s="2603"/>
      <c r="K8" s="723"/>
      <c r="L8" s="723"/>
      <c r="M8" s="723"/>
      <c r="N8" s="723"/>
      <c r="O8" s="449"/>
      <c r="P8" s="723"/>
      <c r="Q8" s="448"/>
      <c r="R8" s="448"/>
      <c r="S8" s="448"/>
      <c r="T8" s="448"/>
    </row>
    <row s="12205"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2205" customFormat="1" customHeight="1" ht="15">
      <c r="A10" s="2236"/>
      <c r="B10" s="1385"/>
      <c r="C10" s="635"/>
      <c r="D10" s="1024"/>
      <c r="E10" s="1769"/>
      <c r="F10" s="1728" t="s">
        <v>1800</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2196"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2196"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2196"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2228" customFormat="1" customHeight="1" ht="10.5">
      <c r="B14" s="1057"/>
      <c r="D14" s="406"/>
      <c r="K14" s="723"/>
      <c r="L14" s="723"/>
      <c r="M14" s="723"/>
      <c r="N14" s="723"/>
      <c r="O14" s="449"/>
      <c r="P14" s="723"/>
      <c r="Q14" s="448"/>
      <c r="R14" s="448"/>
      <c r="S14" s="448"/>
      <c r="T14" s="448"/>
    </row>
    <row s="12228"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9087E-667D-5738-5D51-7E573765CDE8}" mc:Ignorable="x14ac xr xr2 xr3">
  <dimension ref="A1:IV14"/>
  <sheetViews>
    <sheetView topLeftCell="A1" showGridLines="0" zoomScale="90" workbookViewId="0">
      <selection activeCell="A1" sqref="A1"/>
    </sheetView>
  </sheetViews>
  <sheetFormatPr defaultColWidth="9.140625" customHeight="1" defaultRowHeight="14.25"/>
  <cols>
    <col min="1" max="1" style="12960" width="9.140625" hidden="1"/>
    <col min="2" max="2" style="12874" width="9.140625" hidden="1"/>
    <col min="3" max="3" style="12960" width="3.7109375" hidden="1" customWidth="1"/>
    <col min="4" max="4" style="12728" width="3.8515625" customWidth="1"/>
    <col min="5" max="5" style="12960" width="6.28125" customWidth="1"/>
    <col min="6" max="6" style="12960" width="27.28125" customWidth="1"/>
    <col min="7" max="7" style="12960" width="16.7109375" customWidth="1"/>
    <col min="8" max="8" style="12960" width="12.7109375" customWidth="1"/>
    <col min="9" max="9" style="12960" width="32.140625" customWidth="1"/>
    <col min="10" max="11" style="12960" width="41.8515625" customWidth="1"/>
    <col min="12" max="12" style="12960" width="89.57421875" customWidth="1"/>
    <col min="13" max="13" style="14851" width="3.7109375" customWidth="1"/>
    <col min="14" max="16" style="14851" width="9.140625"/>
    <col min="17" max="17" style="12237" width="25.7109375" customWidth="1"/>
    <col min="18" max="18" style="14851" width="14.421875" customWidth="1"/>
    <col min="19" max="22" style="12238" width="9.140625"/>
    <col min="23" max="256" style="12960" width="9.140625"/>
  </cols>
  <sheetData>
    <row customHeight="1" ht="14.25" hidden="1"/>
    <row s="12205" customFormat="1" customHeight="1" ht="22.5" hidden="1">
      <c r="A2" s="1054"/>
      <c r="B2" s="1385">
        <v>1</v>
      </c>
      <c r="C2" s="1385"/>
      <c r="D2" s="2155" t="s">
        <v>529</v>
      </c>
      <c r="E2" s="2118"/>
      <c r="F2" s="2121" t="str">
        <f>IF(ROIV_INFO_NAME="","",ROIV_INFO_NAME)</f>
        <v>АО "ДГК"</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2947" customFormat="1" customHeight="1" ht="5.25" hidden="1">
      <c r="A3" s="719"/>
      <c r="D3" s="717"/>
      <c r="F3" s="470" t="s">
        <v>80</v>
      </c>
      <c r="G3" s="1963" t="s">
        <v>81</v>
      </c>
      <c r="H3" s="717"/>
      <c r="I3" s="717"/>
      <c r="J3" s="717"/>
      <c r="K3" s="717"/>
      <c r="L3" s="450" t="s">
        <v>82</v>
      </c>
      <c r="M3" s="470" t="s">
        <v>80</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2196"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12196"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12196"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12196" customFormat="1" customHeight="1" ht="14.25">
      <c r="A7" s="1380"/>
      <c r="B7" s="1385"/>
      <c r="C7" s="1380"/>
      <c r="D7" s="1723"/>
      <c r="E7" s="2238" t="s">
        <v>299</v>
      </c>
      <c r="F7" s="2239"/>
      <c r="G7" s="2239"/>
      <c r="H7" s="2239"/>
      <c r="I7" s="2239"/>
      <c r="J7" s="2239"/>
      <c r="K7" s="2239"/>
      <c r="L7" s="2602" t="s">
        <v>300</v>
      </c>
      <c r="M7" s="723"/>
      <c r="N7" s="723"/>
      <c r="O7" s="723"/>
      <c r="P7" s="723"/>
      <c r="Q7" s="449"/>
      <c r="R7" s="723"/>
      <c r="S7" s="448"/>
      <c r="T7" s="448"/>
      <c r="U7" s="448"/>
      <c r="V7" s="448"/>
    </row>
    <row s="12196" customFormat="1" customHeight="1" ht="64.5">
      <c r="A8" s="1380"/>
      <c r="B8" s="1385"/>
      <c r="C8" s="1380"/>
      <c r="D8" s="1723"/>
      <c r="E8" s="2606" t="s">
        <v>85</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12196" customFormat="1" customHeight="1" ht="27.75">
      <c r="A9" s="1380"/>
      <c r="B9" s="1385"/>
      <c r="C9" s="1380"/>
      <c r="D9" s="1723"/>
      <c r="E9" s="2607"/>
      <c r="F9" s="2607"/>
      <c r="G9" s="1765" t="s">
        <v>1801</v>
      </c>
      <c r="H9" s="1765" t="s">
        <v>1802</v>
      </c>
      <c r="I9" s="1765" t="s">
        <v>1803</v>
      </c>
      <c r="J9" s="2607"/>
      <c r="K9" s="2607"/>
      <c r="L9" s="2603"/>
      <c r="M9" s="723"/>
      <c r="N9" s="723"/>
      <c r="O9" s="723"/>
      <c r="P9" s="723"/>
      <c r="Q9" s="449"/>
      <c r="R9" s="723"/>
      <c r="S9" s="448"/>
      <c r="T9" s="448"/>
      <c r="U9" s="448"/>
      <c r="V9" s="448"/>
    </row>
    <row s="12205" customFormat="1" customHeight="1" ht="22.5">
      <c r="A10" s="2236"/>
      <c r="B10" s="1385">
        <v>1</v>
      </c>
      <c r="C10" s="1385"/>
      <c r="D10" s="1023"/>
      <c r="E10" s="1021">
        <v>1</v>
      </c>
      <c r="F10" s="1767" t="str">
        <f>IF(ROIV_INFO_NAME="","",ROIV_INFO_NAME)</f>
        <v>АО "ДГК"</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2205" customFormat="1" customHeight="1" ht="15">
      <c r="A11" s="2236"/>
      <c r="B11" s="1385"/>
      <c r="C11" s="635"/>
      <c r="D11" s="1024"/>
      <c r="E11" s="644"/>
      <c r="F11" s="639" t="s">
        <v>1804</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2196"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2196"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2196"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37AA6-0E2C-6D74-E265-8F20113F22C7}" mc:Ignorable="x14ac xr xr2 xr3">
  <dimension ref="A1:IV14"/>
  <sheetViews>
    <sheetView topLeftCell="A1" showGridLines="0" zoomScale="90" workbookViewId="0">
      <selection activeCell="A1" sqref="A1"/>
    </sheetView>
  </sheetViews>
  <sheetFormatPr defaultColWidth="9.140625" customHeight="1" defaultRowHeight="14.25"/>
  <cols>
    <col min="1" max="1" style="13002" width="9.140625" hidden="1"/>
    <col min="2" max="2" style="12987" width="9.140625" hidden="1"/>
    <col min="3" max="3" style="13002" width="3.7109375" hidden="1" customWidth="1"/>
    <col min="4" max="4" style="14879" width="3.8515625" customWidth="1"/>
    <col min="5" max="5" style="13002" width="6.28125" customWidth="1"/>
    <col min="6" max="6" style="13002" width="27.28125" customWidth="1"/>
    <col min="7" max="7" style="13002" width="16.7109375" customWidth="1"/>
    <col min="8" max="8" style="13002" width="12.7109375" customWidth="1"/>
    <col min="9" max="9" style="13002" width="32.140625" customWidth="1"/>
    <col min="10" max="11" style="13002" width="41.8515625" customWidth="1"/>
    <col min="12" max="12" style="13002" width="89.57421875" customWidth="1"/>
    <col min="13" max="13" style="14880" width="3.7109375" customWidth="1"/>
    <col min="14" max="16" style="14880" width="9.140625"/>
    <col min="17" max="17" style="14880" width="25.7109375" customWidth="1"/>
    <col min="18" max="18" style="14880" width="14.421875" customWidth="1"/>
    <col min="19" max="22" style="12238" width="9.140625"/>
    <col min="23" max="256" style="13002" width="9.140625"/>
  </cols>
  <sheetData>
    <row customHeight="1" ht="14.25" hidden="1"/>
    <row s="14869" customFormat="1" customHeight="1" ht="22.5" hidden="1">
      <c r="A2" s="1054"/>
      <c r="B2" s="1594">
        <v>1</v>
      </c>
      <c r="C2" s="1594"/>
      <c r="D2" s="2156" t="s">
        <v>529</v>
      </c>
      <c r="E2" s="2133"/>
      <c r="F2" s="2135" t="str">
        <f>IF(ROIV_INFO_NAME="","",ROIV_INFO_NAME)</f>
        <v>АО "ДГК"</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3000" customFormat="1" customHeight="1" ht="5.25" hidden="1">
      <c r="A3" s="1869"/>
      <c r="D3" s="2122"/>
      <c r="F3" s="471" t="s">
        <v>80</v>
      </c>
      <c r="G3" s="1963" t="s">
        <v>81</v>
      </c>
      <c r="H3" s="2122"/>
      <c r="I3" s="2122"/>
      <c r="J3" s="2122"/>
      <c r="K3" s="2122"/>
      <c r="L3" s="450" t="s">
        <v>82</v>
      </c>
      <c r="M3" s="471" t="s">
        <v>80</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2515"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12515"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12515"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12515" customFormat="1" customHeight="1" ht="14.25">
      <c r="A7" s="1859"/>
      <c r="B7" s="1594"/>
      <c r="C7" s="1859"/>
      <c r="D7" s="1743"/>
      <c r="E7" s="2238" t="s">
        <v>299</v>
      </c>
      <c r="F7" s="2239"/>
      <c r="G7" s="2239"/>
      <c r="H7" s="2239"/>
      <c r="I7" s="2239"/>
      <c r="J7" s="2239"/>
      <c r="K7" s="2239"/>
      <c r="L7" s="2602" t="s">
        <v>300</v>
      </c>
      <c r="M7" s="1852"/>
      <c r="N7" s="1852"/>
      <c r="O7" s="1852"/>
      <c r="P7" s="1852"/>
      <c r="Q7" s="1852"/>
      <c r="R7" s="1852"/>
      <c r="S7" s="448"/>
      <c r="T7" s="448"/>
      <c r="U7" s="448"/>
      <c r="V7" s="448"/>
    </row>
    <row s="12515" customFormat="1" customHeight="1" ht="64.5">
      <c r="A8" s="1859"/>
      <c r="B8" s="1594"/>
      <c r="C8" s="1859"/>
      <c r="D8" s="1743"/>
      <c r="E8" s="2606" t="s">
        <v>85</v>
      </c>
      <c r="F8" s="2606" t="s">
        <v>1805</v>
      </c>
      <c r="G8" s="2608" t="s">
        <v>1806</v>
      </c>
      <c r="H8" s="2609"/>
      <c r="I8" s="2610"/>
      <c r="J8" s="2606" t="s">
        <v>1807</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12515" customFormat="1" customHeight="1" ht="27.75">
      <c r="A9" s="1859"/>
      <c r="B9" s="1594"/>
      <c r="C9" s="1859"/>
      <c r="D9" s="1743"/>
      <c r="E9" s="2607"/>
      <c r="F9" s="2607"/>
      <c r="G9" s="2123" t="s">
        <v>1801</v>
      </c>
      <c r="H9" s="2123" t="s">
        <v>1802</v>
      </c>
      <c r="I9" s="2123" t="s">
        <v>1803</v>
      </c>
      <c r="J9" s="2607"/>
      <c r="K9" s="2607"/>
      <c r="L9" s="2603"/>
      <c r="M9" s="1852"/>
      <c r="N9" s="1852"/>
      <c r="O9" s="1852"/>
      <c r="P9" s="1852"/>
      <c r="Q9" s="1852"/>
      <c r="R9" s="1852"/>
      <c r="S9" s="448"/>
      <c r="T9" s="448"/>
      <c r="U9" s="448"/>
      <c r="V9" s="448"/>
    </row>
    <row s="14869" customFormat="1" customHeight="1" ht="0.75">
      <c r="A10" s="2236"/>
      <c r="B10" s="1594">
        <v>1</v>
      </c>
      <c r="C10" s="1594"/>
      <c r="D10" s="1023"/>
      <c r="E10" s="1018">
        <v>0</v>
      </c>
      <c r="F10" s="2120" t="str">
        <f>IF(ROIV_INFO_NAME="","",ROIV_INFO_NAME)</f>
        <v>АО "ДГК"</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4869" customFormat="1" customHeight="1" ht="15">
      <c r="A11" s="2236"/>
      <c r="B11" s="1594"/>
      <c r="C11" s="635"/>
      <c r="D11" s="1024"/>
      <c r="E11" s="644"/>
      <c r="F11" s="874" t="s">
        <v>1804</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2515"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12515"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12515"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03B9-38E8-F9EB-029C-CBFF625B6EDC}" mc:Ignorable="x14ac xr xr2 xr3">
  <dimension ref="A1:P18"/>
  <sheetViews>
    <sheetView topLeftCell="A1" showGridLines="0" zoomScale="90" workbookViewId="0">
      <selection activeCell="A1" sqref="A1"/>
    </sheetView>
  </sheetViews>
  <sheetFormatPr defaultColWidth="9.140625" customHeight="1" defaultRowHeight="14.25"/>
  <cols>
    <col min="1" max="1" style="12960" width="9.140625" hidden="1"/>
    <col min="2" max="2" style="12874" width="9.140625" hidden="1"/>
    <col min="3" max="3" style="12960" width="3.7109375" hidden="1" customWidth="1"/>
    <col min="4" max="4" style="12728" width="3.8515625" customWidth="1"/>
    <col min="5" max="5" style="12960" width="6.28125" customWidth="1"/>
    <col min="6" max="6" style="12960" width="27.28125" customWidth="1"/>
    <col min="7" max="7" style="12960" width="29.28125" customWidth="1"/>
    <col min="8" max="8" style="12960" width="25.421875" customWidth="1"/>
    <col min="9" max="9" style="12960" width="5.57421875" customWidth="1"/>
    <col min="10" max="10" style="12960" width="6.57421875" customWidth="1"/>
    <col min="11" max="11" style="12960" width="41.8515625" customWidth="1"/>
    <col min="12" max="12" style="12960" width="42.421875" customWidth="1"/>
    <col min="13" max="13" style="12960" width="41.57421875" customWidth="1"/>
    <col min="14" max="14" style="13002" width="89.57421875" customWidth="1"/>
    <col min="15" max="15" style="14851" width="3.7109375" customWidth="1"/>
    <col min="16" max="16" style="14851" width="9.140625"/>
  </cols>
  <sheetData>
    <row customHeight="1" ht="14.25" hidden="1"/>
    <row s="12205" customFormat="1" customHeight="1" ht="22.5" hidden="1">
      <c r="A2" s="719"/>
      <c r="B2" s="1385">
        <v>1</v>
      </c>
      <c r="C2" s="1385"/>
      <c r="D2" s="2157" t="s">
        <v>529</v>
      </c>
      <c r="E2" s="2254">
        <v>1</v>
      </c>
      <c r="F2" s="2619" t="str">
        <f>IF(region_name="","",region_name)</f>
        <v>Приморский край</v>
      </c>
      <c r="G2" s="2620"/>
      <c r="H2" s="2621"/>
      <c r="I2" s="697"/>
      <c r="J2" s="2139">
        <v>1</v>
      </c>
      <c r="K2" s="2141"/>
      <c r="L2" s="2141"/>
      <c r="M2" s="2141"/>
      <c r="N2" s="715"/>
      <c r="O2" s="1763"/>
      <c r="P2" s="734"/>
    </row>
    <row s="12205" customFormat="1" customHeight="1" ht="22.5" hidden="1">
      <c r="A3" s="1054"/>
      <c r="B3" s="1385"/>
      <c r="C3" s="1385"/>
      <c r="D3" s="1024"/>
      <c r="E3" s="2254"/>
      <c r="F3" s="2619"/>
      <c r="G3" s="2620"/>
      <c r="H3" s="2622"/>
      <c r="I3" s="644"/>
      <c r="J3" s="1728"/>
      <c r="K3" s="1728" t="s">
        <v>1808</v>
      </c>
      <c r="L3" s="1771"/>
      <c r="M3" s="2149"/>
      <c r="N3" s="2142"/>
      <c r="O3" s="1763"/>
      <c r="P3" s="734"/>
    </row>
    <row s="12947" customFormat="1" customHeight="1" ht="5.25" hidden="1">
      <c r="A4" s="719"/>
      <c r="D4" s="717"/>
      <c r="F4" s="470" t="s">
        <v>80</v>
      </c>
      <c r="G4" s="717" t="s">
        <v>81</v>
      </c>
      <c r="H4" s="717"/>
      <c r="I4" s="2152"/>
      <c r="J4" s="1772"/>
      <c r="K4" s="2140"/>
      <c r="L4" s="2140"/>
      <c r="M4" s="2140"/>
      <c r="N4" s="2136"/>
      <c r="O4" s="470" t="s">
        <v>80</v>
      </c>
      <c r="P4" s="470"/>
    </row>
    <row s="14869" customFormat="1" customHeight="1" ht="22.5" hidden="1">
      <c r="A5" s="1869"/>
      <c r="B5" s="1594">
        <v>1</v>
      </c>
      <c r="C5" s="1594"/>
      <c r="D5" s="1024"/>
      <c r="E5" s="2142"/>
      <c r="F5" s="2142"/>
      <c r="G5" s="2142"/>
      <c r="H5" s="2153"/>
      <c r="I5" s="2158" t="s">
        <v>529</v>
      </c>
      <c r="J5" s="2151">
        <v>1</v>
      </c>
      <c r="K5" s="2141"/>
      <c r="L5" s="2141"/>
      <c r="M5" s="2141"/>
      <c r="N5" s="715"/>
      <c r="O5" s="1763"/>
      <c r="P5" s="1864"/>
    </row>
    <row s="12196" customFormat="1" customHeight="1" ht="14.25">
      <c r="A6" s="1380"/>
      <c r="B6" s="1385"/>
      <c r="C6" s="1380"/>
      <c r="D6" s="1723"/>
      <c r="E6" s="732"/>
      <c r="F6" s="732"/>
      <c r="G6" s="732"/>
      <c r="H6" s="732"/>
      <c r="I6" s="732"/>
      <c r="J6" s="732"/>
      <c r="K6" s="732"/>
      <c r="L6" s="732"/>
      <c r="M6" s="732"/>
      <c r="N6" s="1863"/>
      <c r="O6" s="470"/>
      <c r="P6" s="723"/>
    </row>
    <row s="12196"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12196" customFormat="1" customHeight="1" ht="14.25">
      <c r="A8" s="1380"/>
      <c r="B8" s="1385"/>
      <c r="C8" s="1380"/>
      <c r="D8" s="1723"/>
      <c r="E8" s="732"/>
      <c r="F8" s="391"/>
      <c r="G8" s="391"/>
      <c r="H8" s="391"/>
      <c r="I8" s="391"/>
      <c r="J8" s="391"/>
      <c r="K8" s="391"/>
      <c r="L8" s="391"/>
      <c r="M8" s="391"/>
      <c r="N8" s="839"/>
      <c r="O8" s="723"/>
      <c r="P8" s="723"/>
    </row>
    <row s="14898" customFormat="1" customHeight="1" ht="14.25" hidden="1">
      <c r="A9" s="1696"/>
      <c r="B9" s="1706"/>
      <c r="C9" s="1696"/>
      <c r="D9" s="1723"/>
      <c r="E9" s="2143"/>
      <c r="F9" s="2143"/>
      <c r="G9" s="2143"/>
      <c r="H9" s="2143"/>
      <c r="I9" s="2616"/>
      <c r="J9" s="2616"/>
      <c r="K9" s="2616"/>
      <c r="L9" s="2143"/>
      <c r="M9" s="2144"/>
      <c r="O9" s="1773"/>
      <c r="P9" s="1773"/>
    </row>
    <row s="12196" customFormat="1" customHeight="1" ht="14.25">
      <c r="A10" s="1380"/>
      <c r="B10" s="1385"/>
      <c r="C10" s="1380"/>
      <c r="D10" s="1723"/>
      <c r="E10" s="2254" t="s">
        <v>299</v>
      </c>
      <c r="F10" s="2254"/>
      <c r="G10" s="2254"/>
      <c r="H10" s="2254"/>
      <c r="I10" s="2254"/>
      <c r="J10" s="2254"/>
      <c r="K10" s="2254"/>
      <c r="L10" s="2254"/>
      <c r="M10" s="2238"/>
      <c r="N10" s="2606" t="s">
        <v>300</v>
      </c>
      <c r="O10" s="723"/>
      <c r="P10" s="723"/>
    </row>
    <row s="12515" customFormat="1" customHeight="1" ht="42">
      <c r="A11" s="1859"/>
      <c r="B11" s="1594"/>
      <c r="C11" s="1859"/>
      <c r="D11" s="1743"/>
      <c r="E11" s="2615" t="s">
        <v>85</v>
      </c>
      <c r="F11" s="2615" t="s">
        <v>303</v>
      </c>
      <c r="G11" s="2615" t="s">
        <v>1809</v>
      </c>
      <c r="H11" s="2615"/>
      <c r="I11" s="2615" t="s">
        <v>1810</v>
      </c>
      <c r="J11" s="2615"/>
      <c r="K11" s="2615"/>
      <c r="L11" s="2615" t="s">
        <v>1811</v>
      </c>
      <c r="M11" s="2608" t="s">
        <v>1812</v>
      </c>
      <c r="N11" s="2614"/>
      <c r="O11" s="1852"/>
      <c r="P11" s="1852"/>
    </row>
    <row s="12196" customFormat="1" customHeight="1" ht="27.75">
      <c r="A12" s="1380"/>
      <c r="B12" s="1385"/>
      <c r="C12" s="1380"/>
      <c r="D12" s="1723"/>
      <c r="E12" s="2606"/>
      <c r="F12" s="2615"/>
      <c r="G12" s="2138" t="s">
        <v>1813</v>
      </c>
      <c r="H12" s="2138" t="s">
        <v>307</v>
      </c>
      <c r="I12" s="2615"/>
      <c r="J12" s="2615"/>
      <c r="K12" s="2615"/>
      <c r="L12" s="2615"/>
      <c r="M12" s="2608"/>
      <c r="N12" s="2607"/>
      <c r="O12" s="723"/>
      <c r="P12" s="723"/>
    </row>
    <row s="12205" customFormat="1" customHeight="1" ht="22.5">
      <c r="A13" s="2236">
        <v>26379339</v>
      </c>
      <c r="B13" s="1385">
        <v>1</v>
      </c>
      <c r="C13" s="1385"/>
      <c r="D13" s="1024"/>
      <c r="E13" s="2254">
        <v>1</v>
      </c>
      <c r="F13" s="2623" t="str">
        <f>IF(region_name="","",region_name)</f>
        <v>Приморский край</v>
      </c>
      <c r="G13" s="2624"/>
      <c r="H13" s="2617"/>
      <c r="I13" s="697"/>
      <c r="J13" s="2134">
        <v>1</v>
      </c>
      <c r="K13" s="2147"/>
      <c r="L13" s="2148"/>
      <c r="M13" s="2148"/>
      <c r="N13" s="2611" t="s">
        <v>1814</v>
      </c>
      <c r="O13" s="1763"/>
      <c r="P13" s="734"/>
    </row>
    <row s="12205" customFormat="1" customHeight="1" ht="22.5">
      <c r="A14" s="2236"/>
      <c r="B14" s="1385"/>
      <c r="C14" s="1385"/>
      <c r="D14" s="1024"/>
      <c r="E14" s="2254"/>
      <c r="F14" s="2623"/>
      <c r="G14" s="2624"/>
      <c r="H14" s="2618"/>
      <c r="I14" s="644"/>
      <c r="J14" s="1728"/>
      <c r="K14" s="1728" t="s">
        <v>1808</v>
      </c>
      <c r="L14" s="1771"/>
      <c r="M14" s="1771"/>
      <c r="N14" s="2612"/>
      <c r="O14" s="1763"/>
      <c r="P14" s="734"/>
    </row>
    <row s="12205" customFormat="1" customHeight="1" ht="22.5">
      <c r="A15" s="2236"/>
      <c r="B15" s="1385"/>
      <c r="C15" s="635"/>
      <c r="D15" s="1024"/>
      <c r="E15" s="644"/>
      <c r="F15" s="1728" t="s">
        <v>1800</v>
      </c>
      <c r="G15" s="1770"/>
      <c r="H15" s="1770"/>
      <c r="I15" s="410"/>
      <c r="J15" s="410"/>
      <c r="K15" s="410"/>
      <c r="L15" s="410"/>
      <c r="M15" s="410"/>
      <c r="N15" s="2612"/>
      <c r="O15" s="1764"/>
      <c r="P15" s="734"/>
    </row>
    <row s="12196" customFormat="1" customHeight="1" ht="21">
      <c r="A16" s="1380"/>
      <c r="B16" s="1385"/>
      <c r="C16" s="1380"/>
      <c r="D16" s="674"/>
      <c r="E16" s="404"/>
      <c r="F16" s="404"/>
      <c r="G16" s="404"/>
      <c r="H16" s="404"/>
      <c r="I16" s="404"/>
      <c r="J16" s="404"/>
      <c r="K16" s="404"/>
      <c r="L16" s="404"/>
      <c r="M16" s="732"/>
      <c r="N16" s="1863"/>
      <c r="O16" s="723"/>
      <c r="P16" s="723"/>
    </row>
    <row s="12196" customFormat="1" customHeight="1" ht="14.25">
      <c r="A17" s="1380"/>
      <c r="B17" s="1385"/>
      <c r="C17" s="1380"/>
      <c r="D17" s="674"/>
      <c r="E17" s="1380"/>
      <c r="F17" s="1380"/>
      <c r="G17" s="1380"/>
      <c r="H17" s="1380"/>
      <c r="I17" s="1380"/>
      <c r="J17" s="1380"/>
      <c r="K17" s="1380"/>
      <c r="L17" s="1380"/>
      <c r="M17" s="1380"/>
      <c r="N17" s="1859"/>
      <c r="O17" s="723"/>
      <c r="P17" s="723"/>
    </row>
    <row s="12196" customFormat="1" customHeight="1" ht="0.75">
      <c r="A18" s="1380"/>
      <c r="B18" s="1385"/>
      <c r="C18" s="1380"/>
      <c r="D18" s="674"/>
      <c r="E18" s="1380"/>
      <c r="F18" s="1380"/>
      <c r="G18" s="1380"/>
      <c r="H18" s="1380"/>
      <c r="I18" s="1380"/>
      <c r="J18" s="1380"/>
      <c r="K18" s="1380"/>
      <c r="L18" s="1380"/>
      <c r="M18" s="1380"/>
      <c r="N18" s="1859"/>
      <c r="O18" s="723"/>
      <c r="P18" s="7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B31DF-9ADF-A1A5-8373-53F336C0E81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4919" width="9.140625" hidden="1"/>
    <col min="2" max="2" style="14937" width="9.140625" hidden="1"/>
    <col min="3" max="3" style="14938" width="3.7109375" customWidth="1"/>
    <col min="4" max="4" style="14939" width="7.00390625" customWidth="1"/>
    <col min="5" max="5" style="14939" width="23.140625" customWidth="1"/>
    <col min="6" max="6" style="14939" width="16.00390625" customWidth="1"/>
    <col min="7" max="7" style="14939" width="14.8515625" customWidth="1"/>
    <col min="8" max="8" style="14939" width="47.8515625" customWidth="1"/>
    <col min="9" max="9" style="14939" width="115.7109375" customWidth="1"/>
    <col min="10" max="10" style="14939" width="3.7109375" customWidth="1"/>
    <col min="11" max="12" style="14939" width="9.140625"/>
  </cols>
  <sheetData>
    <row customHeight="1" ht="14.25" hidden="1"/>
    <row customHeight="1" ht="14.25" hidden="1"/>
    <row customHeight="1" ht="14.25" hidden="1"/>
    <row customHeight="1" ht="3"/>
    <row s="12235" customFormat="1" customHeight="1" ht="30">
      <c r="A5" s="339"/>
      <c r="C5" s="313"/>
      <c r="D5" s="2237" t="s">
        <v>1815</v>
      </c>
      <c r="E5" s="2237"/>
      <c r="F5" s="2237"/>
      <c r="G5" s="2237"/>
      <c r="H5" s="2237"/>
      <c r="I5" s="488"/>
    </row>
    <row customHeight="1" ht="3" hidden="1">
      <c r="D6" s="346"/>
      <c r="E6" s="346"/>
      <c r="F6" s="346"/>
      <c r="G6" s="346"/>
      <c r="H6" s="346"/>
      <c r="I6" s="346"/>
    </row>
    <row s="14919" customFormat="1" customHeight="1" ht="14.25">
      <c r="B7" s="343"/>
      <c r="C7" s="344"/>
      <c r="D7" s="347"/>
      <c r="E7" s="347"/>
      <c r="F7" s="347"/>
      <c r="G7" s="347"/>
      <c r="H7" s="975"/>
      <c r="I7" s="347"/>
      <c r="J7" s="348"/>
    </row>
    <row customHeight="1" ht="14.25">
      <c r="D8" s="2344" t="s">
        <v>299</v>
      </c>
      <c r="E8" s="2344"/>
      <c r="F8" s="2344"/>
      <c r="G8" s="2344"/>
      <c r="H8" s="2344"/>
      <c r="I8" s="2344" t="s">
        <v>300</v>
      </c>
    </row>
    <row customHeight="1" ht="27.75">
      <c r="D9" s="2344" t="s">
        <v>85</v>
      </c>
      <c r="E9" s="2344" t="s">
        <v>1816</v>
      </c>
      <c r="F9" s="2344"/>
      <c r="G9" s="2344"/>
      <c r="H9" s="2344"/>
      <c r="I9" s="2344"/>
    </row>
    <row customHeight="1" ht="22.5">
      <c r="D10" s="2344"/>
      <c r="E10" s="351" t="s">
        <v>1817</v>
      </c>
      <c r="F10" s="351" t="s">
        <v>1818</v>
      </c>
      <c r="G10" s="351" t="s">
        <v>1819</v>
      </c>
      <c r="H10" s="351" t="s">
        <v>389</v>
      </c>
      <c r="I10" s="2344"/>
    </row>
    <row customHeight="1" ht="12" hidden="1">
      <c r="D11" s="310" t="s">
        <v>106</v>
      </c>
      <c r="E11" s="310" t="s">
        <v>88</v>
      </c>
      <c r="F11" s="310" t="s">
        <v>108</v>
      </c>
      <c r="G11" s="310" t="s">
        <v>89</v>
      </c>
      <c r="H11" s="310" t="s">
        <v>90</v>
      </c>
      <c r="I11" s="310" t="s">
        <v>109</v>
      </c>
    </row>
    <row s="14925" customFormat="1" customHeight="1" ht="24.75">
      <c r="A12" s="369" t="s">
        <v>87</v>
      </c>
      <c r="B12" s="349" t="s">
        <v>24</v>
      </c>
      <c r="C12" s="350"/>
      <c r="D12" s="352" t="s">
        <v>106</v>
      </c>
      <c r="E12" s="604"/>
      <c r="F12" s="604"/>
      <c r="G12" s="1962" t="s">
        <v>24</v>
      </c>
      <c r="H12" s="605"/>
      <c r="I12" s="2298" t="s">
        <v>1820</v>
      </c>
      <c r="K12" s="495"/>
      <c r="L12" s="496"/>
    </row>
    <row customHeight="1" ht="15">
      <c r="A13" s="345"/>
      <c r="B13" s="345"/>
      <c r="C13" s="345"/>
      <c r="D13" s="333"/>
      <c r="E13" s="354" t="s">
        <v>464</v>
      </c>
      <c r="F13" s="353"/>
      <c r="G13" s="353"/>
      <c r="H13" s="437"/>
      <c r="I13" s="2300"/>
    </row>
    <row customHeight="1" ht="3">
      <c r="A14" s="345"/>
      <c r="B14" s="345"/>
      <c r="C14" s="345"/>
    </row>
    <row customHeight="1" ht="27.75">
      <c r="E15" s="2625" t="s">
        <v>1821</v>
      </c>
      <c r="F15" s="2625"/>
      <c r="G15" s="2625"/>
      <c r="H15" s="26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4AED5-7525-F566-0B52-3B0280A1AE1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956" width="9.140625" hidden="1"/>
    <col min="3" max="3" style="14957" width="3.7109375" customWidth="1"/>
    <col min="4" max="4" style="14956" width="6.28125" customWidth="1"/>
    <col min="5" max="5" style="14956" width="94.8515625" customWidth="1"/>
    <col min="6" max="9" style="14956"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1822</v>
      </c>
      <c r="E7" s="2627"/>
      <c r="F7" s="490"/>
    </row>
    <row customHeight="1" ht="3">
      <c r="C8" s="315"/>
      <c r="D8" s="293"/>
      <c r="E8" s="293"/>
    </row>
    <row customHeight="1" ht="15.75">
      <c r="C9" s="315"/>
      <c r="D9" s="329" t="s">
        <v>85</v>
      </c>
      <c r="E9" s="483" t="s">
        <v>1823</v>
      </c>
    </row>
    <row customHeight="1" ht="0.75">
      <c r="C10" s="315"/>
      <c r="D10" s="310"/>
      <c r="E10" s="310"/>
    </row>
    <row customHeight="1" ht="11.25" hidden="1">
      <c r="C11" s="315"/>
      <c r="D11" s="374">
        <v>0</v>
      </c>
      <c r="E11" s="484"/>
    </row>
    <row customHeight="1" ht="15">
      <c r="C12" s="360"/>
      <c r="D12" s="337">
        <v>1</v>
      </c>
      <c r="E12" s="600"/>
    </row>
    <row customHeight="1" ht="12">
      <c r="C13" s="315"/>
      <c r="D13" s="485"/>
      <c r="E13" s="486" t="s">
        <v>1824</v>
      </c>
    </row>
    <row customHeight="1" ht="3"/>
    <row customHeight="1" ht="22.5">
      <c r="C15" s="361"/>
      <c r="D15" s="2628" t="s">
        <v>1825</v>
      </c>
      <c r="E15" s="2628"/>
      <c r="F15" s="362"/>
      <c r="G15" s="362"/>
      <c r="H15" s="362"/>
      <c r="I15" s="3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8786-7F7F-3481-E234-60A2C9BD340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956" width="9.140625" hidden="1"/>
    <col min="3" max="3" style="14957" width="3.7109375" customWidth="1"/>
    <col min="4" max="4" style="14956" width="6.28125" customWidth="1"/>
    <col min="5" max="5" style="14956" width="94.8515625" customWidth="1"/>
    <col min="6" max="12" style="14956"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1826</v>
      </c>
      <c r="E7" s="2237"/>
      <c r="F7" s="490"/>
    </row>
    <row customHeight="1" ht="3">
      <c r="C8" s="315"/>
      <c r="D8" s="293"/>
      <c r="E8" s="293"/>
    </row>
    <row customHeight="1" ht="15.75">
      <c r="C9" s="315"/>
      <c r="D9" s="329" t="s">
        <v>85</v>
      </c>
      <c r="E9" s="332" t="s">
        <v>286</v>
      </c>
    </row>
    <row customHeight="1" ht="12">
      <c r="C10" s="315"/>
      <c r="D10" s="310" t="s">
        <v>106</v>
      </c>
      <c r="E10" s="310" t="s">
        <v>107</v>
      </c>
    </row>
    <row customHeight="1" ht="15" hidden="1">
      <c r="C11" s="315"/>
      <c r="D11" s="337">
        <v>0</v>
      </c>
      <c r="E11" s="373"/>
    </row>
    <row customHeight="1" ht="14.25">
      <c r="C12" s="315"/>
      <c r="D12" s="333"/>
      <c r="E12" s="331" t="s">
        <v>1824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13D3D-E78A-3CDF-3D7F-31908A58F9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64" width="1.7109375" customWidth="1"/>
    <col min="2" max="2" style="14964" width="34.57421875" customWidth="1"/>
    <col min="3" max="3" style="14964" width="85.57421875" customWidth="1"/>
    <col min="4" max="4" style="14964" width="17.7109375" customWidth="1"/>
    <col min="5" max="5" style="14964" width="9.140625"/>
  </cols>
  <sheetData>
    <row customHeight="1" ht="3"/>
    <row customHeight="1" ht="22.5">
      <c r="B2" s="2629" t="s">
        <v>1827</v>
      </c>
      <c r="C2" s="2629"/>
      <c r="D2" s="2629"/>
      <c r="E2" s="491"/>
    </row>
    <row customHeight="1" ht="3"/>
    <row customHeight="1" ht="21.75">
      <c r="B4" s="606" t="s">
        <v>1828</v>
      </c>
      <c r="C4" s="606" t="s">
        <v>1829</v>
      </c>
      <c r="D4" s="606" t="s">
        <v>1830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DFCA1-8A01-F974-EDA5-E0EE63D30FEA}"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4964" width="26.57421875" customWidth="1"/>
    <col min="2" max="2" style="14964" width="10.00390625" customWidth="1"/>
    <col min="3" max="3" style="14964" width="9.140625"/>
    <col min="4" max="4" style="14964" width="11.140625" customWidth="1"/>
    <col min="5" max="5" style="14964" width="16.57421875" customWidth="1"/>
    <col min="6" max="6" style="14964" width="16.28125" customWidth="1"/>
    <col min="7" max="7" style="14964" width="19.140625" customWidth="1"/>
    <col min="8" max="11" style="14964" width="10.00390625" customWidth="1"/>
    <col min="12" max="12" style="14964" width="12.7109375" customWidth="1"/>
    <col min="13" max="13" style="14964" width="61.28125" customWidth="1"/>
    <col min="14" max="14" style="14964" width="10.00390625" customWidth="1"/>
    <col min="15" max="17" style="14964" width="23.7109375" customWidth="1"/>
    <col min="18" max="18" style="14964" width="11.7109375" customWidth="1"/>
    <col min="19" max="19" style="14964" width="8.57421875" customWidth="1"/>
    <col min="20" max="20" style="14964" width="11.7109375" customWidth="1"/>
    <col min="21" max="21" style="14964" width="8.57421875" customWidth="1"/>
    <col min="22" max="22" style="14964" width="4.7109375" customWidth="1"/>
    <col min="23" max="23" style="14964" width="115.7109375" customWidth="1"/>
    <col min="24" max="24" style="14964" width="115.28125" customWidth="1"/>
    <col min="25" max="27" style="14964" width="9.140625"/>
    <col min="28" max="28" style="14964" width="115.7109375" customWidth="1"/>
    <col min="29" max="29" style="14964" width="9.140625"/>
    <col min="30" max="90" style="14964" width="115.7109375" customWidth="1"/>
    <col min="91" max="184" style="14964" width="9.140625"/>
  </cols>
  <sheetData>
    <row r="2" s="14965" customFormat="1" customHeight="1" ht="17.25">
      <c r="A2" s="2043" t="s">
        <v>1831</v>
      </c>
    </row>
    <row r="4" s="14956" customFormat="1" customHeight="1" ht="15">
      <c r="C4" s="2044"/>
      <c r="D4" s="337"/>
      <c r="E4" s="600"/>
    </row>
    <row r="6" s="14965" customFormat="1" customHeight="1" ht="17.25">
      <c r="A6" s="2043" t="s">
        <v>1832</v>
      </c>
    </row>
    <row r="8" s="14956" customFormat="1" customHeight="1" ht="17.25">
      <c r="C8" s="2045"/>
      <c r="D8" s="337"/>
      <c r="E8" s="338"/>
    </row>
    <row r="11" s="14965" customFormat="1" customHeight="1" ht="17.25">
      <c r="A11" s="2043" t="s">
        <v>1833</v>
      </c>
    </row>
    <row r="13" s="14970" customFormat="1" customHeight="1" ht="15">
      <c r="A13" s="2364">
        <v>1</v>
      </c>
      <c r="B13" s="1385"/>
      <c r="C13" s="1024" t="s">
        <v>529</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12205"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2205" customFormat="1" customHeight="1" ht="15">
      <c r="A15" s="2364"/>
      <c r="B15" s="1385"/>
      <c r="C15" s="635"/>
      <c r="D15" s="1024"/>
      <c r="E15" s="644"/>
      <c r="F15" s="401"/>
      <c r="G15" s="638" t="s">
        <v>99</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4965" customFormat="1" customHeight="1" ht="17.25">
      <c r="A17" s="2043" t="s">
        <v>1834</v>
      </c>
    </row>
    <row r="19" s="14869" customFormat="1" customHeight="1" ht="15">
      <c r="A19" s="2111"/>
      <c r="B19" s="1594">
        <v>1</v>
      </c>
      <c r="C19" s="1594"/>
      <c r="D19" s="1023" t="s">
        <v>529</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2205" customFormat="1" customHeight="1" ht="15">
      <c r="A21" s="2043" t="s">
        <v>1835</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12205" customFormat="1" customHeight="1" ht="15">
      <c r="U22" s="408"/>
    </row>
    <row s="14982" customFormat="1" customHeight="1" ht="15">
      <c r="A23" s="646"/>
      <c r="B23" s="646"/>
      <c r="C23" s="1956" t="s">
        <v>529</v>
      </c>
      <c r="D23" s="2265" t="s">
        <v>106</v>
      </c>
      <c r="E23" s="2266"/>
      <c r="F23" s="2264" t="s">
        <v>54</v>
      </c>
      <c r="G23" s="2677"/>
      <c r="H23" s="2254">
        <v>1</v>
      </c>
      <c r="I23" s="2679" t="str">
        <f>IF(U23="","",INDEX(TERRITORY_MR_LIST,MATCH(U23,TERRITORY_LIST_ID,0)))</f>
        <v/>
      </c>
      <c r="J23" s="2264" t="s">
        <v>54</v>
      </c>
      <c r="K23" s="1055"/>
      <c r="L23" s="2010" t="s">
        <v>106</v>
      </c>
      <c r="M23" s="826"/>
      <c r="N23" s="827"/>
      <c r="O23" s="827"/>
      <c r="P23" s="827"/>
      <c r="Q23" s="827"/>
      <c r="R23" s="827"/>
      <c r="S23" s="827"/>
      <c r="T23" s="827"/>
      <c r="U23" s="828"/>
      <c r="V23" s="827"/>
      <c r="W23" s="827"/>
      <c r="X23" s="818"/>
      <c r="Y23" s="818" t="s">
        <v>115</v>
      </c>
      <c r="Z23" s="818">
        <v>1705000</v>
      </c>
      <c r="AA23" s="818"/>
      <c r="AB23" s="818"/>
      <c r="AC23" s="818"/>
      <c r="AD23" s="818"/>
      <c r="AE23" s="818"/>
      <c r="AF23" s="818"/>
      <c r="AG23" s="818"/>
      <c r="AH23" s="818"/>
      <c r="AI23" s="818"/>
      <c r="AJ23" s="818"/>
      <c r="AK23" s="818"/>
      <c r="AL23" s="818"/>
    </row>
    <row s="14982" customFormat="1" customHeight="1" ht="15">
      <c r="A24" s="646"/>
      <c r="B24" s="646"/>
      <c r="C24" s="400"/>
      <c r="D24" s="2265"/>
      <c r="E24" s="2267"/>
      <c r="F24" s="2264"/>
      <c r="G24" s="2678"/>
      <c r="H24" s="2254"/>
      <c r="I24" s="2680"/>
      <c r="J24" s="2264"/>
      <c r="K24" s="644"/>
      <c r="L24" s="401"/>
      <c r="M24" s="830" t="s">
        <v>116</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4982" customFormat="1" customHeight="1" ht="15">
      <c r="A25" s="646"/>
      <c r="B25" s="646"/>
      <c r="C25" s="400"/>
      <c r="D25" s="2265"/>
      <c r="E25" s="2268"/>
      <c r="F25" s="2264"/>
      <c r="G25" s="644"/>
      <c r="H25" s="401"/>
      <c r="I25" s="803" t="s">
        <v>117</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2205" customFormat="1" customHeight="1" ht="15">
      <c r="U26" s="408"/>
    </row>
    <row s="12205" customFormat="1" customHeight="1" ht="15">
      <c r="A27" s="2043" t="s">
        <v>1836</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12205" customFormat="1" customHeight="1" ht="15">
      <c r="U28" s="408"/>
    </row>
    <row s="14982" customFormat="1" customHeight="1" ht="15">
      <c r="A29" s="646"/>
      <c r="B29" s="646"/>
      <c r="C29" s="400"/>
      <c r="D29" s="2049"/>
      <c r="E29" s="2049"/>
      <c r="F29" s="2049"/>
      <c r="G29" s="2681" t="s">
        <v>529</v>
      </c>
      <c r="H29" s="2240">
        <v>1</v>
      </c>
      <c r="I29" s="2682" t="str">
        <f>IF(U29="","",INDEX(TERRITORY_MR_LIST,MATCH(U29,TERRITORY_LIST_ID,0)))</f>
        <v/>
      </c>
      <c r="J29" s="2264" t="s">
        <v>54</v>
      </c>
      <c r="K29" s="1055"/>
      <c r="L29" s="2010" t="s">
        <v>106</v>
      </c>
      <c r="M29" s="826"/>
      <c r="N29" s="827"/>
      <c r="O29" s="827"/>
      <c r="P29" s="827"/>
      <c r="Q29" s="827"/>
      <c r="R29" s="827"/>
      <c r="S29" s="827"/>
      <c r="T29" s="827"/>
      <c r="U29" s="828"/>
      <c r="V29" s="827"/>
      <c r="W29" s="827"/>
      <c r="X29" s="818"/>
      <c r="Y29" s="818" t="s">
        <v>115</v>
      </c>
      <c r="Z29" s="818">
        <v>1705000</v>
      </c>
      <c r="AA29" s="818"/>
      <c r="AB29" s="818"/>
      <c r="AC29" s="818"/>
      <c r="AD29" s="818"/>
      <c r="AE29" s="818"/>
      <c r="AF29" s="818"/>
      <c r="AG29" s="818"/>
      <c r="AH29" s="818"/>
      <c r="AI29" s="818"/>
      <c r="AJ29" s="818"/>
      <c r="AK29" s="818"/>
      <c r="AL29" s="818"/>
    </row>
    <row s="14982" customFormat="1" customHeight="1" ht="15">
      <c r="A30" s="646"/>
      <c r="B30" s="646"/>
      <c r="C30" s="400"/>
      <c r="D30" s="2049"/>
      <c r="E30" s="2049"/>
      <c r="F30" s="2049"/>
      <c r="G30" s="2681"/>
      <c r="H30" s="2240"/>
      <c r="I30" s="2682"/>
      <c r="J30" s="2264"/>
      <c r="K30" s="644"/>
      <c r="L30" s="401"/>
      <c r="M30" s="830" t="s">
        <v>116</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2205" customFormat="1" customHeight="1" ht="15">
      <c r="U31" s="408"/>
    </row>
    <row s="12205" customFormat="1" customHeight="1" ht="15">
      <c r="A32" s="2043" t="s">
        <v>1837</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12205" customFormat="1" customHeight="1" ht="15">
      <c r="U33" s="408"/>
    </row>
    <row s="14982" customFormat="1" customHeight="1" ht="15">
      <c r="A34" s="646"/>
      <c r="B34" s="646"/>
      <c r="C34" s="400"/>
      <c r="D34" s="2049"/>
      <c r="E34" s="2049"/>
      <c r="F34" s="2049"/>
      <c r="G34" s="2049"/>
      <c r="H34" s="2049"/>
      <c r="I34" s="2049"/>
      <c r="J34" s="2049"/>
      <c r="K34" s="2027" t="s">
        <v>529</v>
      </c>
      <c r="L34" s="1957" t="s">
        <v>106</v>
      </c>
      <c r="M34" s="1034"/>
      <c r="N34" s="1035"/>
      <c r="O34" s="827"/>
      <c r="P34" s="827"/>
      <c r="Q34" s="827"/>
      <c r="R34" s="827"/>
      <c r="S34" s="827"/>
      <c r="T34" s="827"/>
      <c r="U34" s="828"/>
      <c r="V34" s="827"/>
      <c r="W34" s="827"/>
      <c r="X34" s="818"/>
      <c r="Y34" s="818" t="s">
        <v>115</v>
      </c>
      <c r="Z34" s="818">
        <v>1705000</v>
      </c>
      <c r="AA34" s="818"/>
      <c r="AB34" s="818"/>
      <c r="AC34" s="818"/>
      <c r="AD34" s="818"/>
      <c r="AE34" s="818"/>
      <c r="AF34" s="818"/>
      <c r="AG34" s="818"/>
      <c r="AH34" s="818"/>
      <c r="AI34" s="818"/>
      <c r="AJ34" s="818"/>
      <c r="AK34" s="818"/>
      <c r="AL34" s="818"/>
    </row>
    <row s="12205" customFormat="1" customHeight="1" ht="15">
      <c r="U35" s="408"/>
    </row>
    <row s="12205" customFormat="1" customHeight="1" ht="15">
      <c r="U36" s="408"/>
    </row>
    <row s="14965" customFormat="1" customHeight="1" ht="11.25">
      <c r="A37" s="2043" t="s">
        <v>1838</v>
      </c>
    </row>
    <row customHeight="1" ht="11.25"/>
    <row s="12661" customFormat="1" customHeight="1" ht="22.5">
      <c r="A39" s="2019"/>
      <c r="B39" s="680"/>
      <c r="C39" s="1082"/>
      <c r="D39" s="663"/>
      <c r="E39" s="1083"/>
      <c r="F39" s="2040"/>
      <c r="G39" s="2050"/>
      <c r="H39" s="698"/>
    </row>
    <row customHeight="1" ht="11.25"/>
    <row s="14965" customFormat="1" customHeight="1" ht="11.25">
      <c r="A41" s="2043" t="s">
        <v>1839</v>
      </c>
    </row>
    <row customHeight="1" ht="11.25"/>
    <row s="12661" customFormat="1" customHeight="1" ht="22.5">
      <c r="A43" s="680"/>
      <c r="B43" s="680"/>
      <c r="C43" s="680"/>
      <c r="D43" s="663"/>
      <c r="E43" s="1083"/>
      <c r="F43" s="1084"/>
      <c r="G43" s="2050"/>
      <c r="H43" s="698"/>
    </row>
    <row customHeight="1" ht="11.25"/>
    <row s="14965" customFormat="1" customHeight="1" ht="11.25">
      <c r="A45" s="2043" t="s">
        <v>1840</v>
      </c>
    </row>
    <row customHeight="1" ht="11.25"/>
    <row s="12661" customFormat="1" customHeight="1" ht="24">
      <c r="A47" s="2337" t="s">
        <v>312</v>
      </c>
      <c r="B47" s="725"/>
      <c r="C47" s="2348"/>
      <c r="D47" s="668" t="str">
        <f>A47</f>
        <v>5.1</v>
      </c>
      <c r="E47" s="665" t="s">
        <v>313</v>
      </c>
      <c r="F47" s="2206" t="s">
        <v>305</v>
      </c>
      <c r="G47" s="667" t="s">
        <v>314</v>
      </c>
      <c r="H47" s="698"/>
      <c r="I47" s="1075"/>
    </row>
    <row s="12661" customFormat="1" customHeight="1" ht="22.5">
      <c r="A48" s="2337"/>
      <c r="B48" s="725"/>
      <c r="C48" s="2348"/>
      <c r="D48" s="663" t="str">
        <f>D47&amp;".1"</f>
        <v>5.1.1</v>
      </c>
      <c r="E48" s="662" t="s">
        <v>315</v>
      </c>
      <c r="F48" s="2207" t="s">
        <v>24</v>
      </c>
      <c r="G48" s="697"/>
      <c r="H48" s="698"/>
      <c r="I48" s="1075"/>
    </row>
    <row s="12661" customFormat="1" customHeight="1" ht="22.5">
      <c r="A49" s="2337"/>
      <c r="B49" s="725"/>
      <c r="C49" s="2348"/>
      <c r="D49" s="663" t="str">
        <f>D47&amp;".2"</f>
        <v>5.1.2</v>
      </c>
      <c r="E49" s="662" t="s">
        <v>316</v>
      </c>
      <c r="F49" s="1960" t="s">
        <v>24</v>
      </c>
      <c r="G49" s="667" t="s">
        <v>317</v>
      </c>
      <c r="H49" s="698"/>
      <c r="I49" s="1075"/>
    </row>
    <row s="12661" customFormat="1" customHeight="1" ht="22.5">
      <c r="A50" s="2337"/>
      <c r="B50" s="725"/>
      <c r="C50" s="2348"/>
      <c r="D50" s="663" t="str">
        <f>D47&amp;".3"</f>
        <v>5.1.3</v>
      </c>
      <c r="E50" s="662" t="s">
        <v>318</v>
      </c>
      <c r="F50" s="2207" t="s">
        <v>24</v>
      </c>
      <c r="G50" s="697"/>
      <c r="H50" s="698"/>
      <c r="I50" s="1075"/>
    </row>
    <row s="12661" customFormat="1" customHeight="1" ht="22.5">
      <c r="A51" s="2337"/>
      <c r="B51" s="725"/>
      <c r="C51" s="2348"/>
      <c r="D51" s="663" t="str">
        <f>D47&amp;".4"</f>
        <v>5.1.4</v>
      </c>
      <c r="E51" s="662" t="s">
        <v>319</v>
      </c>
      <c r="F51" s="2207" t="s">
        <v>24</v>
      </c>
      <c r="G51" s="667" t="s">
        <v>320</v>
      </c>
      <c r="H51" s="698"/>
      <c r="I51" s="1075"/>
    </row>
    <row r="54" s="14965" customFormat="1" customHeight="1" ht="17.25">
      <c r="A54" s="2043" t="s">
        <v>1841</v>
      </c>
    </row>
    <row r="56" s="12749" customFormat="1" customHeight="1" ht="18.75">
      <c r="A56" s="312"/>
      <c r="B56" s="2051"/>
      <c r="C56" s="2051"/>
      <c r="D56" s="2052"/>
      <c r="E56" s="2037"/>
      <c r="F56" s="1091">
        <v>13</v>
      </c>
      <c r="G56" s="1090"/>
      <c r="H56" s="1016"/>
      <c r="I56" s="1014"/>
      <c r="J56" s="743" t="s">
        <v>59</v>
      </c>
      <c r="K56" s="2053" t="s">
        <v>24</v>
      </c>
      <c r="L56" s="312"/>
      <c r="M56" s="1864"/>
      <c r="N56" s="1864"/>
      <c r="O56" s="1864"/>
      <c r="P56" s="739" t="s">
        <v>391</v>
      </c>
      <c r="Q56" s="739" t="s">
        <v>392</v>
      </c>
      <c r="R56" s="740" t="s">
        <v>393</v>
      </c>
      <c r="S56" s="1864" t="s">
        <v>394</v>
      </c>
      <c r="T56" s="1864"/>
      <c r="U56" s="1864"/>
      <c r="V56" s="1864"/>
    </row>
    <row r="58" s="14965" customFormat="1" customHeight="1" ht="11.25">
      <c r="A58" s="2043" t="s">
        <v>1842</v>
      </c>
    </row>
    <row r="60" s="13002"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380</v>
      </c>
      <c r="AQ60" s="1852" t="s">
        <v>380</v>
      </c>
      <c r="AR60" s="1864"/>
      <c r="AS60" s="1864"/>
    </row>
    <row r="62" s="14965" customFormat="1" customHeight="1" ht="11.25">
      <c r="A62" s="2043" t="s">
        <v>1843</v>
      </c>
    </row>
    <row r="64" s="15013" customFormat="1" customHeight="1" ht="15">
      <c r="A64" s="369" t="s">
        <v>87</v>
      </c>
      <c r="B64" s="349" t="s">
        <v>24</v>
      </c>
      <c r="C64" s="2054"/>
      <c r="D64" s="352"/>
      <c r="E64" s="604"/>
      <c r="F64" s="604"/>
      <c r="G64" s="2031"/>
      <c r="H64" s="2053"/>
      <c r="I64" s="2032"/>
      <c r="K64" s="495"/>
      <c r="L64" s="496"/>
    </row>
    <row r="66" s="14965" customFormat="1" customHeight="1" ht="11.25">
      <c r="A66" s="2043" t="s">
        <v>1844</v>
      </c>
    </row>
    <row r="68" s="13002" customFormat="1" customHeight="1" ht="14.25">
      <c r="A68" s="566"/>
      <c r="B68" s="1385"/>
      <c r="C68" s="599"/>
      <c r="D68" s="2038"/>
      <c r="E68" s="1109"/>
      <c r="F68" s="2053"/>
      <c r="G68" s="312"/>
      <c r="I68" s="1852"/>
      <c r="J68" s="1852"/>
    </row>
    <row r="70" s="14965" customFormat="1" customHeight="1" ht="11.25">
      <c r="A70" s="2043" t="s">
        <v>1845</v>
      </c>
    </row>
    <row r="72" s="13002" customFormat="1" customHeight="1" ht="27">
      <c r="A72" s="1391"/>
      <c r="B72" s="1391"/>
      <c r="C72" s="1391"/>
      <c r="D72" s="1385"/>
      <c r="E72" s="2055"/>
      <c r="F72" s="2630"/>
      <c r="G72" s="2631"/>
      <c r="H72" s="2632" t="s">
        <v>59</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59</v>
      </c>
      <c r="Z72" s="2036"/>
      <c r="AA72" s="2020">
        <v>1</v>
      </c>
      <c r="AB72" s="1469"/>
      <c r="AD72" s="1864" t="s">
        <v>1846</v>
      </c>
    </row>
    <row s="13002"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1847</v>
      </c>
    </row>
    <row r="75" s="14965" customFormat="1" customHeight="1" ht="11.25">
      <c r="A75" s="2043" t="s">
        <v>1848</v>
      </c>
    </row>
    <row r="77" s="13002"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1846</v>
      </c>
    </row>
    <row r="79" s="14965" customFormat="1" customHeight="1" ht="11.25">
      <c r="A79" s="2043" t="s">
        <v>1849</v>
      </c>
    </row>
    <row customHeight="1" ht="17.25"/>
    <row s="13002"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13002" customFormat="1" customHeight="1" ht="11.25">
      <c r="A82" s="1391"/>
      <c r="B82" s="1391"/>
      <c r="C82" s="1391"/>
      <c r="D82" s="1385"/>
      <c r="E82" s="1395"/>
      <c r="F82" s="2693"/>
      <c r="G82" s="2649"/>
      <c r="H82" s="2649" t="s">
        <v>106</v>
      </c>
      <c r="I82" s="2696"/>
      <c r="J82" s="2622"/>
      <c r="K82" s="2697"/>
      <c r="L82" s="2691" t="s">
        <v>54</v>
      </c>
      <c r="M82" s="2265"/>
      <c r="N82" s="1404"/>
      <c r="O82" s="1403" t="s">
        <v>375</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13002" customFormat="1" customHeight="1" ht="11.25">
      <c r="A83" s="1391"/>
      <c r="B83" s="1391"/>
      <c r="C83" s="1391"/>
      <c r="D83" s="1385"/>
      <c r="E83" s="1395"/>
      <c r="F83" s="2693"/>
      <c r="G83" s="2649"/>
      <c r="H83" s="2649"/>
      <c r="I83" s="2696"/>
      <c r="J83" s="2622"/>
      <c r="K83" s="2697"/>
      <c r="L83" s="2691"/>
      <c r="M83" s="2265"/>
      <c r="N83" s="2698"/>
      <c r="O83" s="2644">
        <v>1</v>
      </c>
      <c r="P83" s="2639" t="s">
        <v>54</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13002"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13002"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1850</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13002" customFormat="1" customHeight="1" ht="11.25">
      <c r="A86" s="1391"/>
      <c r="B86" s="1391"/>
      <c r="C86" s="1391"/>
      <c r="D86" s="1385"/>
      <c r="E86" s="1395"/>
      <c r="F86" s="2693"/>
      <c r="G86" s="2649"/>
      <c r="H86" s="2649"/>
      <c r="I86" s="2696"/>
      <c r="J86" s="2622"/>
      <c r="K86" s="2697"/>
      <c r="L86" s="2691"/>
      <c r="M86" s="2265"/>
      <c r="N86" s="1402"/>
      <c r="O86" s="1402"/>
      <c r="P86" s="1393" t="s">
        <v>1851</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13002" customFormat="1" customHeight="1" ht="12">
      <c r="A87" s="1391"/>
      <c r="B87" s="1391"/>
      <c r="C87" s="1391"/>
      <c r="D87" s="1385"/>
      <c r="E87" s="1395"/>
      <c r="F87" s="2694"/>
      <c r="G87" s="1417"/>
      <c r="H87" s="1417"/>
      <c r="I87" s="2692" t="s">
        <v>1852</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14965" customFormat="1" customHeight="1" ht="11.25">
      <c r="A89" s="2043" t="s">
        <v>1853</v>
      </c>
    </row>
    <row r="91" s="13002" customFormat="1" customHeight="1" ht="11.25">
      <c r="A91" s="1391"/>
      <c r="B91" s="1391"/>
      <c r="C91" s="1391"/>
      <c r="D91" s="1385"/>
      <c r="E91" s="1395"/>
      <c r="F91" s="2057"/>
      <c r="G91" s="2058"/>
      <c r="H91" s="2058"/>
      <c r="I91" s="1992"/>
      <c r="J91" s="1992"/>
      <c r="K91" s="2059"/>
      <c r="L91" s="1992"/>
      <c r="M91" s="2058"/>
      <c r="N91" s="2643"/>
      <c r="O91" s="2644">
        <v>1</v>
      </c>
      <c r="P91" s="2639" t="s">
        <v>54</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13002"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13002"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1850</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14965" customFormat="1" customHeight="1" ht="11.25">
      <c r="A95" s="2043" t="s">
        <v>1854</v>
      </c>
    </row>
    <row r="97" s="13002"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14965" customFormat="1" customHeight="1" ht="11.25">
      <c r="A99" s="2043" t="s">
        <v>1855</v>
      </c>
    </row>
    <row r="101" s="13002" customFormat="1" customHeight="1" ht="11.25">
      <c r="A101" s="1391"/>
      <c r="B101" s="1391"/>
      <c r="C101" s="1391"/>
      <c r="D101" s="1385"/>
      <c r="E101" s="1395"/>
      <c r="F101" s="2057"/>
      <c r="G101" s="2058"/>
      <c r="H101" s="2649" t="s">
        <v>106</v>
      </c>
      <c r="I101" s="2696"/>
      <c r="J101" s="2622"/>
      <c r="K101" s="2697"/>
      <c r="L101" s="2691" t="s">
        <v>54</v>
      </c>
      <c r="M101" s="2265"/>
      <c r="N101" s="1404"/>
      <c r="O101" s="1403" t="s">
        <v>375</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13002" customFormat="1" customHeight="1" ht="11.25">
      <c r="A102" s="1391"/>
      <c r="B102" s="1391"/>
      <c r="C102" s="1391"/>
      <c r="D102" s="1385"/>
      <c r="E102" s="1395"/>
      <c r="F102" s="2057"/>
      <c r="G102" s="2058"/>
      <c r="H102" s="2649"/>
      <c r="I102" s="2696"/>
      <c r="J102" s="2622"/>
      <c r="K102" s="2697"/>
      <c r="L102" s="2691"/>
      <c r="M102" s="2265"/>
      <c r="N102" s="2698"/>
      <c r="O102" s="2644">
        <v>1</v>
      </c>
      <c r="P102" s="2639" t="s">
        <v>54</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13002"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13002"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1850</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13002" customFormat="1" customHeight="1" ht="11.25">
      <c r="A105" s="1391"/>
      <c r="B105" s="1391"/>
      <c r="C105" s="1391"/>
      <c r="D105" s="1385"/>
      <c r="E105" s="1395"/>
      <c r="F105" s="2057"/>
      <c r="G105" s="2058"/>
      <c r="H105" s="2649"/>
      <c r="I105" s="2696"/>
      <c r="J105" s="2622"/>
      <c r="K105" s="2697"/>
      <c r="L105" s="2691"/>
      <c r="M105" s="2265"/>
      <c r="N105" s="1402"/>
      <c r="O105" s="1402"/>
      <c r="P105" s="1393" t="s">
        <v>1851</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14965" customFormat="1" customHeight="1" ht="11.25">
      <c r="A107" s="2043" t="s">
        <v>1856</v>
      </c>
    </row>
    <row customHeight="1" ht="17.25"/>
    <row s="14470"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4470"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4470" customFormat="1" customHeight="1" ht="12">
      <c r="A111" s="1147"/>
      <c r="B111" s="1146"/>
      <c r="C111" s="1147"/>
      <c r="D111" s="1147"/>
      <c r="E111" s="1147"/>
      <c r="F111" s="1440"/>
      <c r="G111" s="2028" t="s">
        <v>1857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14965" customFormat="1" customHeight="1" ht="11.25">
      <c r="A113" s="2043" t="s">
        <v>1858</v>
      </c>
    </row>
    <row r="115" s="12205" customFormat="1" customHeight="1" ht="15">
      <c r="A115" s="846"/>
      <c r="B115" s="847"/>
      <c r="C115" s="847"/>
      <c r="D115" s="2654" t="s">
        <v>106</v>
      </c>
      <c r="E115" s="2510" t="s">
        <v>102</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609</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2205" customFormat="1" customHeight="1" ht="15">
      <c r="A116" s="846"/>
      <c r="B116" s="847"/>
      <c r="C116" s="847"/>
      <c r="D116" s="2655"/>
      <c r="E116" s="2510" t="s">
        <v>564</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2205" customFormat="1" customHeight="1" ht="15">
      <c r="A117" s="846"/>
      <c r="B117" s="847"/>
      <c r="C117" s="847"/>
      <c r="D117" s="2655"/>
      <c r="E117" s="2510" t="s">
        <v>565</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2205" customFormat="1" customHeight="1" ht="24.75">
      <c r="A118" s="2034"/>
      <c r="B118" s="1385"/>
      <c r="C118" s="635"/>
      <c r="D118" s="2655"/>
      <c r="E118" s="2507" t="s">
        <v>610</v>
      </c>
      <c r="F118" s="2507"/>
      <c r="G118" s="2507"/>
      <c r="H118" s="2507"/>
      <c r="I118" s="2507"/>
      <c r="J118" s="2507"/>
      <c r="K118" s="2507"/>
      <c r="L118" s="2507"/>
      <c r="M118" s="2507"/>
      <c r="N118" s="2507"/>
      <c r="O118" s="2507"/>
      <c r="P118" s="2507"/>
      <c r="Q118" s="781">
        <f>SUMIF(T119:T120,"i",Q119:Q120)</f>
        <v>0</v>
      </c>
      <c r="R118" s="1241"/>
      <c r="S118" s="2026" t="s">
        <v>611</v>
      </c>
      <c r="T118" s="940" t="s">
        <v>612</v>
      </c>
      <c r="U118" s="2508">
        <v>1</v>
      </c>
      <c r="V118" s="2508" t="s">
        <v>575</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12205"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12205" customFormat="1" customHeight="1" ht="11.25">
      <c r="A120" s="2034"/>
      <c r="B120" s="1385"/>
      <c r="C120" s="635"/>
      <c r="D120" s="2655"/>
      <c r="E120" s="872" t="s">
        <v>24</v>
      </c>
      <c r="F120" s="1393" t="s">
        <v>24</v>
      </c>
      <c r="G120" s="1393" t="s">
        <v>1859</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12205" customFormat="1" customHeight="1" ht="24.75">
      <c r="A121" s="2034"/>
      <c r="B121" s="1385"/>
      <c r="C121" s="635"/>
      <c r="D121" s="2655"/>
      <c r="E121" s="2507" t="s">
        <v>613</v>
      </c>
      <c r="F121" s="2507"/>
      <c r="G121" s="2507"/>
      <c r="H121" s="2507"/>
      <c r="I121" s="2507"/>
      <c r="J121" s="2507"/>
      <c r="K121" s="2507"/>
      <c r="L121" s="2507"/>
      <c r="M121" s="2507"/>
      <c r="N121" s="2507"/>
      <c r="O121" s="2507"/>
      <c r="P121" s="2507"/>
      <c r="Q121" s="781">
        <f>SUMIF(T122:T123,"i",Q122:Q123)</f>
        <v>0</v>
      </c>
      <c r="R121" s="1241"/>
      <c r="S121" s="2026" t="s">
        <v>614</v>
      </c>
      <c r="T121" s="940" t="s">
        <v>612</v>
      </c>
      <c r="U121" s="2508">
        <v>1</v>
      </c>
      <c r="V121" s="2508" t="s">
        <v>575</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12205"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12205" customFormat="1" customHeight="1" ht="11.25">
      <c r="A123" s="2034"/>
      <c r="B123" s="1385"/>
      <c r="C123" s="635"/>
      <c r="D123" s="2656"/>
      <c r="E123" s="872" t="s">
        <v>24</v>
      </c>
      <c r="F123" s="1393" t="s">
        <v>24</v>
      </c>
      <c r="G123" s="1393" t="s">
        <v>1859</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14965" customFormat="1" customHeight="1" ht="11.25">
      <c r="A125" s="2043" t="s">
        <v>1860</v>
      </c>
    </row>
    <row r="127" s="12205" customFormat="1" customHeight="1" ht="15">
      <c r="A127" s="846"/>
      <c r="B127" s="847"/>
      <c r="C127" s="847"/>
      <c r="D127" s="2654" t="s">
        <v>106</v>
      </c>
      <c r="E127" s="2510" t="s">
        <v>102</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609</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2205" customFormat="1" customHeight="1" ht="15">
      <c r="A128" s="846"/>
      <c r="B128" s="847"/>
      <c r="C128" s="847"/>
      <c r="D128" s="2655"/>
      <c r="E128" s="2510" t="s">
        <v>564</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2205" customFormat="1" customHeight="1" ht="15">
      <c r="A129" s="846"/>
      <c r="B129" s="847"/>
      <c r="C129" s="847"/>
      <c r="D129" s="2655"/>
      <c r="E129" s="2510" t="s">
        <v>565</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2205" customFormat="1" customHeight="1" ht="24.75">
      <c r="A130" s="2034"/>
      <c r="B130" s="1385"/>
      <c r="C130" s="635"/>
      <c r="D130" s="2655"/>
      <c r="E130" s="2507" t="s">
        <v>610</v>
      </c>
      <c r="F130" s="2507"/>
      <c r="G130" s="2507"/>
      <c r="H130" s="2507"/>
      <c r="I130" s="2507"/>
      <c r="J130" s="2507"/>
      <c r="K130" s="2507"/>
      <c r="L130" s="2507"/>
      <c r="M130" s="2507"/>
      <c r="N130" s="2507"/>
      <c r="O130" s="2507"/>
      <c r="P130" s="2507"/>
      <c r="Q130" s="781">
        <f>SUMIF(T131:T132,"i",Q131:Q132)</f>
        <v>0</v>
      </c>
      <c r="R130" s="1241"/>
      <c r="S130" s="2026" t="s">
        <v>611</v>
      </c>
      <c r="T130" s="940" t="s">
        <v>612</v>
      </c>
      <c r="U130" s="2508">
        <v>1</v>
      </c>
      <c r="V130" s="2508" t="s">
        <v>575</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12205"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12205" customFormat="1" customHeight="1" ht="11.25">
      <c r="A132" s="2034"/>
      <c r="B132" s="1385"/>
      <c r="C132" s="635"/>
      <c r="D132" s="2655"/>
      <c r="E132" s="872" t="s">
        <v>24</v>
      </c>
      <c r="F132" s="1393" t="s">
        <v>24</v>
      </c>
      <c r="G132" s="1393" t="s">
        <v>1859</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12500"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612</v>
      </c>
      <c r="U133" s="2508">
        <v>1</v>
      </c>
      <c r="V133" s="2508" t="s">
        <v>575</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12500"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12500"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14965" customFormat="1" customHeight="1" ht="11.25">
      <c r="A137" s="2043" t="s">
        <v>1861</v>
      </c>
    </row>
    <row r="139" s="12205" customFormat="1" customHeight="1" ht="45">
      <c r="A139" s="2034"/>
      <c r="B139" s="1385"/>
      <c r="C139" s="635"/>
      <c r="D139" s="312"/>
      <c r="E139" s="2660"/>
      <c r="F139" s="2265" t="s">
        <v>106</v>
      </c>
      <c r="G139" s="2663" t="s">
        <v>24</v>
      </c>
      <c r="H139" s="512"/>
      <c r="I139" s="860" t="s">
        <v>106</v>
      </c>
      <c r="J139" s="2035" t="s">
        <v>1862</v>
      </c>
      <c r="K139" s="861" t="s">
        <v>546</v>
      </c>
      <c r="L139" s="2355" t="s">
        <v>546</v>
      </c>
      <c r="M139" s="2665"/>
      <c r="N139" s="861" t="s">
        <v>546</v>
      </c>
      <c r="O139" s="861" t="s">
        <v>546</v>
      </c>
      <c r="P139" s="861" t="s">
        <v>546</v>
      </c>
      <c r="Q139" s="862">
        <f>SUM(Q140:Q142)</f>
        <v>0</v>
      </c>
      <c r="R139" s="862">
        <f>IF(R136=0,0,(Q136/R136)*100)</f>
        <v>0</v>
      </c>
      <c r="S139" s="2324"/>
      <c r="T139" s="940" t="s">
        <v>612</v>
      </c>
      <c r="U139" s="312"/>
      <c r="V139" s="312"/>
      <c r="AC139" s="312"/>
    </row>
    <row s="12205" customFormat="1" customHeight="1" ht="11.25">
      <c r="A140" s="2034"/>
      <c r="B140" s="1385"/>
      <c r="C140" s="635"/>
      <c r="D140" s="312"/>
      <c r="E140" s="2661"/>
      <c r="F140" s="2265"/>
      <c r="G140" s="2663"/>
      <c r="H140" s="2254"/>
      <c r="I140" s="2649" t="s">
        <v>939</v>
      </c>
      <c r="J140" s="2657"/>
      <c r="K140" s="2658"/>
      <c r="L140" s="863"/>
      <c r="M140" s="864" t="s">
        <v>106</v>
      </c>
      <c r="N140" s="2023"/>
      <c r="O140" s="865"/>
      <c r="P140" s="866"/>
      <c r="Q140" s="865"/>
      <c r="R140" s="867">
        <v>0</v>
      </c>
      <c r="S140" s="2324"/>
      <c r="T140" s="940"/>
      <c r="U140" s="312"/>
      <c r="V140" s="312"/>
      <c r="AC140" s="312"/>
    </row>
    <row s="12205" customFormat="1" customHeight="1" ht="11.25">
      <c r="A141" s="2034"/>
      <c r="B141" s="1385"/>
      <c r="C141" s="635"/>
      <c r="D141" s="312"/>
      <c r="E141" s="2661"/>
      <c r="F141" s="2265"/>
      <c r="G141" s="2663"/>
      <c r="H141" s="2254"/>
      <c r="I141" s="2649"/>
      <c r="J141" s="2657"/>
      <c r="K141" s="2659"/>
      <c r="L141" s="868"/>
      <c r="M141" s="869"/>
      <c r="N141" s="870" t="s">
        <v>1863</v>
      </c>
      <c r="O141" s="870"/>
      <c r="P141" s="870"/>
      <c r="Q141" s="870"/>
      <c r="R141" s="871"/>
      <c r="S141" s="2324"/>
      <c r="T141" s="940"/>
      <c r="U141" s="312"/>
      <c r="V141" s="312"/>
      <c r="AC141" s="312"/>
    </row>
    <row s="12205" customFormat="1" customHeight="1" ht="11.25">
      <c r="A142" s="2034"/>
      <c r="B142" s="1385"/>
      <c r="C142" s="635"/>
      <c r="D142" s="312"/>
      <c r="E142" s="2662"/>
      <c r="F142" s="2265"/>
      <c r="G142" s="2664"/>
      <c r="H142" s="868" t="s">
        <v>24</v>
      </c>
      <c r="I142" s="869"/>
      <c r="J142" s="870" t="s">
        <v>1864</v>
      </c>
      <c r="K142" s="870"/>
      <c r="L142" s="870"/>
      <c r="M142" s="870"/>
      <c r="N142" s="870"/>
      <c r="O142" s="870"/>
      <c r="P142" s="870"/>
      <c r="Q142" s="870"/>
      <c r="R142" s="871"/>
      <c r="S142" s="2324"/>
      <c r="T142" s="940"/>
      <c r="U142" s="312"/>
      <c r="V142" s="312"/>
      <c r="AC142" s="312"/>
    </row>
    <row r="147" s="12205" customFormat="1" customHeight="1" ht="11.25">
      <c r="A147" s="2034"/>
      <c r="B147" s="1385"/>
      <c r="C147" s="635"/>
      <c r="D147" s="312"/>
      <c r="E147" s="2058"/>
      <c r="F147" s="2058"/>
      <c r="G147" s="2058"/>
      <c r="H147" s="2254"/>
      <c r="I147" s="2649" t="s">
        <v>939</v>
      </c>
      <c r="J147" s="2657"/>
      <c r="K147" s="2658"/>
      <c r="L147" s="863"/>
      <c r="M147" s="864" t="s">
        <v>106</v>
      </c>
      <c r="N147" s="2023"/>
      <c r="O147" s="865"/>
      <c r="P147" s="866"/>
      <c r="Q147" s="865"/>
      <c r="R147" s="867">
        <v>0</v>
      </c>
      <c r="S147" s="312"/>
      <c r="T147" s="940"/>
      <c r="U147" s="312"/>
      <c r="V147" s="312"/>
      <c r="AC147" s="312"/>
    </row>
    <row s="12205" customFormat="1" customHeight="1" ht="11.25">
      <c r="A148" s="2034"/>
      <c r="B148" s="1385"/>
      <c r="C148" s="635"/>
      <c r="D148" s="312"/>
      <c r="E148" s="2058"/>
      <c r="F148" s="2058"/>
      <c r="G148" s="2058"/>
      <c r="H148" s="2254"/>
      <c r="I148" s="2649"/>
      <c r="J148" s="2657"/>
      <c r="K148" s="2659"/>
      <c r="L148" s="868"/>
      <c r="M148" s="869"/>
      <c r="N148" s="870" t="s">
        <v>1863</v>
      </c>
      <c r="O148" s="870"/>
      <c r="P148" s="870"/>
      <c r="Q148" s="870"/>
      <c r="R148" s="871"/>
      <c r="S148" s="312"/>
      <c r="T148" s="940"/>
      <c r="U148" s="312"/>
      <c r="V148" s="312"/>
      <c r="AC148" s="312"/>
    </row>
    <row r="150" s="12205" customFormat="1" customHeight="1" ht="11.25">
      <c r="A150" s="2034"/>
      <c r="B150" s="1385"/>
      <c r="C150" s="635"/>
      <c r="D150" s="312"/>
      <c r="E150" s="2065"/>
      <c r="F150" s="2063"/>
      <c r="G150" s="2063"/>
      <c r="H150" s="2066"/>
      <c r="I150" s="2058"/>
      <c r="J150" s="2059"/>
      <c r="K150" s="2059"/>
      <c r="L150" s="863"/>
      <c r="M150" s="864" t="s">
        <v>106</v>
      </c>
      <c r="N150" s="2023"/>
      <c r="O150" s="865"/>
      <c r="P150" s="866"/>
      <c r="Q150" s="865"/>
      <c r="R150" s="867">
        <v>0</v>
      </c>
      <c r="S150" s="312"/>
      <c r="T150" s="940"/>
      <c r="U150" s="312"/>
      <c r="V150" s="312"/>
      <c r="AC150" s="312"/>
    </row>
    <row r="152" s="14965" customFormat="1" customHeight="1" ht="17.25">
      <c r="A152" s="2043" t="s">
        <v>1865</v>
      </c>
    </row>
    <row customHeight="1" ht="17.25">
      <c r="G153" s="2067"/>
      <c r="H153" s="2067"/>
      <c r="I153" s="2067"/>
      <c r="M153" s="2063"/>
    </row>
    <row s="15163" customFormat="1" customHeight="1" ht="17.25">
      <c r="A154" s="2068"/>
      <c r="C154" s="2070"/>
      <c r="D154" s="2646"/>
      <c r="E154" s="2280"/>
      <c r="F154" s="2282"/>
      <c r="G154" s="2652"/>
      <c r="H154" s="2646"/>
      <c r="I154" s="2646">
        <v>1</v>
      </c>
      <c r="J154" s="2672"/>
      <c r="K154" s="2327" t="s">
        <v>59</v>
      </c>
      <c r="L154" s="2265"/>
      <c r="M154" s="2265" t="s">
        <v>106</v>
      </c>
      <c r="N154" s="2670" t="str">
        <f>IF(Z154="","",INDEX(TERRITORY_MR_LIST,MATCH(Z154,TERRITORY_LIST_ID,0)))</f>
        <v/>
      </c>
      <c r="O154" s="2327" t="s">
        <v>59</v>
      </c>
      <c r="P154" s="2265"/>
      <c r="Q154" s="2265" t="s">
        <v>106</v>
      </c>
      <c r="R154" s="2651" t="s">
        <v>24</v>
      </c>
      <c r="S154" s="2264" t="s">
        <v>59</v>
      </c>
      <c r="T154" s="2039"/>
      <c r="U154" s="2039" t="s">
        <v>106</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15163"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413</v>
      </c>
      <c r="W155" s="542"/>
      <c r="Y155" s="1487"/>
      <c r="Z155" s="1487"/>
      <c r="AA155" s="1487"/>
      <c r="AB155" s="1487"/>
      <c r="AC155" s="1487"/>
      <c r="AD155" s="1487"/>
      <c r="AE155" s="1487"/>
      <c r="AF155" s="1487"/>
      <c r="AG155" s="1487"/>
      <c r="AH155" s="1487"/>
      <c r="AI155" s="1487"/>
      <c r="AJ155" s="1487"/>
      <c r="AK155" s="1487"/>
    </row>
    <row s="15163" customFormat="1" customHeight="1" ht="17.25">
      <c r="A156" s="2068"/>
      <c r="C156" s="2073"/>
      <c r="D156" s="2647"/>
      <c r="E156" s="2669"/>
      <c r="F156" s="2283"/>
      <c r="G156" s="2653"/>
      <c r="H156" s="2647"/>
      <c r="I156" s="2647"/>
      <c r="J156" s="2673"/>
      <c r="K156" s="2328"/>
      <c r="L156" s="2647"/>
      <c r="M156" s="2647"/>
      <c r="N156" s="2671"/>
      <c r="O156" s="2269"/>
      <c r="P156" s="540"/>
      <c r="Q156" s="541"/>
      <c r="R156" s="541" t="s">
        <v>250</v>
      </c>
      <c r="S156" s="2074"/>
      <c r="T156" s="2074"/>
      <c r="U156" s="2074"/>
      <c r="V156" s="2074"/>
      <c r="W156" s="542"/>
      <c r="Y156" s="1487"/>
      <c r="Z156" s="1487"/>
      <c r="AA156" s="1487"/>
      <c r="AB156" s="1487"/>
      <c r="AC156" s="1487"/>
      <c r="AD156" s="1487"/>
      <c r="AE156" s="1487"/>
      <c r="AF156" s="1487"/>
      <c r="AG156" s="1487"/>
      <c r="AH156" s="1487"/>
      <c r="AI156" s="1487"/>
      <c r="AJ156" s="1487"/>
      <c r="AK156" s="1487"/>
    </row>
    <row s="15163" customFormat="1" customHeight="1" ht="17.25">
      <c r="A157" s="2068"/>
      <c r="C157" s="2073"/>
      <c r="D157" s="2647"/>
      <c r="E157" s="2669"/>
      <c r="F157" s="2283"/>
      <c r="G157" s="2653"/>
      <c r="H157" s="2647"/>
      <c r="I157" s="2647"/>
      <c r="J157" s="2673"/>
      <c r="K157" s="2269"/>
      <c r="L157" s="540"/>
      <c r="M157" s="541"/>
      <c r="N157" s="541" t="s">
        <v>251</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15163" customFormat="1" customHeight="1" ht="17.25">
      <c r="A158" s="2068"/>
      <c r="C158" s="2073"/>
      <c r="D158" s="2647"/>
      <c r="E158" s="2669"/>
      <c r="F158" s="2284"/>
      <c r="G158" s="2653"/>
      <c r="H158" s="540"/>
      <c r="I158" s="541"/>
      <c r="J158" s="541" t="s">
        <v>252</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15163" customFormat="1" customHeight="1" ht="17.25">
      <c r="A160" s="2068"/>
      <c r="C160" s="2070"/>
      <c r="D160" s="2058"/>
      <c r="E160" s="2075"/>
      <c r="F160" s="2012"/>
      <c r="G160" s="2076"/>
      <c r="H160" s="2646"/>
      <c r="I160" s="2646">
        <v>1</v>
      </c>
      <c r="J160" s="2672"/>
      <c r="K160" s="2327" t="s">
        <v>59</v>
      </c>
      <c r="L160" s="2265"/>
      <c r="M160" s="2265" t="s">
        <v>106</v>
      </c>
      <c r="N160" s="2670" t="str">
        <f>IF(Z160="","",INDEX(TERRITORY_MR_LIST,MATCH(Z160,TERRITORY_LIST_ID,0)))</f>
        <v/>
      </c>
      <c r="O160" s="2327" t="s">
        <v>59</v>
      </c>
      <c r="P160" s="2265"/>
      <c r="Q160" s="2265" t="s">
        <v>106</v>
      </c>
      <c r="R160" s="2651" t="s">
        <v>24</v>
      </c>
      <c r="S160" s="2264" t="s">
        <v>59</v>
      </c>
      <c r="T160" s="2039"/>
      <c r="U160" s="2039" t="s">
        <v>106</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15163"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413</v>
      </c>
      <c r="W161" s="542"/>
      <c r="Y161" s="1487"/>
      <c r="Z161" s="1487"/>
      <c r="AA161" s="1487"/>
      <c r="AB161" s="1487"/>
      <c r="AC161" s="1487"/>
      <c r="AD161" s="1487"/>
      <c r="AE161" s="1487"/>
      <c r="AF161" s="1487"/>
      <c r="AG161" s="1487"/>
      <c r="AH161" s="1487"/>
      <c r="AI161" s="1487"/>
      <c r="AJ161" s="1487"/>
      <c r="AK161" s="1487"/>
    </row>
    <row s="15163" customFormat="1" customHeight="1" ht="17.25">
      <c r="A162" s="2068"/>
      <c r="C162" s="2073"/>
      <c r="D162" s="2058"/>
      <c r="E162" s="2075"/>
      <c r="F162" s="2012"/>
      <c r="G162" s="2076"/>
      <c r="H162" s="2647"/>
      <c r="I162" s="2647"/>
      <c r="J162" s="2673"/>
      <c r="K162" s="2328"/>
      <c r="L162" s="2647"/>
      <c r="M162" s="2647"/>
      <c r="N162" s="2671"/>
      <c r="O162" s="2269"/>
      <c r="P162" s="540"/>
      <c r="Q162" s="541"/>
      <c r="R162" s="541" t="s">
        <v>250</v>
      </c>
      <c r="S162" s="2074"/>
      <c r="T162" s="2074"/>
      <c r="U162" s="2074"/>
      <c r="V162" s="2074"/>
      <c r="W162" s="542"/>
      <c r="Y162" s="1487"/>
      <c r="Z162" s="1487"/>
      <c r="AA162" s="1487"/>
      <c r="AB162" s="1487"/>
      <c r="AC162" s="1487"/>
      <c r="AD162" s="1487"/>
      <c r="AE162" s="1487"/>
      <c r="AF162" s="1487"/>
      <c r="AG162" s="1487"/>
      <c r="AH162" s="1487"/>
      <c r="AI162" s="1487"/>
      <c r="AJ162" s="1487"/>
      <c r="AK162" s="1487"/>
    </row>
    <row s="15163" customFormat="1" customHeight="1" ht="17.25">
      <c r="A163" s="2068"/>
      <c r="C163" s="2073"/>
      <c r="D163" s="2058"/>
      <c r="E163" s="2075"/>
      <c r="F163" s="2012"/>
      <c r="G163" s="2076"/>
      <c r="H163" s="2647"/>
      <c r="I163" s="2647"/>
      <c r="J163" s="2673"/>
      <c r="K163" s="2269"/>
      <c r="L163" s="540"/>
      <c r="M163" s="541"/>
      <c r="N163" s="541" t="s">
        <v>251</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15163" customFormat="1" customHeight="1" ht="17.25">
      <c r="A165" s="2068"/>
      <c r="C165" s="2070"/>
      <c r="D165" s="2058"/>
      <c r="E165" s="2075"/>
      <c r="F165" s="2012"/>
      <c r="G165" s="2076"/>
      <c r="H165" s="2058"/>
      <c r="I165" s="2058"/>
      <c r="J165" s="2077"/>
      <c r="K165" s="1988"/>
      <c r="L165" s="2265"/>
      <c r="M165" s="2265" t="s">
        <v>106</v>
      </c>
      <c r="N165" s="2670" t="str">
        <f>IF(Z165="","",INDEX(TERRITORY_MR_LIST,MATCH(Z165,TERRITORY_LIST_ID,0)))</f>
        <v/>
      </c>
      <c r="O165" s="2327" t="s">
        <v>59</v>
      </c>
      <c r="P165" s="2265"/>
      <c r="Q165" s="2265" t="s">
        <v>106</v>
      </c>
      <c r="R165" s="2651" t="s">
        <v>24</v>
      </c>
      <c r="S165" s="2264" t="s">
        <v>59</v>
      </c>
      <c r="T165" s="2039"/>
      <c r="U165" s="2039" t="s">
        <v>106</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15163"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413</v>
      </c>
      <c r="W166" s="542"/>
      <c r="Y166" s="1487"/>
      <c r="Z166" s="1487"/>
      <c r="AA166" s="1487"/>
      <c r="AB166" s="1487"/>
      <c r="AC166" s="1487"/>
      <c r="AD166" s="1487"/>
      <c r="AE166" s="1487"/>
      <c r="AF166" s="1487"/>
      <c r="AG166" s="1487"/>
      <c r="AH166" s="1487"/>
      <c r="AI166" s="1487"/>
      <c r="AJ166" s="1487"/>
      <c r="AK166" s="1487"/>
    </row>
    <row s="15163" customFormat="1" customHeight="1" ht="17.25">
      <c r="A167" s="2068"/>
      <c r="C167" s="2073"/>
      <c r="D167" s="2058"/>
      <c r="E167" s="2075"/>
      <c r="F167" s="2012"/>
      <c r="G167" s="2076"/>
      <c r="H167" s="2058"/>
      <c r="I167" s="2058"/>
      <c r="J167" s="2077"/>
      <c r="K167" s="1988"/>
      <c r="L167" s="2647"/>
      <c r="M167" s="2647"/>
      <c r="N167" s="2671"/>
      <c r="O167" s="2269"/>
      <c r="P167" s="540"/>
      <c r="Q167" s="541"/>
      <c r="R167" s="541" t="s">
        <v>250</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15163" customFormat="1" customHeight="1" ht="17.25">
      <c r="A169" s="2068"/>
      <c r="C169" s="2070"/>
      <c r="D169" s="2058"/>
      <c r="E169" s="2075"/>
      <c r="F169" s="2012"/>
      <c r="G169" s="2076"/>
      <c r="H169" s="2058"/>
      <c r="I169" s="2058"/>
      <c r="J169" s="2077"/>
      <c r="K169" s="1988"/>
      <c r="L169" s="1984"/>
      <c r="M169" s="1984"/>
      <c r="N169" s="2078"/>
      <c r="O169" s="2015"/>
      <c r="P169" s="2265"/>
      <c r="Q169" s="2265" t="s">
        <v>106</v>
      </c>
      <c r="R169" s="2651" t="s">
        <v>24</v>
      </c>
      <c r="S169" s="2264" t="s">
        <v>59</v>
      </c>
      <c r="T169" s="2039"/>
      <c r="U169" s="2039" t="s">
        <v>106</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15163"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413</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15163"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106</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14965" customFormat="1" customHeight="1" ht="17.25">
      <c r="A174" s="2043" t="s">
        <v>1866</v>
      </c>
    </row>
    <row customHeight="1" ht="17.25">
      <c r="G175" s="2067"/>
      <c r="H175" s="2067"/>
      <c r="I175" s="2067"/>
      <c r="M175" s="2063"/>
    </row>
    <row s="15163" customFormat="1" customHeight="1" ht="17.25">
      <c r="A176" s="2068"/>
      <c r="C176" s="2070"/>
      <c r="D176" s="2646"/>
      <c r="E176" s="2280"/>
      <c r="F176" s="2282"/>
      <c r="G176" s="2652"/>
      <c r="H176" s="2646"/>
      <c r="I176" s="2646">
        <v>1</v>
      </c>
      <c r="J176" s="2672"/>
      <c r="K176" s="2327" t="s">
        <v>59</v>
      </c>
      <c r="L176" s="2265"/>
      <c r="M176" s="2265" t="s">
        <v>106</v>
      </c>
      <c r="N176" s="2670" t="str">
        <f>IF(Z176="","",INDEX(TERRITORY_MR_LIST,MATCH(Z176,TERRITORY_LIST_ID,0)))</f>
        <v/>
      </c>
      <c r="O176" s="2327" t="s">
        <v>59</v>
      </c>
      <c r="P176" s="2265"/>
      <c r="Q176" s="2265" t="s">
        <v>106</v>
      </c>
      <c r="R176" s="2651" t="s">
        <v>24</v>
      </c>
      <c r="S176" s="2525" t="s">
        <v>54</v>
      </c>
      <c r="T176" s="2030"/>
      <c r="U176" s="2030" t="s">
        <v>106</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15163"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15163" customFormat="1" customHeight="1" ht="17.25">
      <c r="A178" s="2068"/>
      <c r="C178" s="2073"/>
      <c r="D178" s="2647"/>
      <c r="E178" s="2669"/>
      <c r="F178" s="2283"/>
      <c r="G178" s="2653"/>
      <c r="H178" s="2647"/>
      <c r="I178" s="2647"/>
      <c r="J178" s="2673"/>
      <c r="K178" s="2328"/>
      <c r="L178" s="2647"/>
      <c r="M178" s="2647"/>
      <c r="N178" s="2671"/>
      <c r="O178" s="2269"/>
      <c r="P178" s="540"/>
      <c r="Q178" s="541"/>
      <c r="R178" s="541" t="s">
        <v>250</v>
      </c>
      <c r="S178" s="2074"/>
      <c r="T178" s="2074"/>
      <c r="U178" s="2074"/>
      <c r="V178" s="2074"/>
      <c r="W178" s="1661"/>
      <c r="Y178" s="1487"/>
      <c r="Z178" s="1487"/>
      <c r="AA178" s="1487"/>
      <c r="AB178" s="1487"/>
      <c r="AC178" s="1487"/>
      <c r="AD178" s="1487"/>
      <c r="AE178" s="1487"/>
      <c r="AF178" s="1487"/>
      <c r="AG178" s="1487"/>
      <c r="AH178" s="1487"/>
      <c r="AI178" s="1487"/>
      <c r="AJ178" s="1487"/>
      <c r="AK178" s="1487"/>
    </row>
    <row s="15163" customFormat="1" customHeight="1" ht="17.25">
      <c r="A179" s="2068"/>
      <c r="C179" s="2073"/>
      <c r="D179" s="2647"/>
      <c r="E179" s="2669"/>
      <c r="F179" s="2283"/>
      <c r="G179" s="2653"/>
      <c r="H179" s="2647"/>
      <c r="I179" s="2647"/>
      <c r="J179" s="2673"/>
      <c r="K179" s="2269"/>
      <c r="L179" s="540"/>
      <c r="M179" s="541"/>
      <c r="N179" s="541" t="s">
        <v>251</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15163" customFormat="1" customHeight="1" ht="17.25">
      <c r="A180" s="2068"/>
      <c r="C180" s="2073"/>
      <c r="D180" s="2647"/>
      <c r="E180" s="2669"/>
      <c r="F180" s="2284"/>
      <c r="G180" s="2653"/>
      <c r="H180" s="540"/>
      <c r="I180" s="541"/>
      <c r="J180" s="541" t="s">
        <v>252</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15163" customFormat="1" customHeight="1" ht="17.25">
      <c r="A182" s="2068"/>
      <c r="C182" s="2070"/>
      <c r="D182" s="2058"/>
      <c r="E182" s="2075"/>
      <c r="F182" s="2012"/>
      <c r="G182" s="2076"/>
      <c r="H182" s="2646"/>
      <c r="I182" s="2646">
        <v>1</v>
      </c>
      <c r="J182" s="2672"/>
      <c r="K182" s="2327" t="s">
        <v>59</v>
      </c>
      <c r="L182" s="2265"/>
      <c r="M182" s="2265" t="s">
        <v>106</v>
      </c>
      <c r="N182" s="2670" t="str">
        <f>IF(Z182="","",INDEX(TERRITORY_MR_LIST,MATCH(Z182,TERRITORY_LIST_ID,0)))</f>
        <v/>
      </c>
      <c r="O182" s="2327" t="s">
        <v>59</v>
      </c>
      <c r="P182" s="2265"/>
      <c r="Q182" s="2265" t="s">
        <v>106</v>
      </c>
      <c r="R182" s="2651" t="s">
        <v>24</v>
      </c>
      <c r="S182" s="2525" t="s">
        <v>54</v>
      </c>
      <c r="T182" s="2030"/>
      <c r="U182" s="2030" t="s">
        <v>106</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15163"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15163" customFormat="1" customHeight="1" ht="17.25">
      <c r="A184" s="2068"/>
      <c r="C184" s="2073"/>
      <c r="D184" s="2058"/>
      <c r="E184" s="2075"/>
      <c r="F184" s="2012"/>
      <c r="G184" s="2076"/>
      <c r="H184" s="2647"/>
      <c r="I184" s="2647"/>
      <c r="J184" s="2673"/>
      <c r="K184" s="2328"/>
      <c r="L184" s="2647"/>
      <c r="M184" s="2647"/>
      <c r="N184" s="2671"/>
      <c r="O184" s="2269"/>
      <c r="P184" s="540"/>
      <c r="Q184" s="541"/>
      <c r="R184" s="541" t="s">
        <v>250</v>
      </c>
      <c r="S184" s="2074"/>
      <c r="T184" s="2074"/>
      <c r="U184" s="2074"/>
      <c r="V184" s="2074"/>
      <c r="W184" s="1661"/>
      <c r="Y184" s="1487"/>
      <c r="Z184" s="1487"/>
      <c r="AA184" s="1487"/>
      <c r="AB184" s="1487"/>
      <c r="AC184" s="1487"/>
      <c r="AD184" s="1487"/>
      <c r="AE184" s="1487"/>
      <c r="AF184" s="1487"/>
      <c r="AG184" s="1487"/>
      <c r="AH184" s="1487"/>
      <c r="AI184" s="1487"/>
      <c r="AJ184" s="1487"/>
      <c r="AK184" s="1487"/>
    </row>
    <row s="15163" customFormat="1" customHeight="1" ht="17.25">
      <c r="A185" s="2068"/>
      <c r="C185" s="2073"/>
      <c r="D185" s="2058"/>
      <c r="E185" s="2075"/>
      <c r="F185" s="2012"/>
      <c r="G185" s="2076"/>
      <c r="H185" s="2647"/>
      <c r="I185" s="2647"/>
      <c r="J185" s="2673"/>
      <c r="K185" s="2269"/>
      <c r="L185" s="540"/>
      <c r="M185" s="541"/>
      <c r="N185" s="541" t="s">
        <v>251</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15163" customFormat="1" customHeight="1" ht="17.25">
      <c r="A187" s="2068"/>
      <c r="C187" s="2070"/>
      <c r="D187" s="2058"/>
      <c r="E187" s="2075"/>
      <c r="F187" s="2012"/>
      <c r="G187" s="2076"/>
      <c r="H187" s="2058"/>
      <c r="I187" s="2058"/>
      <c r="J187" s="2080"/>
      <c r="K187" s="2076"/>
      <c r="L187" s="2265"/>
      <c r="M187" s="2265" t="s">
        <v>106</v>
      </c>
      <c r="N187" s="2670" t="str">
        <f>IF(Z187="","",INDEX(TERRITORY_MR_LIST,MATCH(Z187,TERRITORY_LIST_ID,0)))</f>
        <v/>
      </c>
      <c r="O187" s="2327" t="s">
        <v>59</v>
      </c>
      <c r="P187" s="2265"/>
      <c r="Q187" s="2265" t="s">
        <v>106</v>
      </c>
      <c r="R187" s="2651" t="s">
        <v>24</v>
      </c>
      <c r="S187" s="2525" t="s">
        <v>54</v>
      </c>
      <c r="T187" s="2030"/>
      <c r="U187" s="2030" t="s">
        <v>106</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15163"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15163" customFormat="1" customHeight="1" ht="17.25">
      <c r="A189" s="2068"/>
      <c r="C189" s="2073"/>
      <c r="D189" s="2058"/>
      <c r="E189" s="2075"/>
      <c r="F189" s="2012"/>
      <c r="G189" s="2076"/>
      <c r="H189" s="2058"/>
      <c r="I189" s="2058"/>
      <c r="J189" s="2080"/>
      <c r="K189" s="2076"/>
      <c r="L189" s="2647"/>
      <c r="M189" s="2647"/>
      <c r="N189" s="2671"/>
      <c r="O189" s="2269"/>
      <c r="P189" s="540"/>
      <c r="Q189" s="541"/>
      <c r="R189" s="541" t="s">
        <v>250</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15163" customFormat="1" customHeight="1" ht="17.25">
      <c r="A191" s="2068"/>
      <c r="C191" s="2070"/>
      <c r="D191" s="2058"/>
      <c r="E191" s="2075"/>
      <c r="F191" s="2012"/>
      <c r="G191" s="2076"/>
      <c r="H191" s="2058"/>
      <c r="I191" s="2058"/>
      <c r="J191" s="2080"/>
      <c r="K191" s="2076"/>
      <c r="L191" s="2058"/>
      <c r="M191" s="2058"/>
      <c r="N191" s="2078"/>
      <c r="O191" s="2015"/>
      <c r="P191" s="2265"/>
      <c r="Q191" s="2265" t="s">
        <v>106</v>
      </c>
      <c r="R191" s="2651" t="s">
        <v>24</v>
      </c>
      <c r="S191" s="2525" t="s">
        <v>54</v>
      </c>
      <c r="T191" s="2030"/>
      <c r="U191" s="2030" t="s">
        <v>106</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15163"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14965" customFormat="1" customHeight="1" ht="17.25">
      <c r="A200" s="2043" t="s">
        <v>1867</v>
      </c>
    </row>
    <row customHeight="1" ht="17.25">
      <c r="G201" s="2067"/>
      <c r="H201" s="2067"/>
      <c r="I201" s="2067"/>
      <c r="M201" s="2063"/>
    </row>
    <row s="12205" customFormat="1" customHeight="1" ht="15">
      <c r="D202" s="2702"/>
      <c r="E202" s="2319"/>
      <c r="F202" s="2319"/>
      <c r="G202" s="2327"/>
      <c r="H202" s="1792"/>
      <c r="I202" s="2703">
        <v>1</v>
      </c>
      <c r="J202" s="2672"/>
      <c r="K202" s="1807"/>
      <c r="L202" s="2327" t="s">
        <v>59</v>
      </c>
      <c r="M202" s="2327" t="s">
        <v>59</v>
      </c>
      <c r="N202" s="1792"/>
      <c r="O202" s="2265" t="s">
        <v>106</v>
      </c>
      <c r="P202" s="2697"/>
      <c r="Q202" s="1808"/>
      <c r="R202" s="2327" t="s">
        <v>59</v>
      </c>
      <c r="S202" s="2327" t="s">
        <v>59</v>
      </c>
      <c r="T202" s="2084"/>
      <c r="U202" s="2265" t="s">
        <v>106</v>
      </c>
      <c r="V202" s="2699" t="str">
        <f>IF(AK202="","",INDEX(TERRITORY_MR_LIST,MATCH(AK202,TERRITORY_LIST_ID,0)))</f>
        <v/>
      </c>
      <c r="W202" s="1809"/>
      <c r="X202" s="2327" t="s">
        <v>59</v>
      </c>
      <c r="Y202" s="2327" t="s">
        <v>54</v>
      </c>
      <c r="Z202" s="1792"/>
      <c r="AA202" s="2265" t="s">
        <v>106</v>
      </c>
      <c r="AB202" s="2701"/>
      <c r="AC202" s="1810"/>
      <c r="AD202" s="2327" t="s">
        <v>59</v>
      </c>
      <c r="AE202" s="2327" t="s">
        <v>54</v>
      </c>
      <c r="AF202" s="1790"/>
      <c r="AG202" s="2039" t="s">
        <v>106</v>
      </c>
      <c r="AH202" s="1800"/>
      <c r="AI202" s="2029"/>
    </row>
    <row s="12205"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1868</v>
      </c>
      <c r="AI203" s="2706"/>
    </row>
    <row s="12205"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1869</v>
      </c>
      <c r="AC204" s="2707"/>
      <c r="AD204" s="2707"/>
      <c r="AE204" s="2707"/>
      <c r="AF204" s="2707"/>
      <c r="AG204" s="2707"/>
      <c r="AH204" s="2707"/>
      <c r="AI204" s="2708"/>
    </row>
    <row s="12205"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100</v>
      </c>
      <c r="W205" s="2705"/>
      <c r="X205" s="2705"/>
      <c r="Y205" s="2705"/>
      <c r="Z205" s="2705"/>
      <c r="AA205" s="2705"/>
      <c r="AB205" s="2705"/>
      <c r="AC205" s="2705"/>
      <c r="AD205" s="2705"/>
      <c r="AE205" s="2705"/>
      <c r="AF205" s="2705"/>
      <c r="AG205" s="2705"/>
      <c r="AH205" s="2705"/>
      <c r="AI205" s="2706"/>
    </row>
    <row s="12205" customFormat="1" customHeight="1" ht="11.25">
      <c r="D206" s="2702"/>
      <c r="E206" s="2319"/>
      <c r="F206" s="2319"/>
      <c r="G206" s="2328"/>
      <c r="H206" s="1796"/>
      <c r="I206" s="2703"/>
      <c r="J206" s="2704"/>
      <c r="K206" s="1791"/>
      <c r="L206" s="2328"/>
      <c r="M206" s="2328"/>
      <c r="N206" s="1796"/>
      <c r="O206" s="1797"/>
      <c r="P206" s="2705" t="s">
        <v>1870</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12504" customFormat="1" customHeight="1" ht="11.25">
      <c r="D207" s="2702"/>
      <c r="E207" s="2319"/>
      <c r="F207" s="2319"/>
      <c r="G207" s="2269"/>
      <c r="H207" s="1798"/>
      <c r="I207" s="1799"/>
      <c r="J207" s="2705" t="s">
        <v>252</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12205"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12205"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12205"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12205"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12205"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12504"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22ABE-AB06-E461-0CEB-9C06E76A87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65" width="43.140625"/>
    <col min="2" max="2" style="15265" width="43.140625" hidden="1"/>
    <col min="3" max="3" style="15265" width="43.140625"/>
    <col min="4" max="5" style="15265" width="36.421875" customWidth="1"/>
    <col min="6" max="8" style="15266" width="36.421875" customWidth="1"/>
  </cols>
  <sheetData>
    <row customHeight="1" ht="9">
      <c r="A1" s="1069" t="s">
        <v>1871</v>
      </c>
      <c r="B1" s="1069"/>
      <c r="C1" s="1206" t="s">
        <v>1872</v>
      </c>
      <c r="D1" s="1204" t="s">
        <v>722</v>
      </c>
      <c r="E1" s="1204" t="s">
        <v>768</v>
      </c>
      <c r="F1" s="1204" t="s">
        <v>823</v>
      </c>
      <c r="G1" s="1204" t="s">
        <v>809</v>
      </c>
      <c r="H1" s="1204" t="s">
        <v>1547</v>
      </c>
    </row>
    <row customHeight="1" ht="9">
      <c r="A2" s="1207" t="s">
        <v>1873</v>
      </c>
      <c r="B2" s="1207"/>
      <c r="C2" s="1208" t="str">
        <f>INDEX(TEMPLATE_NUMBER_FORM_LIST,MATCH(TEMPLATE_SPHERE,TEMPLATE_SPHERE_LIST,0))</f>
        <v>10</v>
      </c>
      <c r="D2" s="1207" t="s">
        <v>1398</v>
      </c>
      <c r="E2" s="1207" t="s">
        <v>145</v>
      </c>
      <c r="F2" s="1209" t="s">
        <v>145</v>
      </c>
      <c r="G2" s="1207" t="s">
        <v>145</v>
      </c>
      <c r="H2" s="1210"/>
    </row>
    <row customHeight="1" ht="63">
      <c r="A3" s="1069"/>
      <c r="B3" s="1069" t="s">
        <v>106</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1874</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1875</v>
      </c>
      <c r="B4" s="1069" t="s">
        <v>107</v>
      </c>
      <c r="C4" s="1208" t="str">
        <f>IF(TEMPLATE_SPHERE="HEAT",D4,IF(TEMPLATE_SPHERE="TKO",H4,E4))</f>
        <v>Форма 1. Информация об организации, осуществляющей горячее водоснабжение (общая информация)</v>
      </c>
      <c r="D4" s="1207" t="s">
        <v>1876</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1877</v>
      </c>
    </row>
    <row customHeight="1" ht="117">
      <c r="A5" s="1069" t="s">
        <v>1878</v>
      </c>
      <c r="B5" s="1069" t="s">
        <v>87</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1879</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1880</v>
      </c>
    </row>
    <row customHeight="1" ht="45">
      <c r="A6" s="1069" t="s">
        <v>1881</v>
      </c>
      <c r="B6" s="1069" t="s">
        <v>88</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1882</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1883</v>
      </c>
      <c r="B7" s="1069" t="s">
        <v>108</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1884</v>
      </c>
      <c r="E7" s="1069" t="s">
        <v>1885</v>
      </c>
      <c r="F7" s="1210"/>
      <c r="G7" s="1210"/>
      <c r="H7" s="1210"/>
    </row>
    <row customHeight="1" ht="108">
      <c r="A8" s="1069" t="s">
        <v>1886</v>
      </c>
      <c r="B8" s="1069" t="s">
        <v>89</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1086</v>
      </c>
      <c r="E8" s="1069" t="s">
        <v>1887</v>
      </c>
      <c r="F8" s="1210"/>
      <c r="G8" s="1210"/>
      <c r="H8" s="1210"/>
    </row>
    <row customHeight="1" ht="99">
      <c r="A9" s="1069" t="s">
        <v>1888</v>
      </c>
      <c r="B9" s="1069"/>
      <c r="C9" s="1069" t="s">
        <v>1889</v>
      </c>
      <c r="D9" s="1069"/>
      <c r="E9" s="1069"/>
      <c r="F9" s="1210"/>
      <c r="G9" s="1210"/>
      <c r="H9" s="1210"/>
    </row>
    <row customHeight="1" ht="126">
      <c r="A10" s="1069" t="s">
        <v>1890</v>
      </c>
      <c r="B10" s="1069"/>
      <c r="C10" s="1069" t="s">
        <v>1891</v>
      </c>
      <c r="D10" s="1069"/>
      <c r="E10" s="1069"/>
      <c r="F10" s="1210"/>
      <c r="G10" s="1210"/>
      <c r="H10" s="1210"/>
    </row>
    <row customHeight="1" ht="108">
      <c r="A11" s="1069" t="s">
        <v>1892</v>
      </c>
      <c r="B11" s="1069"/>
      <c r="C11" s="1069" t="s">
        <v>1893</v>
      </c>
      <c r="D11" s="1069"/>
      <c r="E11" s="1069"/>
      <c r="F11" s="1210"/>
      <c r="G11" s="1210"/>
      <c r="H11" s="1210"/>
    </row>
    <row customHeight="1" ht="54">
      <c r="A12" s="1069" t="s">
        <v>1894</v>
      </c>
      <c r="B12" s="1069"/>
      <c r="C12" s="1069" t="s">
        <v>1895</v>
      </c>
      <c r="D12" s="1069"/>
      <c r="E12" s="1069"/>
      <c r="F12" s="1210"/>
      <c r="G12" s="1210"/>
      <c r="H12" s="1210"/>
    </row>
    <row customHeight="1" ht="45">
      <c r="A13" s="1069" t="s">
        <v>1896</v>
      </c>
      <c r="B13" s="1069"/>
      <c r="C13" s="1069" t="s">
        <v>1897</v>
      </c>
      <c r="D13" s="1069"/>
      <c r="E13" s="1069"/>
      <c r="F13" s="1210"/>
      <c r="G13" s="1210"/>
      <c r="H13" s="1210"/>
    </row>
    <row customHeight="1" ht="117">
      <c r="A14" s="1069" t="s">
        <v>1898</v>
      </c>
      <c r="B14" s="1069"/>
      <c r="C14" s="1069" t="s">
        <v>1899</v>
      </c>
      <c r="D14" s="1069"/>
      <c r="E14" s="1069"/>
      <c r="F14" s="1210"/>
      <c r="G14" s="1210"/>
      <c r="H14" s="1210"/>
    </row>
    <row customHeight="1" ht="117">
      <c r="A15" s="1069" t="s">
        <v>1900</v>
      </c>
      <c r="B15" s="1069"/>
      <c r="C15" s="1069" t="s">
        <v>1901</v>
      </c>
      <c r="D15" s="1069"/>
      <c r="E15" s="1069"/>
      <c r="F15" s="1210"/>
      <c r="G15" s="1210"/>
      <c r="H15" s="1210"/>
    </row>
    <row customHeight="1" ht="63">
      <c r="A16" s="1069" t="s">
        <v>1902</v>
      </c>
      <c r="B16" s="1069"/>
      <c r="C16" s="1069" t="s">
        <v>1903</v>
      </c>
      <c r="D16" s="1069"/>
      <c r="E16" s="1069"/>
      <c r="F16" s="1210"/>
      <c r="G16" s="1210"/>
      <c r="H16" s="1210"/>
    </row>
    <row customHeight="1" ht="54">
      <c r="A17" s="1069" t="s">
        <v>1904</v>
      </c>
      <c r="B17" s="1069"/>
      <c r="C17" s="1208" t="s">
        <v>1905</v>
      </c>
      <c r="D17" s="1069"/>
      <c r="E17" s="1069"/>
      <c r="F17" s="1210"/>
      <c r="G17" s="1210"/>
      <c r="H17" s="1210"/>
    </row>
    <row customHeight="1" ht="27">
      <c r="A18" s="1069" t="s">
        <v>1906</v>
      </c>
      <c r="B18" s="1069"/>
      <c r="C18" s="1208" t="s">
        <v>1907</v>
      </c>
      <c r="D18" s="1069"/>
      <c r="E18" s="1069"/>
      <c r="F18" s="1210"/>
      <c r="G18" s="1210"/>
      <c r="H18" s="1210"/>
    </row>
    <row customHeight="1" ht="54">
      <c r="A19" s="1069" t="s">
        <v>1908</v>
      </c>
      <c r="B19" s="1069"/>
      <c r="C19" s="1208" t="s">
        <v>1909</v>
      </c>
      <c r="D19" s="1069"/>
      <c r="E19" s="1069"/>
      <c r="F19" s="1210"/>
      <c r="G19" s="1210"/>
      <c r="H19" s="1210"/>
    </row>
    <row customHeight="1" ht="36">
      <c r="A20" s="1069" t="s">
        <v>1910</v>
      </c>
      <c r="B20" s="1069"/>
      <c r="C20" s="1208" t="s">
        <v>1911</v>
      </c>
      <c r="D20" s="1069"/>
      <c r="E20" s="1069"/>
      <c r="F20" s="1210"/>
      <c r="G20" s="1210"/>
      <c r="H20" s="1210"/>
    </row>
    <row customHeight="1" ht="36">
      <c r="A21" s="1069" t="s">
        <v>1912</v>
      </c>
      <c r="B21" s="1069"/>
      <c r="C21" s="1208" t="s">
        <v>1913</v>
      </c>
      <c r="D21" s="1069"/>
      <c r="E21" s="1069"/>
      <c r="F21" s="1210"/>
      <c r="G21" s="1210"/>
      <c r="H21" s="1210"/>
    </row>
    <row customHeight="1" ht="27">
      <c r="A22" s="1069" t="s">
        <v>1914</v>
      </c>
      <c r="B22" s="1069"/>
      <c r="C22" s="1208" t="s">
        <v>1915</v>
      </c>
      <c r="D22" s="1069"/>
      <c r="E22" s="1069"/>
      <c r="F22" s="1210"/>
      <c r="G22" s="1210"/>
      <c r="H22" s="1210"/>
    </row>
    <row customHeight="1" ht="36">
      <c r="A23" s="1069" t="s">
        <v>1916</v>
      </c>
      <c r="B23" s="1069"/>
      <c r="C23" s="1208" t="s">
        <v>1917</v>
      </c>
      <c r="D23" s="1069"/>
      <c r="E23" s="1069"/>
      <c r="F23" s="1210"/>
      <c r="G23" s="1210"/>
      <c r="H23" s="1210"/>
    </row>
    <row customHeight="1" ht="28.5">
      <c r="A24" s="1069" t="s">
        <v>1918</v>
      </c>
      <c r="B24" s="1069"/>
      <c r="C24" s="1208" t="s">
        <v>1919</v>
      </c>
      <c r="D24" s="1069"/>
      <c r="E24" s="1069"/>
      <c r="F24" s="1210"/>
      <c r="G24" s="1210"/>
      <c r="H24" s="1210"/>
    </row>
    <row customHeight="1" ht="36">
      <c r="A25" s="1069" t="s">
        <v>1920</v>
      </c>
      <c r="B25" s="1069"/>
      <c r="C25" s="1208" t="s">
        <v>1921</v>
      </c>
      <c r="D25" s="1069"/>
      <c r="E25" s="1069"/>
      <c r="F25" s="1210"/>
      <c r="G25" s="1210"/>
      <c r="H25" s="1210"/>
    </row>
    <row customHeight="1" ht="27">
      <c r="A26" s="1069" t="s">
        <v>1922</v>
      </c>
      <c r="B26" s="1069"/>
      <c r="C26" s="1208" t="s">
        <v>1923</v>
      </c>
      <c r="D26" s="1069"/>
      <c r="E26" s="1069"/>
      <c r="F26" s="1210"/>
      <c r="G26" s="1210"/>
      <c r="H26" s="1210"/>
    </row>
    <row customHeight="1" ht="36">
      <c r="A27" s="1069" t="s">
        <v>1924</v>
      </c>
      <c r="B27" s="1069"/>
      <c r="C27" s="1208" t="s">
        <v>1925</v>
      </c>
      <c r="D27" s="1069"/>
      <c r="E27" s="1069"/>
      <c r="F27" s="1210"/>
      <c r="G27" s="1210"/>
      <c r="H27" s="1210"/>
    </row>
    <row customHeight="1" ht="28.5">
      <c r="A28" s="1069" t="s">
        <v>1926</v>
      </c>
      <c r="B28" s="1069"/>
      <c r="C28" s="1208" t="s">
        <v>1927</v>
      </c>
      <c r="D28" s="1069"/>
      <c r="E28" s="1069"/>
      <c r="F28" s="1210"/>
      <c r="G28" s="1210"/>
      <c r="H28" s="1210"/>
    </row>
    <row customHeight="1" ht="126">
      <c r="A29" s="1069" t="s">
        <v>1928</v>
      </c>
      <c r="B29" s="1069" t="s">
        <v>1499</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1929</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1930</v>
      </c>
    </row>
    <row customHeight="1" ht="36">
      <c r="A30" s="1069" t="s">
        <v>1931</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1932</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1933</v>
      </c>
      <c r="B31" s="1069"/>
      <c r="C31" s="1208" t="str">
        <f>IF(TEMPLATE_SPHERE="HEAT",D31,IF(TEMPLATE_SPHERE="TKO",H31,E31))</f>
        <v>Форма 1. Информация об организации, осуществляющей горячее водоснабжение (общая информация)</v>
      </c>
      <c r="D31" s="1069" t="s">
        <v>1934</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1935</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1936</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1937</v>
      </c>
    </row>
    <row customHeight="1" ht="9">
      <c r="A33" s="1069"/>
      <c r="B33" s="1069"/>
      <c r="C33" s="1208"/>
      <c r="D33" s="1069"/>
      <c r="E33" s="1069"/>
      <c r="F33" s="1210"/>
      <c r="G33" s="1210"/>
      <c r="H33" s="1210"/>
    </row>
    <row customHeight="1" ht="9">
      <c r="A34" s="1069"/>
      <c r="B34" s="1069" t="s">
        <v>1435</v>
      </c>
      <c r="C34" s="1208">
        <f>INDEX(TEMPLATE_NAME_FORM_LIST,B34,MATCH(TEMPLATE_SPHERE,TEMPLATE_SPHERE_LIST,0))</f>
        <v>0</v>
      </c>
      <c r="D34" s="1069"/>
      <c r="E34" s="1069"/>
      <c r="F34" s="1210"/>
      <c r="G34" s="1210"/>
      <c r="H34" s="12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45A776-4FEF-D4CE-E3AE-8D2B5C5447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65" width="9.140625"/>
    <col min="3" max="7" style="15309" width="8.00390625" customWidth="1"/>
    <col min="8" max="12" style="15309" width="8.57421875" customWidth="1"/>
    <col min="13" max="14" style="15309" width="27.7109375" customWidth="1"/>
    <col min="15" max="19" style="15309" width="5.140625" customWidth="1"/>
    <col min="20" max="24" style="15309" width="27.7109375" customWidth="1"/>
    <col min="25" max="25" style="15310" width="1.8515625" customWidth="1"/>
    <col min="26" max="26" style="15265" width="27.7109375" customWidth="1"/>
    <col min="27" max="27" style="15311" width="27.7109375" customWidth="1"/>
    <col min="28" max="29" style="15265" width="27.7109375" customWidth="1"/>
    <col min="30" max="30" style="15265" width="3.8515625" customWidth="1"/>
    <col min="31" max="34" style="15265" width="9.140625"/>
  </cols>
  <sheetData>
    <row s="15267" customFormat="1" customHeight="1" ht="18">
      <c r="A1" s="1121"/>
      <c r="B1" s="1121"/>
      <c r="C1" s="1121" t="s">
        <v>1938</v>
      </c>
      <c r="D1" s="1121"/>
      <c r="E1" s="1121"/>
      <c r="F1" s="1121"/>
      <c r="G1" s="1121"/>
      <c r="H1" s="1121" t="s">
        <v>1939</v>
      </c>
      <c r="I1" s="1121"/>
      <c r="J1" s="1121"/>
      <c r="K1" s="1121"/>
      <c r="L1" s="1121"/>
      <c r="M1" s="1121" t="s">
        <v>1940</v>
      </c>
      <c r="N1" s="1121" t="s">
        <v>1941</v>
      </c>
      <c r="O1" s="2710" t="s">
        <v>1942</v>
      </c>
      <c r="P1" s="2710"/>
      <c r="Q1" s="2710"/>
      <c r="R1" s="2710"/>
      <c r="S1" s="2710"/>
      <c r="T1" s="2710" t="s">
        <v>1940</v>
      </c>
      <c r="U1" s="2710"/>
      <c r="V1" s="2710"/>
      <c r="W1" s="2710"/>
      <c r="X1" s="2710"/>
      <c r="Y1" s="1223"/>
      <c r="Z1" s="2710" t="s">
        <v>1943</v>
      </c>
      <c r="AA1" s="2710"/>
      <c r="AB1" s="2710"/>
      <c r="AC1" s="2710"/>
      <c r="AD1" s="2710"/>
    </row>
    <row customHeight="1" ht="18">
      <c r="A2" s="1069"/>
      <c r="B2" s="1069"/>
      <c r="C2" s="1064" t="s">
        <v>722</v>
      </c>
      <c r="D2" s="1064" t="s">
        <v>768</v>
      </c>
      <c r="E2" s="1064" t="s">
        <v>823</v>
      </c>
      <c r="F2" s="1064" t="s">
        <v>809</v>
      </c>
      <c r="G2" s="1064" t="s">
        <v>1547</v>
      </c>
      <c r="H2" s="1066"/>
      <c r="I2" s="1066"/>
      <c r="J2" s="1066"/>
      <c r="K2" s="1066"/>
      <c r="L2" s="1066"/>
      <c r="M2" s="1066"/>
      <c r="N2" s="1066"/>
      <c r="O2" s="1064" t="s">
        <v>722</v>
      </c>
      <c r="P2" s="1064" t="s">
        <v>768</v>
      </c>
      <c r="Q2" s="1064" t="s">
        <v>809</v>
      </c>
      <c r="R2" s="1064" t="s">
        <v>823</v>
      </c>
      <c r="S2" s="1064" t="s">
        <v>1547</v>
      </c>
      <c r="T2" s="1064" t="s">
        <v>722</v>
      </c>
      <c r="U2" s="1064" t="s">
        <v>768</v>
      </c>
      <c r="V2" s="1064" t="s">
        <v>809</v>
      </c>
      <c r="W2" s="1064" t="s">
        <v>823</v>
      </c>
      <c r="X2" s="1064" t="s">
        <v>1547</v>
      </c>
      <c r="Y2" s="1064"/>
      <c r="Z2" s="1064" t="s">
        <v>722</v>
      </c>
      <c r="AA2" s="1073" t="s">
        <v>768</v>
      </c>
      <c r="AB2" s="1064" t="s">
        <v>809</v>
      </c>
      <c r="AC2" s="1064" t="s">
        <v>823</v>
      </c>
      <c r="AD2" s="1064" t="s">
        <v>1547</v>
      </c>
    </row>
    <row customHeight="1" ht="162">
      <c r="A3" s="1068" t="s">
        <v>22</v>
      </c>
      <c r="B3" s="1068"/>
      <c r="C3" s="2714" t="s">
        <v>1944</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1945</v>
      </c>
      <c r="AA3" s="1066" t="s">
        <v>1946</v>
      </c>
      <c r="AB3" s="1069" t="s">
        <v>1947</v>
      </c>
      <c r="AC3" s="1069" t="s">
        <v>1948</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1486</v>
      </c>
      <c r="D11" s="2717" t="s">
        <v>1482</v>
      </c>
      <c r="E11" s="2717" t="s">
        <v>1580</v>
      </c>
      <c r="F11" s="2717" t="s">
        <v>1949</v>
      </c>
      <c r="G11" s="2717"/>
      <c r="H11" s="1121" t="s">
        <v>1950</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1951</v>
      </c>
      <c r="U11" s="1066" t="s">
        <v>1952</v>
      </c>
      <c r="V11" s="1066"/>
      <c r="W11" s="1066"/>
      <c r="X11" s="1066"/>
      <c r="Y11" s="1224"/>
      <c r="Z11" s="1069" t="s">
        <v>1953</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1954</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1955</v>
      </c>
      <c r="U12" s="1066" t="s">
        <v>1956</v>
      </c>
      <c r="V12" s="1066"/>
      <c r="W12" s="1066"/>
      <c r="X12" s="1066"/>
      <c r="Y12" s="1224"/>
      <c r="Z12" s="1069" t="s">
        <v>1957</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1958</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1959</v>
      </c>
      <c r="U13" s="1067" t="s">
        <v>1960</v>
      </c>
      <c r="V13" s="1067"/>
      <c r="W13" s="1067"/>
      <c r="X13" s="1066"/>
      <c r="Y13" s="1224"/>
      <c r="Z13" s="1069" t="s">
        <v>1961</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1962</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1963</v>
      </c>
      <c r="AA14" s="1072" t="s">
        <v>1963</v>
      </c>
      <c r="AB14" s="1069"/>
      <c r="AC14" s="1069"/>
      <c r="AD14" s="1069"/>
    </row>
    <row customHeight="1" ht="108">
      <c r="A15" s="2711"/>
      <c r="B15" s="1122">
        <v>5</v>
      </c>
      <c r="C15" s="2718"/>
      <c r="D15" s="2718"/>
      <c r="E15" s="2718"/>
      <c r="F15" s="2718"/>
      <c r="G15" s="2718"/>
      <c r="H15" s="2712" t="s">
        <v>1964</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1965</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1966</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1966</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1583</v>
      </c>
      <c r="B18" s="1122">
        <v>1</v>
      </c>
      <c r="C18" s="1066" t="s">
        <v>1950</v>
      </c>
      <c r="D18" s="1191" t="s">
        <v>1950</v>
      </c>
      <c r="E18" s="1066" t="s">
        <v>1950</v>
      </c>
      <c r="F18" s="1066" t="s">
        <v>1950</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1967</v>
      </c>
      <c r="U18" s="1069" t="s">
        <v>1968</v>
      </c>
      <c r="V18" s="1069" t="s">
        <v>1969</v>
      </c>
      <c r="W18" s="1069" t="s">
        <v>1970</v>
      </c>
      <c r="X18" s="1066"/>
      <c r="Y18" s="1224"/>
      <c r="Z18" s="1069" t="s">
        <v>1971</v>
      </c>
      <c r="AA18" s="1072" t="s">
        <v>1972</v>
      </c>
      <c r="AB18" s="1072" t="s">
        <v>1972</v>
      </c>
      <c r="AC18" s="1072" t="s">
        <v>1972</v>
      </c>
      <c r="AD18" s="1069"/>
    </row>
    <row customHeight="1" ht="36">
      <c r="A19" s="1068"/>
      <c r="B19" s="1122">
        <v>2</v>
      </c>
      <c r="C19" s="1066" t="s">
        <v>1954</v>
      </c>
      <c r="D19" s="1191" t="s">
        <v>1954</v>
      </c>
      <c r="E19" s="1066" t="s">
        <v>1954</v>
      </c>
      <c r="F19" s="1066" t="s">
        <v>1954</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1973</v>
      </c>
      <c r="U19" s="1069" t="s">
        <v>1974</v>
      </c>
      <c r="V19" s="1069" t="s">
        <v>1975</v>
      </c>
      <c r="W19" s="1069" t="s">
        <v>1976</v>
      </c>
      <c r="X19" s="1066"/>
      <c r="Y19" s="1224"/>
      <c r="Z19" s="1069" t="s">
        <v>1977</v>
      </c>
      <c r="AA19" s="1072" t="s">
        <v>1977</v>
      </c>
      <c r="AB19" s="1072" t="s">
        <v>1977</v>
      </c>
      <c r="AC19" s="1072" t="s">
        <v>1977</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622</v>
      </c>
      <c r="P20" s="1181" t="s">
        <v>622</v>
      </c>
      <c r="Q20" s="1181" t="s">
        <v>622</v>
      </c>
      <c r="R20" s="1181" t="s">
        <v>622</v>
      </c>
      <c r="S20" s="1181"/>
      <c r="T20" s="1188" t="s">
        <v>1978</v>
      </c>
      <c r="U20" s="1069" t="s">
        <v>1979</v>
      </c>
      <c r="V20" s="1069" t="s">
        <v>1980</v>
      </c>
      <c r="W20" s="1069" t="s">
        <v>1981</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306</v>
      </c>
      <c r="P21" s="1181"/>
      <c r="Q21" s="1181"/>
      <c r="R21" s="1181"/>
      <c r="S21" s="1181"/>
      <c r="T21" s="1188" t="s">
        <v>1982</v>
      </c>
      <c r="U21" s="1069"/>
      <c r="V21" s="1069"/>
      <c r="W21" s="1069"/>
      <c r="X21" s="1066"/>
      <c r="Y21" s="1224"/>
      <c r="Z21" s="1069" t="s">
        <v>1983</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306</v>
      </c>
      <c r="R22" s="1181"/>
      <c r="S22" s="1181"/>
      <c r="T22" s="1188"/>
      <c r="U22" s="1069"/>
      <c r="V22" s="1069" t="s">
        <v>1984</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309</v>
      </c>
      <c r="R23" s="1181"/>
      <c r="S23" s="1181"/>
      <c r="T23" s="1188"/>
      <c r="U23" s="1069"/>
      <c r="V23" s="1069" t="s">
        <v>1985</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642</v>
      </c>
      <c r="R24" s="1181"/>
      <c r="S24" s="1181"/>
      <c r="T24" s="1188"/>
      <c r="U24" s="1069"/>
      <c r="V24" s="1069" t="s">
        <v>1986</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309</v>
      </c>
      <c r="P25" s="1181" t="s">
        <v>306</v>
      </c>
      <c r="Q25" s="1181" t="s">
        <v>649</v>
      </c>
      <c r="R25" s="1181" t="s">
        <v>306</v>
      </c>
      <c r="S25" s="1181"/>
      <c r="T25" s="1188" t="s">
        <v>1987</v>
      </c>
      <c r="U25" s="1069" t="s">
        <v>1987</v>
      </c>
      <c r="V25" s="1069" t="s">
        <v>1987</v>
      </c>
      <c r="W25" s="1069" t="s">
        <v>1987</v>
      </c>
      <c r="X25" s="1066"/>
      <c r="Y25" s="1224"/>
      <c r="Z25" s="1069"/>
      <c r="AA25" s="1072"/>
      <c r="AB25" s="1069"/>
      <c r="AC25" s="1069"/>
      <c r="AD25" s="1069"/>
    </row>
    <row customHeight="1" ht="18">
      <c r="A26" s="1068"/>
      <c r="B26" s="1122">
        <v>9</v>
      </c>
      <c r="C26" s="1066" t="s">
        <v>821</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638</v>
      </c>
      <c r="P26" s="1181" t="s">
        <v>632</v>
      </c>
      <c r="Q26" s="1181" t="s">
        <v>1988</v>
      </c>
      <c r="R26" s="1181" t="s">
        <v>632</v>
      </c>
      <c r="S26" s="1181"/>
      <c r="T26" s="1188" t="s">
        <v>1989</v>
      </c>
      <c r="U26" s="1188" t="s">
        <v>1989</v>
      </c>
      <c r="V26" s="1188" t="s">
        <v>1989</v>
      </c>
      <c r="W26" s="1188" t="s">
        <v>1989</v>
      </c>
      <c r="X26" s="1066"/>
      <c r="Y26" s="1224"/>
      <c r="Z26" s="1069"/>
      <c r="AA26" s="1072"/>
      <c r="AB26" s="1069"/>
      <c r="AC26" s="1069"/>
      <c r="AD26" s="1069"/>
    </row>
    <row customHeight="1" ht="18">
      <c r="A27" s="1068"/>
      <c r="B27" s="1122">
        <v>10</v>
      </c>
      <c r="C27" s="1066" t="s">
        <v>1990</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640</v>
      </c>
      <c r="P27" s="1181" t="s">
        <v>634</v>
      </c>
      <c r="Q27" s="1181" t="s">
        <v>1991</v>
      </c>
      <c r="R27" s="1181" t="s">
        <v>634</v>
      </c>
      <c r="S27" s="1181"/>
      <c r="T27" s="1188" t="s">
        <v>1992</v>
      </c>
      <c r="U27" s="1188" t="s">
        <v>1992</v>
      </c>
      <c r="V27" s="1188" t="s">
        <v>1992</v>
      </c>
      <c r="W27" s="1188" t="s">
        <v>1992</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642</v>
      </c>
      <c r="P28" s="1181"/>
      <c r="Q28" s="1181"/>
      <c r="R28" s="1181"/>
      <c r="S28" s="1181"/>
      <c r="T28" s="1188" t="s">
        <v>1993</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649</v>
      </c>
      <c r="P29" s="1181" t="s">
        <v>309</v>
      </c>
      <c r="Q29" s="1181"/>
      <c r="R29" s="1181" t="s">
        <v>309</v>
      </c>
      <c r="S29" s="1181"/>
      <c r="T29" s="1188" t="s">
        <v>1994</v>
      </c>
      <c r="U29" s="1069" t="s">
        <v>1994</v>
      </c>
      <c r="V29" s="1069"/>
      <c r="W29" s="1069" t="s">
        <v>1994</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651</v>
      </c>
      <c r="P30" s="1181" t="s">
        <v>642</v>
      </c>
      <c r="Q30" s="1181" t="s">
        <v>651</v>
      </c>
      <c r="R30" s="1181" t="s">
        <v>642</v>
      </c>
      <c r="S30" s="1181"/>
      <c r="T30" s="1188" t="s">
        <v>1995</v>
      </c>
      <c r="U30" s="1069" t="s">
        <v>1995</v>
      </c>
      <c r="V30" s="1069" t="s">
        <v>1995</v>
      </c>
      <c r="W30" s="1069" t="s">
        <v>1995</v>
      </c>
      <c r="X30" s="1066"/>
      <c r="Y30" s="1224"/>
      <c r="Z30" s="1069"/>
      <c r="AA30" s="1072" t="s">
        <v>1996</v>
      </c>
      <c r="AB30" s="1072" t="s">
        <v>1996</v>
      </c>
      <c r="AC30" s="1072" t="s">
        <v>1996</v>
      </c>
      <c r="AD30" s="1069"/>
    </row>
    <row customHeight="1" ht="18">
      <c r="A31" s="1068"/>
      <c r="B31" s="1122">
        <v>14</v>
      </c>
      <c r="C31" s="1066" t="s">
        <v>1997</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1998</v>
      </c>
      <c r="P31" s="1181" t="s">
        <v>645</v>
      </c>
      <c r="Q31" s="1181" t="s">
        <v>1998</v>
      </c>
      <c r="R31" s="1181" t="s">
        <v>645</v>
      </c>
      <c r="S31" s="1181"/>
      <c r="T31" s="1189" t="s">
        <v>1999</v>
      </c>
      <c r="U31" s="1069" t="s">
        <v>1999</v>
      </c>
      <c r="V31" s="1069" t="s">
        <v>1999</v>
      </c>
      <c r="W31" s="1069" t="s">
        <v>1999</v>
      </c>
      <c r="X31" s="1066"/>
      <c r="Y31" s="1224"/>
      <c r="Z31" s="1069"/>
      <c r="AA31" s="1072"/>
      <c r="AB31" s="1072"/>
      <c r="AC31" s="1072"/>
      <c r="AD31" s="1069"/>
    </row>
    <row customHeight="1" ht="36">
      <c r="A32" s="1068"/>
      <c r="B32" s="1122">
        <v>15</v>
      </c>
      <c r="C32" s="1066" t="s">
        <v>2000</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2001</v>
      </c>
      <c r="P32" s="1181" t="s">
        <v>647</v>
      </c>
      <c r="Q32" s="1181" t="s">
        <v>2001</v>
      </c>
      <c r="R32" s="1181" t="s">
        <v>647</v>
      </c>
      <c r="S32" s="1181"/>
      <c r="T32" s="1190" t="s">
        <v>2002</v>
      </c>
      <c r="U32" s="1069" t="s">
        <v>2002</v>
      </c>
      <c r="V32" s="1069" t="s">
        <v>2002</v>
      </c>
      <c r="W32" s="1069" t="s">
        <v>2002</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653</v>
      </c>
      <c r="P33" s="1181" t="s">
        <v>649</v>
      </c>
      <c r="Q33" s="1181" t="s">
        <v>653</v>
      </c>
      <c r="R33" s="1181" t="s">
        <v>649</v>
      </c>
      <c r="S33" s="1181"/>
      <c r="T33" s="1189" t="s">
        <v>2003</v>
      </c>
      <c r="U33" s="1069" t="s">
        <v>2003</v>
      </c>
      <c r="V33" s="1069" t="s">
        <v>2003</v>
      </c>
      <c r="W33" s="1069" t="s">
        <v>2004</v>
      </c>
      <c r="X33" s="1066"/>
      <c r="Y33" s="1224"/>
      <c r="Z33" s="1069"/>
      <c r="AA33" s="1072" t="s">
        <v>2005</v>
      </c>
      <c r="AB33" s="1072" t="s">
        <v>2005</v>
      </c>
      <c r="AC33" s="1072" t="s">
        <v>2005</v>
      </c>
      <c r="AD33" s="1069"/>
    </row>
    <row customHeight="1" ht="27">
      <c r="A34" s="1068"/>
      <c r="B34" s="1122">
        <v>17</v>
      </c>
      <c r="C34" s="1066" t="s">
        <v>2006</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2007</v>
      </c>
      <c r="P34" s="1181" t="s">
        <v>1988</v>
      </c>
      <c r="Q34" s="1181" t="s">
        <v>2007</v>
      </c>
      <c r="R34" s="1181" t="s">
        <v>1988</v>
      </c>
      <c r="S34" s="1181"/>
      <c r="T34" s="1190" t="s">
        <v>2008</v>
      </c>
      <c r="U34" s="1069" t="s">
        <v>2008</v>
      </c>
      <c r="V34" s="1069" t="s">
        <v>2008</v>
      </c>
      <c r="W34" s="1069" t="s">
        <v>2009</v>
      </c>
      <c r="X34" s="1066"/>
      <c r="Y34" s="1224"/>
      <c r="Z34" s="1069"/>
      <c r="AA34" s="1072"/>
      <c r="AB34" s="1069"/>
      <c r="AC34" s="1069"/>
      <c r="AD34" s="1069"/>
    </row>
    <row customHeight="1" ht="45">
      <c r="A35" s="1068"/>
      <c r="B35" s="1122">
        <v>18</v>
      </c>
      <c r="C35" s="1066" t="s">
        <v>2010</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2011</v>
      </c>
      <c r="P35" s="1181" t="s">
        <v>1991</v>
      </c>
      <c r="Q35" s="1181" t="s">
        <v>2011</v>
      </c>
      <c r="R35" s="1181" t="s">
        <v>1991</v>
      </c>
      <c r="S35" s="1181"/>
      <c r="T35" s="1188" t="s">
        <v>2012</v>
      </c>
      <c r="U35" s="1069" t="s">
        <v>2012</v>
      </c>
      <c r="V35" s="1069" t="s">
        <v>2012</v>
      </c>
      <c r="W35" s="1069" t="s">
        <v>2012</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655</v>
      </c>
      <c r="P36" s="1181" t="s">
        <v>651</v>
      </c>
      <c r="Q36" s="1181" t="s">
        <v>655</v>
      </c>
      <c r="R36" s="1181" t="s">
        <v>651</v>
      </c>
      <c r="S36" s="1181"/>
      <c r="T36" s="1188" t="s">
        <v>2013</v>
      </c>
      <c r="U36" s="1069" t="s">
        <v>2013</v>
      </c>
      <c r="V36" s="1069" t="s">
        <v>2013</v>
      </c>
      <c r="W36" s="1069" t="s">
        <v>2013</v>
      </c>
      <c r="X36" s="1066"/>
      <c r="Y36" s="1224"/>
      <c r="Z36" s="1069"/>
      <c r="AA36" s="1072"/>
      <c r="AB36" s="1069"/>
      <c r="AC36" s="1069"/>
      <c r="AD36" s="1069"/>
    </row>
    <row customHeight="1" ht="18">
      <c r="A37" s="1068"/>
      <c r="B37" s="1122">
        <v>20</v>
      </c>
      <c r="C37" s="1066" t="s">
        <v>2014</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2015</v>
      </c>
      <c r="P37" s="1181" t="s">
        <v>1998</v>
      </c>
      <c r="Q37" s="1181" t="s">
        <v>2015</v>
      </c>
      <c r="R37" s="1181" t="s">
        <v>1998</v>
      </c>
      <c r="S37" s="1181"/>
      <c r="T37" s="1188" t="s">
        <v>2016</v>
      </c>
      <c r="U37" s="1069" t="s">
        <v>2016</v>
      </c>
      <c r="V37" s="1069" t="s">
        <v>2016</v>
      </c>
      <c r="W37" s="1069" t="s">
        <v>2016</v>
      </c>
      <c r="X37" s="1066"/>
      <c r="Y37" s="1224"/>
      <c r="Z37" s="1069"/>
      <c r="AA37" s="1072"/>
      <c r="AB37" s="1069"/>
      <c r="AC37" s="1069"/>
      <c r="AD37" s="1069"/>
    </row>
    <row customHeight="1" ht="18">
      <c r="A38" s="1068"/>
      <c r="B38" s="1122">
        <v>21</v>
      </c>
      <c r="C38" s="1066" t="s">
        <v>2017</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2018</v>
      </c>
      <c r="P38" s="1181" t="s">
        <v>2001</v>
      </c>
      <c r="Q38" s="1181" t="s">
        <v>2018</v>
      </c>
      <c r="R38" s="1181" t="s">
        <v>2001</v>
      </c>
      <c r="S38" s="1181"/>
      <c r="T38" s="1188" t="s">
        <v>2019</v>
      </c>
      <c r="U38" s="1069" t="s">
        <v>2019</v>
      </c>
      <c r="V38" s="1069" t="s">
        <v>2019</v>
      </c>
      <c r="W38" s="1069" t="s">
        <v>2019</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659</v>
      </c>
      <c r="P39" s="1181" t="s">
        <v>653</v>
      </c>
      <c r="Q39" s="1181" t="s">
        <v>659</v>
      </c>
      <c r="R39" s="1181" t="s">
        <v>653</v>
      </c>
      <c r="S39" s="1181"/>
      <c r="T39" s="1188" t="s">
        <v>2020</v>
      </c>
      <c r="U39" s="1069" t="s">
        <v>2021</v>
      </c>
      <c r="V39" s="1069" t="s">
        <v>2022</v>
      </c>
      <c r="W39" s="1069" t="s">
        <v>2023</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2024</v>
      </c>
      <c r="P40" s="1181" t="s">
        <v>655</v>
      </c>
      <c r="Q40" s="1181" t="s">
        <v>2024</v>
      </c>
      <c r="R40" s="1181" t="s">
        <v>655</v>
      </c>
      <c r="S40" s="1181"/>
      <c r="T40" s="1066" t="s">
        <v>2025</v>
      </c>
      <c r="U40" s="1066" t="s">
        <v>2025</v>
      </c>
      <c r="V40" s="1066" t="s">
        <v>2025</v>
      </c>
      <c r="W40" s="1066" t="s">
        <v>2025</v>
      </c>
      <c r="X40" s="1066"/>
      <c r="Y40" s="1224"/>
      <c r="Z40" s="1069" t="s">
        <v>2026</v>
      </c>
      <c r="AA40" s="1072" t="s">
        <v>2026</v>
      </c>
      <c r="AB40" s="1072" t="s">
        <v>2026</v>
      </c>
      <c r="AC40" s="1072" t="s">
        <v>2026</v>
      </c>
      <c r="AD40" s="1069"/>
    </row>
    <row customHeight="1" ht="27">
      <c r="A41" s="1068"/>
      <c r="B41" s="1122">
        <v>24</v>
      </c>
      <c r="C41" s="1066" t="s">
        <v>2027</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2028</v>
      </c>
      <c r="P41" s="1181" t="s">
        <v>2015</v>
      </c>
      <c r="Q41" s="1181" t="s">
        <v>2028</v>
      </c>
      <c r="R41" s="1181" t="s">
        <v>2015</v>
      </c>
      <c r="S41" s="1181"/>
      <c r="T41" s="1066" t="s">
        <v>2029</v>
      </c>
      <c r="U41" s="1066" t="s">
        <v>2029</v>
      </c>
      <c r="V41" s="1066" t="s">
        <v>2029</v>
      </c>
      <c r="W41" s="1066" t="s">
        <v>2029</v>
      </c>
      <c r="X41" s="1066"/>
      <c r="Y41" s="1224"/>
      <c r="Z41" s="1069" t="s">
        <v>2030</v>
      </c>
      <c r="AA41" s="1069" t="s">
        <v>2030</v>
      </c>
      <c r="AB41" s="1069" t="s">
        <v>2030</v>
      </c>
      <c r="AC41" s="1069" t="s">
        <v>2030</v>
      </c>
      <c r="AD41" s="1069"/>
    </row>
    <row customHeight="1" ht="27">
      <c r="A42" s="1068"/>
      <c r="B42" s="1122">
        <v>25</v>
      </c>
      <c r="C42" s="1066" t="s">
        <v>2031</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2032</v>
      </c>
      <c r="P42" s="1181" t="s">
        <v>2018</v>
      </c>
      <c r="Q42" s="1181" t="s">
        <v>2032</v>
      </c>
      <c r="R42" s="1181" t="s">
        <v>2018</v>
      </c>
      <c r="S42" s="1181"/>
      <c r="T42" s="1066" t="s">
        <v>2033</v>
      </c>
      <c r="U42" s="1066" t="s">
        <v>2033</v>
      </c>
      <c r="V42" s="1066" t="s">
        <v>2033</v>
      </c>
      <c r="W42" s="1066" t="s">
        <v>2033</v>
      </c>
      <c r="X42" s="1066"/>
      <c r="Y42" s="1224"/>
      <c r="Z42" s="1069" t="s">
        <v>2034</v>
      </c>
      <c r="AA42" s="1069" t="s">
        <v>2034</v>
      </c>
      <c r="AB42" s="1069" t="s">
        <v>2034</v>
      </c>
      <c r="AC42" s="1069" t="s">
        <v>2034</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2035</v>
      </c>
      <c r="P43" s="1181" t="s">
        <v>659</v>
      </c>
      <c r="Q43" s="1181" t="s">
        <v>2035</v>
      </c>
      <c r="R43" s="1181" t="s">
        <v>659</v>
      </c>
      <c r="S43" s="1181"/>
      <c r="T43" s="1066" t="s">
        <v>2036</v>
      </c>
      <c r="U43" s="1066" t="s">
        <v>2036</v>
      </c>
      <c r="V43" s="1066" t="s">
        <v>2036</v>
      </c>
      <c r="W43" s="1066" t="s">
        <v>2036</v>
      </c>
      <c r="X43" s="1066"/>
      <c r="Y43" s="1224"/>
      <c r="Z43" s="1069" t="s">
        <v>2037</v>
      </c>
      <c r="AA43" s="1069" t="s">
        <v>2037</v>
      </c>
      <c r="AB43" s="1069" t="s">
        <v>2037</v>
      </c>
      <c r="AC43" s="1069" t="s">
        <v>2037</v>
      </c>
      <c r="AD43" s="1069"/>
    </row>
    <row customHeight="1" ht="27">
      <c r="A44" s="1068"/>
      <c r="B44" s="1122">
        <v>27</v>
      </c>
      <c r="C44" s="1066" t="s">
        <v>2038</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2039</v>
      </c>
      <c r="P44" s="1181" t="s">
        <v>2040</v>
      </c>
      <c r="Q44" s="1181" t="s">
        <v>2039</v>
      </c>
      <c r="R44" s="1181" t="s">
        <v>2040</v>
      </c>
      <c r="S44" s="1181"/>
      <c r="T44" s="1066" t="s">
        <v>2029</v>
      </c>
      <c r="U44" s="1066" t="s">
        <v>2029</v>
      </c>
      <c r="V44" s="1066" t="s">
        <v>2029</v>
      </c>
      <c r="W44" s="1066" t="s">
        <v>2029</v>
      </c>
      <c r="X44" s="1066"/>
      <c r="Y44" s="1224"/>
      <c r="Z44" s="1069" t="s">
        <v>2041</v>
      </c>
      <c r="AA44" s="1069" t="s">
        <v>2041</v>
      </c>
      <c r="AB44" s="1069" t="s">
        <v>2041</v>
      </c>
      <c r="AC44" s="1069" t="s">
        <v>2041</v>
      </c>
      <c r="AD44" s="1069"/>
    </row>
    <row customHeight="1" ht="27">
      <c r="A45" s="1068"/>
      <c r="B45" s="1122">
        <v>28</v>
      </c>
      <c r="C45" s="1066" t="s">
        <v>2042</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2043</v>
      </c>
      <c r="P45" s="1181" t="s">
        <v>2044</v>
      </c>
      <c r="Q45" s="1181" t="s">
        <v>2043</v>
      </c>
      <c r="R45" s="1181" t="s">
        <v>2044</v>
      </c>
      <c r="S45" s="1181"/>
      <c r="T45" s="1066" t="s">
        <v>2033</v>
      </c>
      <c r="U45" s="1066" t="s">
        <v>2033</v>
      </c>
      <c r="V45" s="1066" t="s">
        <v>2033</v>
      </c>
      <c r="W45" s="1066" t="s">
        <v>2033</v>
      </c>
      <c r="X45" s="1066"/>
      <c r="Y45" s="1224"/>
      <c r="Z45" s="1069" t="s">
        <v>2045</v>
      </c>
      <c r="AA45" s="1069" t="s">
        <v>2045</v>
      </c>
      <c r="AB45" s="1069" t="s">
        <v>2045</v>
      </c>
      <c r="AC45" s="1069" t="s">
        <v>2045</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2046</v>
      </c>
      <c r="P46" s="1181" t="s">
        <v>2024</v>
      </c>
      <c r="Q46" s="1181" t="s">
        <v>2046</v>
      </c>
      <c r="R46" s="1181" t="s">
        <v>2024</v>
      </c>
      <c r="S46" s="1181"/>
      <c r="T46" s="1066" t="s">
        <v>2047</v>
      </c>
      <c r="U46" s="1066" t="s">
        <v>2047</v>
      </c>
      <c r="V46" s="1066" t="s">
        <v>2047</v>
      </c>
      <c r="W46" s="1066" t="s">
        <v>2047</v>
      </c>
      <c r="X46" s="1066"/>
      <c r="Y46" s="1224"/>
      <c r="Z46" s="1069" t="s">
        <v>2048</v>
      </c>
      <c r="AA46" s="1069" t="s">
        <v>2049</v>
      </c>
      <c r="AB46" s="1069" t="s">
        <v>2049</v>
      </c>
      <c r="AC46" s="1069" t="s">
        <v>2049</v>
      </c>
      <c r="AD46" s="1069"/>
    </row>
    <row customHeight="1" ht="54">
      <c r="A47" s="1068"/>
      <c r="B47" s="1122">
        <v>30</v>
      </c>
      <c r="C47" s="1066" t="s">
        <v>2050</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2051</v>
      </c>
      <c r="P47" s="1181" t="s">
        <v>2028</v>
      </c>
      <c r="Q47" s="1181" t="s">
        <v>2051</v>
      </c>
      <c r="R47" s="1181" t="s">
        <v>2028</v>
      </c>
      <c r="S47" s="1181"/>
      <c r="T47" s="1066" t="s">
        <v>2052</v>
      </c>
      <c r="U47" s="1066" t="s">
        <v>2052</v>
      </c>
      <c r="V47" s="1066" t="s">
        <v>2052</v>
      </c>
      <c r="W47" s="1066" t="s">
        <v>2052</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2035</v>
      </c>
      <c r="Q48" s="1181" t="s">
        <v>2053</v>
      </c>
      <c r="R48" s="1181" t="s">
        <v>2035</v>
      </c>
      <c r="S48" s="1181"/>
      <c r="T48" s="1066"/>
      <c r="U48" s="1066" t="s">
        <v>2054</v>
      </c>
      <c r="V48" s="1066" t="s">
        <v>2055</v>
      </c>
      <c r="W48" s="1066" t="s">
        <v>2055</v>
      </c>
      <c r="X48" s="1066"/>
      <c r="Y48" s="1224"/>
      <c r="Z48" s="1069"/>
      <c r="AA48" s="1072" t="s">
        <v>2049</v>
      </c>
      <c r="AB48" s="1072" t="s">
        <v>2049</v>
      </c>
      <c r="AC48" s="1072" t="s">
        <v>2049</v>
      </c>
      <c r="AD48" s="1069"/>
    </row>
    <row customHeight="1" ht="54">
      <c r="A49" s="1068"/>
      <c r="B49" s="1122">
        <v>32</v>
      </c>
      <c r="C49" s="1066" t="s">
        <v>2056</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2039</v>
      </c>
      <c r="Q49" s="1181" t="s">
        <v>2057</v>
      </c>
      <c r="R49" s="1181" t="s">
        <v>2039</v>
      </c>
      <c r="S49" s="1181"/>
      <c r="T49" s="1066"/>
      <c r="U49" s="1066" t="s">
        <v>2052</v>
      </c>
      <c r="V49" s="1066" t="s">
        <v>2052</v>
      </c>
      <c r="W49" s="1066" t="s">
        <v>2052</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2053</v>
      </c>
      <c r="P50" s="1181" t="s">
        <v>2046</v>
      </c>
      <c r="Q50" s="1181" t="s">
        <v>2058</v>
      </c>
      <c r="R50" s="1181" t="s">
        <v>2046</v>
      </c>
      <c r="S50" s="1181"/>
      <c r="T50" s="1066" t="s">
        <v>2059</v>
      </c>
      <c r="U50" s="1066" t="s">
        <v>2060</v>
      </c>
      <c r="V50" s="1066" t="s">
        <v>2061</v>
      </c>
      <c r="W50" s="1066" t="s">
        <v>2062</v>
      </c>
      <c r="X50" s="1066"/>
      <c r="Y50" s="1224"/>
      <c r="Z50" s="1069" t="s">
        <v>2063</v>
      </c>
      <c r="AA50" s="1072" t="s">
        <v>2064</v>
      </c>
      <c r="AB50" s="1072" t="s">
        <v>2064</v>
      </c>
      <c r="AC50" s="1072" t="s">
        <v>2064</v>
      </c>
      <c r="AD50" s="1069"/>
    </row>
    <row customHeight="1" ht="27">
      <c r="A51" s="1068"/>
      <c r="B51" s="1122">
        <v>34</v>
      </c>
      <c r="C51" s="1066" t="s">
        <v>2065</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87</v>
      </c>
      <c r="P51" s="1181"/>
      <c r="Q51" s="1181"/>
      <c r="R51" s="1181"/>
      <c r="S51" s="1181"/>
      <c r="T51" s="1066" t="s">
        <v>2066</v>
      </c>
      <c r="U51" s="1066"/>
      <c r="V51" s="1066"/>
      <c r="W51" s="1066"/>
      <c r="X51" s="1066"/>
      <c r="Y51" s="1224"/>
      <c r="Z51" s="1069"/>
      <c r="AA51" s="1072"/>
      <c r="AB51" s="1072"/>
      <c r="AC51" s="1072"/>
      <c r="AD51" s="1069"/>
    </row>
    <row customHeight="1" ht="36">
      <c r="A52" s="1068"/>
      <c r="B52" s="1122">
        <v>35</v>
      </c>
      <c r="C52" s="1066" t="s">
        <v>1958</v>
      </c>
      <c r="D52" s="1191" t="s">
        <v>1958</v>
      </c>
      <c r="E52" s="1066" t="s">
        <v>1958</v>
      </c>
      <c r="F52" s="1066" t="s">
        <v>1958</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88</v>
      </c>
      <c r="P52" s="1181" t="s">
        <v>87</v>
      </c>
      <c r="Q52" s="1181" t="s">
        <v>87</v>
      </c>
      <c r="R52" s="1181" t="s">
        <v>87</v>
      </c>
      <c r="S52" s="1181"/>
      <c r="T52" s="1066" t="s">
        <v>2067</v>
      </c>
      <c r="U52" s="1066" t="s">
        <v>2068</v>
      </c>
      <c r="V52" s="1066" t="s">
        <v>2069</v>
      </c>
      <c r="W52" s="1066" t="s">
        <v>2070</v>
      </c>
      <c r="X52" s="1066"/>
      <c r="Y52" s="1224"/>
      <c r="Z52" s="1069" t="s">
        <v>663</v>
      </c>
      <c r="AA52" s="1072" t="s">
        <v>663</v>
      </c>
      <c r="AB52" s="1072" t="s">
        <v>663</v>
      </c>
      <c r="AC52" s="1072" t="s">
        <v>663</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667</v>
      </c>
      <c r="P53" s="1181" t="s">
        <v>323</v>
      </c>
      <c r="Q53" s="1181" t="s">
        <v>323</v>
      </c>
      <c r="R53" s="1181" t="s">
        <v>323</v>
      </c>
      <c r="S53" s="1181"/>
      <c r="T53" s="1066" t="s">
        <v>2071</v>
      </c>
      <c r="U53" s="1066" t="s">
        <v>2071</v>
      </c>
      <c r="V53" s="1066" t="s">
        <v>2071</v>
      </c>
      <c r="W53" s="1066" t="s">
        <v>2071</v>
      </c>
      <c r="X53" s="1066"/>
      <c r="Y53" s="1224"/>
      <c r="Z53" s="1069"/>
      <c r="AA53" s="1072"/>
      <c r="AB53" s="1069"/>
      <c r="AC53" s="1069"/>
      <c r="AD53" s="1069"/>
    </row>
    <row customHeight="1" ht="18">
      <c r="A54" s="1068"/>
      <c r="B54" s="1122">
        <v>37</v>
      </c>
      <c r="C54" s="1066" t="s">
        <v>1964</v>
      </c>
      <c r="D54" s="1191" t="s">
        <v>1964</v>
      </c>
      <c r="E54" s="1066" t="s">
        <v>1964</v>
      </c>
      <c r="F54" s="1066" t="s">
        <v>1964</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108</v>
      </c>
      <c r="P54" s="1181" t="s">
        <v>88</v>
      </c>
      <c r="Q54" s="1181" t="s">
        <v>88</v>
      </c>
      <c r="R54" s="1181" t="s">
        <v>88</v>
      </c>
      <c r="S54" s="1181"/>
      <c r="T54" s="1066" t="s">
        <v>665</v>
      </c>
      <c r="U54" s="1066" t="s">
        <v>665</v>
      </c>
      <c r="V54" s="1066" t="s">
        <v>665</v>
      </c>
      <c r="W54" s="1066" t="s">
        <v>665</v>
      </c>
      <c r="X54" s="1066"/>
      <c r="Y54" s="1224"/>
      <c r="Z54" s="1069" t="s">
        <v>666</v>
      </c>
      <c r="AA54" s="1069" t="s">
        <v>666</v>
      </c>
      <c r="AB54" s="1069" t="s">
        <v>666</v>
      </c>
      <c r="AC54" s="1069" t="s">
        <v>666</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312</v>
      </c>
      <c r="P55" s="1181" t="s">
        <v>667</v>
      </c>
      <c r="Q55" s="1181" t="s">
        <v>667</v>
      </c>
      <c r="R55" s="1181" t="s">
        <v>667</v>
      </c>
      <c r="S55" s="1181"/>
      <c r="T55" s="1066" t="s">
        <v>2072</v>
      </c>
      <c r="U55" s="1066" t="s">
        <v>2073</v>
      </c>
      <c r="V55" s="1066" t="s">
        <v>2073</v>
      </c>
      <c r="W55" s="1066" t="s">
        <v>2073</v>
      </c>
      <c r="X55" s="1066"/>
      <c r="Y55" s="1224"/>
      <c r="Z55" s="1069" t="s">
        <v>2074</v>
      </c>
      <c r="AA55" s="1069" t="s">
        <v>2074</v>
      </c>
      <c r="AB55" s="1069" t="s">
        <v>2074</v>
      </c>
      <c r="AC55" s="1069" t="s">
        <v>2074</v>
      </c>
      <c r="AD55" s="1069"/>
    </row>
    <row customHeight="1" ht="27">
      <c r="A56" s="1068"/>
      <c r="B56" s="1122">
        <v>39</v>
      </c>
      <c r="C56" s="1066" t="s">
        <v>939</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1067</v>
      </c>
      <c r="P56" s="1181" t="s">
        <v>670</v>
      </c>
      <c r="Q56" s="1181" t="s">
        <v>670</v>
      </c>
      <c r="R56" s="1181" t="s">
        <v>670</v>
      </c>
      <c r="S56" s="1181"/>
      <c r="T56" s="1066" t="s">
        <v>2075</v>
      </c>
      <c r="U56" s="1066" t="s">
        <v>2076</v>
      </c>
      <c r="V56" s="1066" t="s">
        <v>2076</v>
      </c>
      <c r="W56" s="1066" t="s">
        <v>2076</v>
      </c>
      <c r="X56" s="1066"/>
      <c r="Y56" s="1224"/>
      <c r="Z56" s="1069" t="s">
        <v>672</v>
      </c>
      <c r="AA56" s="1069" t="s">
        <v>672</v>
      </c>
      <c r="AB56" s="1069" t="s">
        <v>672</v>
      </c>
      <c r="AC56" s="1069" t="s">
        <v>672</v>
      </c>
      <c r="AD56" s="1069"/>
    </row>
    <row customHeight="1" ht="27">
      <c r="A57" s="1068"/>
      <c r="B57" s="1122">
        <v>40</v>
      </c>
      <c r="C57" s="1066" t="s">
        <v>941</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2077</v>
      </c>
      <c r="P57" s="1181" t="s">
        <v>673</v>
      </c>
      <c r="Q57" s="1181" t="s">
        <v>673</v>
      </c>
      <c r="R57" s="1181" t="s">
        <v>673</v>
      </c>
      <c r="S57" s="1181"/>
      <c r="T57" s="1066" t="s">
        <v>2078</v>
      </c>
      <c r="U57" s="1066" t="s">
        <v>2079</v>
      </c>
      <c r="V57" s="1066" t="s">
        <v>2079</v>
      </c>
      <c r="W57" s="1066" t="s">
        <v>2079</v>
      </c>
      <c r="X57" s="1066"/>
      <c r="Y57" s="1224"/>
      <c r="Z57" s="1069" t="s">
        <v>675</v>
      </c>
      <c r="AA57" s="1069" t="s">
        <v>675</v>
      </c>
      <c r="AB57" s="1069" t="s">
        <v>675</v>
      </c>
      <c r="AC57" s="1069" t="s">
        <v>675</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796</v>
      </c>
      <c r="P58" s="1181" t="s">
        <v>710</v>
      </c>
      <c r="Q58" s="1181" t="s">
        <v>710</v>
      </c>
      <c r="R58" s="1181" t="s">
        <v>710</v>
      </c>
      <c r="S58" s="1181"/>
      <c r="T58" s="1066" t="s">
        <v>2080</v>
      </c>
      <c r="U58" s="1066" t="s">
        <v>2080</v>
      </c>
      <c r="V58" s="1066" t="s">
        <v>2080</v>
      </c>
      <c r="W58" s="1066" t="s">
        <v>2080</v>
      </c>
      <c r="X58" s="1066"/>
      <c r="Y58" s="1224"/>
      <c r="Z58" s="1069"/>
      <c r="AA58" s="1072"/>
      <c r="AB58" s="1069"/>
      <c r="AC58" s="1069"/>
      <c r="AD58" s="1069"/>
    </row>
    <row customHeight="1" ht="36">
      <c r="A59" s="1068"/>
      <c r="B59" s="1122">
        <v>42</v>
      </c>
      <c r="C59" s="1066">
        <v>3</v>
      </c>
      <c r="D59" s="1191" t="s">
        <v>2065</v>
      </c>
      <c r="E59" s="1066" t="s">
        <v>2065</v>
      </c>
      <c r="F59" s="1066" t="s">
        <v>2065</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108</v>
      </c>
      <c r="Q59" s="1181" t="s">
        <v>108</v>
      </c>
      <c r="R59" s="1181" t="s">
        <v>108</v>
      </c>
      <c r="S59" s="1181"/>
      <c r="T59" s="1066"/>
      <c r="U59" s="1066" t="s">
        <v>2081</v>
      </c>
      <c r="V59" s="1066" t="s">
        <v>2082</v>
      </c>
      <c r="W59" s="1066" t="s">
        <v>2083</v>
      </c>
      <c r="X59" s="1066"/>
      <c r="Y59" s="1224"/>
      <c r="Z59" s="1069"/>
      <c r="AA59" s="1072"/>
      <c r="AB59" s="1069"/>
      <c r="AC59" s="1069"/>
      <c r="AD59" s="1069"/>
    </row>
    <row customHeight="1" ht="81">
      <c r="A60" s="1068"/>
      <c r="B60" s="1122">
        <v>43</v>
      </c>
      <c r="C60" s="1066" t="s">
        <v>2084</v>
      </c>
      <c r="D60" s="1191" t="s">
        <v>2084</v>
      </c>
      <c r="E60" s="1066" t="s">
        <v>2084</v>
      </c>
      <c r="F60" s="1066" t="s">
        <v>2084</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89</v>
      </c>
      <c r="P60" s="1181" t="s">
        <v>89</v>
      </c>
      <c r="Q60" s="1181" t="s">
        <v>89</v>
      </c>
      <c r="R60" s="1181" t="s">
        <v>89</v>
      </c>
      <c r="S60" s="1181"/>
      <c r="T60" s="1066" t="s">
        <v>679</v>
      </c>
      <c r="U60" s="1066" t="s">
        <v>679</v>
      </c>
      <c r="V60" s="1066" t="s">
        <v>679</v>
      </c>
      <c r="W60" s="1066" t="s">
        <v>679</v>
      </c>
      <c r="X60" s="1066"/>
      <c r="Y60" s="1224"/>
      <c r="Z60" s="1069" t="s">
        <v>2085</v>
      </c>
      <c r="AA60" s="1072" t="s">
        <v>2086</v>
      </c>
      <c r="AB60" s="1069" t="s">
        <v>2087</v>
      </c>
      <c r="AC60" s="1069" t="s">
        <v>2086</v>
      </c>
      <c r="AD60" s="1069"/>
    </row>
    <row customHeight="1" ht="9">
      <c r="A61" s="1068"/>
      <c r="B61" s="1122">
        <v>44</v>
      </c>
      <c r="C61" s="1066"/>
      <c r="D61" s="1191" t="s">
        <v>2088</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90</v>
      </c>
      <c r="Q61" s="1181"/>
      <c r="R61" s="1181"/>
      <c r="S61" s="1181"/>
      <c r="T61" s="1066"/>
      <c r="U61" s="1066" t="s">
        <v>2089</v>
      </c>
      <c r="V61" s="1066"/>
      <c r="W61" s="1066"/>
      <c r="X61" s="1066"/>
      <c r="Y61" s="1224"/>
      <c r="Z61" s="1069"/>
      <c r="AA61" s="1072"/>
      <c r="AB61" s="1069"/>
      <c r="AC61" s="1069"/>
      <c r="AD61" s="1069"/>
    </row>
    <row customHeight="1" ht="9">
      <c r="A62" s="1068"/>
      <c r="B62" s="1122">
        <v>45</v>
      </c>
      <c r="C62" s="1066"/>
      <c r="D62" s="1191" t="s">
        <v>2090</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109</v>
      </c>
      <c r="Q62" s="1181"/>
      <c r="R62" s="1181"/>
      <c r="S62" s="1181"/>
      <c r="T62" s="1066"/>
      <c r="U62" s="1066" t="s">
        <v>2091</v>
      </c>
      <c r="V62" s="1066"/>
      <c r="W62" s="1066"/>
      <c r="X62" s="1066"/>
      <c r="Y62" s="1224"/>
      <c r="Z62" s="1069"/>
      <c r="AA62" s="1072"/>
      <c r="AB62" s="1069"/>
      <c r="AC62" s="1069"/>
      <c r="AD62" s="1069"/>
    </row>
    <row customHeight="1" ht="18">
      <c r="A63" s="1068"/>
      <c r="B63" s="1122">
        <v>46</v>
      </c>
      <c r="C63" s="1066"/>
      <c r="D63" s="1191" t="s">
        <v>2092</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96</v>
      </c>
      <c r="Q63" s="1181"/>
      <c r="R63" s="1181"/>
      <c r="S63" s="1181"/>
      <c r="T63" s="1066"/>
      <c r="U63" s="1066" t="s">
        <v>2093</v>
      </c>
      <c r="V63" s="1066"/>
      <c r="W63" s="1066"/>
      <c r="X63" s="1066"/>
      <c r="Y63" s="1224"/>
      <c r="Z63" s="1069"/>
      <c r="AA63" s="1072"/>
      <c r="AB63" s="1069"/>
      <c r="AC63" s="1069"/>
      <c r="AD63" s="1069"/>
    </row>
    <row customHeight="1" ht="18">
      <c r="A64" s="1068"/>
      <c r="B64" s="1122">
        <v>47</v>
      </c>
      <c r="C64" s="1066"/>
      <c r="D64" s="1191" t="s">
        <v>2094</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145</v>
      </c>
      <c r="Q64" s="1181"/>
      <c r="R64" s="1181"/>
      <c r="S64" s="1181"/>
      <c r="T64" s="1066"/>
      <c r="U64" s="1066" t="s">
        <v>2095</v>
      </c>
      <c r="V64" s="1066"/>
      <c r="W64" s="1066"/>
      <c r="X64" s="1066"/>
      <c r="Y64" s="1224"/>
      <c r="Z64" s="1069"/>
      <c r="AA64" s="1072" t="s">
        <v>2096</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2006</v>
      </c>
      <c r="Q65" s="1181"/>
      <c r="R65" s="1181"/>
      <c r="S65" s="1181"/>
      <c r="T65" s="1066"/>
      <c r="U65" s="1066" t="s">
        <v>2097</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2010</v>
      </c>
      <c r="Q66" s="1181"/>
      <c r="R66" s="1181"/>
      <c r="S66" s="1181"/>
      <c r="T66" s="1066"/>
      <c r="U66" s="1066" t="s">
        <v>2098</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2099</v>
      </c>
      <c r="Q67" s="1181"/>
      <c r="R67" s="1181"/>
      <c r="S67" s="1181"/>
      <c r="T67" s="1066"/>
      <c r="U67" s="1066" t="s">
        <v>2100</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2101</v>
      </c>
      <c r="Q68" s="1181"/>
      <c r="R68" s="1181"/>
      <c r="S68" s="1181"/>
      <c r="T68" s="1066"/>
      <c r="U68" s="1066" t="s">
        <v>2102</v>
      </c>
      <c r="V68" s="1066"/>
      <c r="W68" s="1066"/>
      <c r="X68" s="1066"/>
      <c r="Y68" s="1224"/>
      <c r="Z68" s="1069"/>
      <c r="AA68" s="1072"/>
      <c r="AB68" s="1069"/>
      <c r="AC68" s="1069"/>
      <c r="AD68" s="1069"/>
    </row>
    <row customHeight="1" ht="9">
      <c r="A69" s="1068"/>
      <c r="B69" s="1122">
        <v>52</v>
      </c>
      <c r="C69" s="1066"/>
      <c r="D69" s="1191" t="s">
        <v>2103</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146</v>
      </c>
      <c r="Q69" s="1181"/>
      <c r="R69" s="1181"/>
      <c r="S69" s="1181"/>
      <c r="T69" s="1066"/>
      <c r="U69" s="1066" t="s">
        <v>2104</v>
      </c>
      <c r="V69" s="1066"/>
      <c r="W69" s="1066"/>
      <c r="X69" s="1066"/>
      <c r="Y69" s="1224"/>
      <c r="Z69" s="1069"/>
      <c r="AA69" s="1072"/>
      <c r="AB69" s="1069"/>
      <c r="AC69" s="1069"/>
      <c r="AD69" s="1069"/>
    </row>
    <row customHeight="1" ht="27">
      <c r="A70" s="1068"/>
      <c r="B70" s="1122">
        <v>53</v>
      </c>
      <c r="C70" s="1066"/>
      <c r="D70" s="1191"/>
      <c r="E70" s="1066" t="s">
        <v>2088</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90</v>
      </c>
      <c r="R70" s="1181"/>
      <c r="S70" s="1181"/>
      <c r="T70" s="1066"/>
      <c r="U70" s="1066"/>
      <c r="V70" s="1066" t="s">
        <v>2105</v>
      </c>
      <c r="W70" s="1066"/>
      <c r="X70" s="1066"/>
      <c r="Y70" s="1224"/>
      <c r="Z70" s="1069"/>
      <c r="AA70" s="1072"/>
      <c r="AB70" s="1069"/>
      <c r="AC70" s="1069"/>
      <c r="AD70" s="1069"/>
    </row>
    <row customHeight="1" ht="36">
      <c r="A71" s="1068"/>
      <c r="B71" s="1122">
        <v>54</v>
      </c>
      <c r="C71" s="1066"/>
      <c r="D71" s="1191"/>
      <c r="E71" s="1066" t="s">
        <v>2090</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109</v>
      </c>
      <c r="R71" s="1181"/>
      <c r="S71" s="1181"/>
      <c r="T71" s="1066"/>
      <c r="U71" s="1066"/>
      <c r="V71" s="1066" t="s">
        <v>2106</v>
      </c>
      <c r="W71" s="1066"/>
      <c r="X71" s="1066"/>
      <c r="Y71" s="1224"/>
      <c r="Z71" s="1069"/>
      <c r="AA71" s="1072"/>
      <c r="AB71" s="1069"/>
      <c r="AC71" s="1069"/>
      <c r="AD71" s="1069"/>
    </row>
    <row customHeight="1" ht="27">
      <c r="A72" s="1068"/>
      <c r="B72" s="1122">
        <v>55</v>
      </c>
      <c r="C72" s="1066"/>
      <c r="D72" s="1191"/>
      <c r="E72" s="1066" t="s">
        <v>2092</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96</v>
      </c>
      <c r="R72" s="1181"/>
      <c r="S72" s="1181"/>
      <c r="T72" s="1066"/>
      <c r="U72" s="1066"/>
      <c r="V72" s="1066" t="s">
        <v>2107</v>
      </c>
      <c r="W72" s="1066"/>
      <c r="X72" s="1066"/>
      <c r="Y72" s="1224"/>
      <c r="Z72" s="1069"/>
      <c r="AA72" s="1072"/>
      <c r="AB72" s="1069"/>
      <c r="AC72" s="1069"/>
      <c r="AD72" s="1069"/>
    </row>
    <row customHeight="1" ht="36">
      <c r="A73" s="1068"/>
      <c r="B73" s="1122">
        <v>56</v>
      </c>
      <c r="C73" s="1066"/>
      <c r="D73" s="1191"/>
      <c r="E73" s="1066" t="s">
        <v>2094</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145</v>
      </c>
      <c r="R73" s="1181"/>
      <c r="S73" s="1181"/>
      <c r="T73" s="1066"/>
      <c r="U73" s="1066"/>
      <c r="V73" s="1066" t="s">
        <v>2108</v>
      </c>
      <c r="W73" s="1066"/>
      <c r="X73" s="1066"/>
      <c r="Y73" s="1224"/>
      <c r="Z73" s="1069"/>
      <c r="AA73" s="1072"/>
      <c r="AB73" s="1069"/>
      <c r="AC73" s="1069"/>
      <c r="AD73" s="1069"/>
    </row>
    <row customHeight="1" ht="18">
      <c r="A74" s="1068"/>
      <c r="B74" s="1122">
        <v>57</v>
      </c>
      <c r="C74" s="1066"/>
      <c r="D74" s="1191"/>
      <c r="E74" s="1066" t="s">
        <v>2103</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146</v>
      </c>
      <c r="R74" s="1181"/>
      <c r="S74" s="1181"/>
      <c r="T74" s="1066"/>
      <c r="U74" s="1066"/>
      <c r="V74" s="1066" t="s">
        <v>2109</v>
      </c>
      <c r="W74" s="1066"/>
      <c r="X74" s="1066"/>
      <c r="Y74" s="1224"/>
      <c r="Z74" s="1069"/>
      <c r="AA74" s="1072"/>
      <c r="AB74" s="1069"/>
      <c r="AC74" s="1069"/>
      <c r="AD74" s="1069"/>
    </row>
    <row customHeight="1" ht="18">
      <c r="A75" s="1068"/>
      <c r="B75" s="1122">
        <v>58</v>
      </c>
      <c r="C75" s="1066"/>
      <c r="D75" s="1191"/>
      <c r="E75" s="1066"/>
      <c r="F75" s="1066" t="s">
        <v>2088</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90</v>
      </c>
      <c r="S75" s="1181"/>
      <c r="T75" s="1066"/>
      <c r="U75" s="1066"/>
      <c r="V75" s="1066"/>
      <c r="W75" s="1066" t="s">
        <v>2110</v>
      </c>
      <c r="X75" s="1066"/>
      <c r="Y75" s="1224"/>
      <c r="Z75" s="1069"/>
      <c r="AA75" s="1072"/>
      <c r="AB75" s="1069"/>
      <c r="AC75" s="1069"/>
      <c r="AD75" s="1069"/>
    </row>
    <row customHeight="1" ht="36">
      <c r="A76" s="1068"/>
      <c r="B76" s="1122">
        <v>59</v>
      </c>
      <c r="C76" s="1066"/>
      <c r="D76" s="1191"/>
      <c r="E76" s="1066"/>
      <c r="F76" s="1066" t="s">
        <v>2090</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109</v>
      </c>
      <c r="S76" s="1181"/>
      <c r="T76" s="1066"/>
      <c r="U76" s="1066"/>
      <c r="V76" s="1066"/>
      <c r="W76" s="1066" t="s">
        <v>2111</v>
      </c>
      <c r="X76" s="1066"/>
      <c r="Y76" s="1224"/>
      <c r="Z76" s="1069"/>
      <c r="AA76" s="1072"/>
      <c r="AB76" s="1069"/>
      <c r="AC76" s="1069"/>
      <c r="AD76" s="1069"/>
    </row>
    <row customHeight="1" ht="18">
      <c r="A77" s="1068"/>
      <c r="B77" s="1122">
        <v>60</v>
      </c>
      <c r="C77" s="1066"/>
      <c r="D77" s="1191"/>
      <c r="E77" s="1066"/>
      <c r="F77" s="1066" t="s">
        <v>2092</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96</v>
      </c>
      <c r="S77" s="1181"/>
      <c r="T77" s="1066"/>
      <c r="U77" s="1066"/>
      <c r="V77" s="1066"/>
      <c r="W77" s="1066" t="s">
        <v>2112</v>
      </c>
      <c r="X77" s="1066"/>
      <c r="Y77" s="1224"/>
      <c r="Z77" s="1069"/>
      <c r="AA77" s="1072"/>
      <c r="AB77" s="1069"/>
      <c r="AC77" s="1069"/>
      <c r="AD77" s="1069"/>
    </row>
    <row customHeight="1" ht="72">
      <c r="A78" s="1068"/>
      <c r="B78" s="1122">
        <v>61</v>
      </c>
      <c r="C78" s="1066" t="s">
        <v>2088</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90</v>
      </c>
      <c r="P78" s="1181"/>
      <c r="Q78" s="1181"/>
      <c r="R78" s="1181"/>
      <c r="S78" s="1181"/>
      <c r="T78" s="1066" t="s">
        <v>2113</v>
      </c>
      <c r="U78" s="1066"/>
      <c r="V78" s="1066"/>
      <c r="W78" s="1066"/>
      <c r="X78" s="1066"/>
      <c r="Y78" s="1224"/>
      <c r="Z78" s="1069" t="s">
        <v>2114</v>
      </c>
      <c r="AA78" s="1072"/>
      <c r="AB78" s="1069"/>
      <c r="AC78" s="1069"/>
      <c r="AD78" s="1069"/>
    </row>
    <row customHeight="1" ht="36">
      <c r="A79" s="1068"/>
      <c r="B79" s="1122">
        <v>62</v>
      </c>
      <c r="C79" s="1066" t="s">
        <v>2090</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109</v>
      </c>
      <c r="P79" s="1181"/>
      <c r="Q79" s="1181"/>
      <c r="R79" s="1181"/>
      <c r="S79" s="1181"/>
      <c r="T79" s="1066" t="s">
        <v>2115</v>
      </c>
      <c r="U79" s="1066"/>
      <c r="V79" s="1066"/>
      <c r="W79" s="1066"/>
      <c r="X79" s="1066"/>
      <c r="Y79" s="1224"/>
      <c r="Z79" s="1069" t="s">
        <v>2116</v>
      </c>
      <c r="AA79" s="1072"/>
      <c r="AB79" s="1069"/>
      <c r="AC79" s="1069"/>
      <c r="AD79" s="1069"/>
    </row>
    <row customHeight="1" ht="45">
      <c r="A80" s="1068"/>
      <c r="B80" s="1122">
        <v>63</v>
      </c>
      <c r="C80" s="1066" t="s">
        <v>2092</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96</v>
      </c>
      <c r="P80" s="1181"/>
      <c r="Q80" s="1181"/>
      <c r="R80" s="1181"/>
      <c r="S80" s="1181"/>
      <c r="T80" s="1066" t="s">
        <v>2117</v>
      </c>
      <c r="U80" s="1066"/>
      <c r="V80" s="1066"/>
      <c r="W80" s="1066"/>
      <c r="X80" s="1066"/>
      <c r="Y80" s="1224"/>
      <c r="Z80" s="1069" t="s">
        <v>2118</v>
      </c>
      <c r="AA80" s="1072"/>
      <c r="AB80" s="1069"/>
      <c r="AC80" s="1069"/>
      <c r="AD80" s="1069"/>
    </row>
    <row customHeight="1" ht="36">
      <c r="A81" s="1068"/>
      <c r="B81" s="1122">
        <v>64</v>
      </c>
      <c r="C81" s="1066" t="s">
        <v>2094</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1997</v>
      </c>
      <c r="P81" s="1181"/>
      <c r="Q81" s="1181"/>
      <c r="R81" s="1181"/>
      <c r="S81" s="1181"/>
      <c r="T81" s="1066" t="s">
        <v>2119</v>
      </c>
      <c r="U81" s="1066"/>
      <c r="V81" s="1066"/>
      <c r="W81" s="1066"/>
      <c r="X81" s="1066"/>
      <c r="Y81" s="1224"/>
      <c r="Z81" s="1069" t="s">
        <v>2120</v>
      </c>
      <c r="AA81" s="1072"/>
      <c r="AB81" s="1069"/>
      <c r="AC81" s="1069"/>
      <c r="AD81" s="1069"/>
    </row>
    <row customHeight="1" ht="90">
      <c r="A82" s="1068"/>
      <c r="B82" s="1122">
        <v>65</v>
      </c>
      <c r="C82" s="1066" t="s">
        <v>2103</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145</v>
      </c>
      <c r="P82" s="1181"/>
      <c r="Q82" s="1181"/>
      <c r="R82" s="1181"/>
      <c r="S82" s="1181"/>
      <c r="T82" s="1066" t="s">
        <v>2121</v>
      </c>
      <c r="U82" s="1066"/>
      <c r="V82" s="1066"/>
      <c r="W82" s="1066"/>
      <c r="X82" s="1066"/>
      <c r="Y82" s="1224"/>
      <c r="Z82" s="1069" t="s">
        <v>2122</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2006</v>
      </c>
      <c r="P83" s="1181"/>
      <c r="Q83" s="1181"/>
      <c r="R83" s="1181"/>
      <c r="S83" s="1181"/>
      <c r="T83" s="1066" t="s">
        <v>2123</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2124</v>
      </c>
      <c r="P84" s="1181"/>
      <c r="Q84" s="1181"/>
      <c r="R84" s="1181"/>
      <c r="S84" s="1181"/>
      <c r="T84" s="1066" t="s">
        <v>2125</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2010</v>
      </c>
      <c r="P85" s="1181"/>
      <c r="Q85" s="1181"/>
      <c r="R85" s="1181"/>
      <c r="S85" s="1181"/>
      <c r="T85" s="1066" t="s">
        <v>2126</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2127</v>
      </c>
      <c r="P86" s="1181"/>
      <c r="Q86" s="1181"/>
      <c r="R86" s="1181"/>
      <c r="S86" s="1181"/>
      <c r="T86" s="1066" t="s">
        <v>2128</v>
      </c>
      <c r="U86" s="1066"/>
      <c r="V86" s="1066"/>
      <c r="W86" s="1066"/>
      <c r="X86" s="1066"/>
      <c r="Y86" s="1224"/>
      <c r="Z86" s="1069"/>
      <c r="AA86" s="1072"/>
      <c r="AB86" s="1069"/>
      <c r="AC86" s="1069"/>
      <c r="AD86" s="1069"/>
    </row>
    <row customHeight="1" ht="36">
      <c r="A87" s="1068"/>
      <c r="B87" s="1122">
        <v>70</v>
      </c>
      <c r="C87" s="1066" t="s">
        <v>2129</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146</v>
      </c>
      <c r="P87" s="1181"/>
      <c r="Q87" s="1181"/>
      <c r="R87" s="1181"/>
      <c r="S87" s="1181"/>
      <c r="T87" s="1066" t="s">
        <v>2130</v>
      </c>
      <c r="U87" s="1066"/>
      <c r="V87" s="1066"/>
      <c r="W87" s="1066"/>
      <c r="X87" s="1066"/>
      <c r="Y87" s="1224"/>
      <c r="Z87" s="1069"/>
      <c r="AA87" s="1072"/>
      <c r="AB87" s="1069"/>
      <c r="AC87" s="1069"/>
      <c r="AD87" s="1069"/>
    </row>
    <row customHeight="1" ht="18">
      <c r="A88" s="1068"/>
      <c r="B88" s="1122">
        <v>71</v>
      </c>
      <c r="C88" s="1066" t="s">
        <v>2131</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147</v>
      </c>
      <c r="P88" s="1181"/>
      <c r="Q88" s="1181"/>
      <c r="R88" s="1181"/>
      <c r="S88" s="1181"/>
      <c r="T88" s="1066" t="s">
        <v>2132</v>
      </c>
      <c r="U88" s="1066"/>
      <c r="V88" s="1066"/>
      <c r="W88" s="1066"/>
      <c r="X88" s="1066"/>
      <c r="Y88" s="1224"/>
      <c r="Z88" s="1069"/>
      <c r="AA88" s="1072"/>
      <c r="AB88" s="1069"/>
      <c r="AC88" s="1069"/>
      <c r="AD88" s="1069"/>
    </row>
    <row customHeight="1" ht="18">
      <c r="A89" s="1068"/>
      <c r="B89" s="1122">
        <v>72</v>
      </c>
      <c r="C89" s="1066" t="s">
        <v>2133</v>
      </c>
      <c r="D89" s="1191" t="s">
        <v>2129</v>
      </c>
      <c r="E89" s="1066" t="s">
        <v>2129</v>
      </c>
      <c r="F89" s="1066" t="s">
        <v>2094</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148</v>
      </c>
      <c r="P89" s="1181" t="s">
        <v>147</v>
      </c>
      <c r="Q89" s="1181" t="s">
        <v>147</v>
      </c>
      <c r="R89" s="1181" t="s">
        <v>145</v>
      </c>
      <c r="S89" s="1181"/>
      <c r="T89" s="1066" t="s">
        <v>2134</v>
      </c>
      <c r="U89" s="1066" t="s">
        <v>2134</v>
      </c>
      <c r="V89" s="1066" t="s">
        <v>2134</v>
      </c>
      <c r="W89" s="1066" t="s">
        <v>2134</v>
      </c>
      <c r="X89" s="1066"/>
      <c r="Y89" s="1224"/>
      <c r="Z89" s="1069"/>
      <c r="AA89" s="1072"/>
      <c r="AB89" s="1069"/>
      <c r="AC89" s="1069"/>
      <c r="AD89" s="1069"/>
    </row>
    <row customHeight="1" ht="27">
      <c r="A90" s="1068"/>
      <c r="B90" s="1122">
        <v>73</v>
      </c>
      <c r="C90" s="1066" t="s">
        <v>2135</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149</v>
      </c>
      <c r="P90" s="1181"/>
      <c r="Q90" s="1181"/>
      <c r="R90" s="1181"/>
      <c r="S90" s="1181"/>
      <c r="T90" s="1066" t="s">
        <v>2136</v>
      </c>
      <c r="U90" s="1066"/>
      <c r="V90" s="1066"/>
      <c r="W90" s="1066"/>
      <c r="X90" s="1066"/>
      <c r="Y90" s="1224"/>
      <c r="Z90" s="1069"/>
      <c r="AA90" s="1072"/>
      <c r="AB90" s="1069"/>
      <c r="AC90" s="1069"/>
      <c r="AD90" s="1069"/>
    </row>
    <row customHeight="1" ht="18">
      <c r="A91" s="1068"/>
      <c r="B91" s="1122">
        <v>74</v>
      </c>
      <c r="C91" s="1066"/>
      <c r="D91" s="1191" t="s">
        <v>2131</v>
      </c>
      <c r="E91" s="1066" t="s">
        <v>2131</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148</v>
      </c>
      <c r="Q91" s="1181" t="s">
        <v>148</v>
      </c>
      <c r="R91" s="1181"/>
      <c r="S91" s="1181"/>
      <c r="T91" s="1066"/>
      <c r="U91" s="1066" t="s">
        <v>2137</v>
      </c>
      <c r="V91" s="1066" t="s">
        <v>2137</v>
      </c>
      <c r="W91" s="1066"/>
      <c r="X91" s="1066"/>
      <c r="Y91" s="1224"/>
      <c r="Z91" s="1069"/>
      <c r="AA91" s="1072"/>
      <c r="AB91" s="1069"/>
      <c r="AC91" s="1069"/>
      <c r="AD91" s="1069"/>
    </row>
    <row customHeight="1" ht="27">
      <c r="A92" s="1068"/>
      <c r="B92" s="1122">
        <v>75</v>
      </c>
      <c r="C92" s="1066"/>
      <c r="D92" s="1191" t="s">
        <v>2133</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149</v>
      </c>
      <c r="Q92" s="1181"/>
      <c r="R92" s="1181"/>
      <c r="S92" s="1181"/>
      <c r="T92" s="1066"/>
      <c r="U92" s="1066" t="s">
        <v>2138</v>
      </c>
      <c r="V92" s="1066"/>
      <c r="W92" s="1066"/>
      <c r="X92" s="1066"/>
      <c r="Y92" s="1224"/>
      <c r="Z92" s="1069"/>
      <c r="AA92" s="1072" t="s">
        <v>2139</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2038</v>
      </c>
      <c r="Q93" s="1181"/>
      <c r="R93" s="1181"/>
      <c r="S93" s="1181"/>
      <c r="T93" s="1066"/>
      <c r="U93" s="1066" t="s">
        <v>2140</v>
      </c>
      <c r="V93" s="1066"/>
      <c r="W93" s="1066"/>
      <c r="X93" s="1066"/>
      <c r="Y93" s="1224"/>
      <c r="Z93" s="1069"/>
      <c r="AA93" s="1072" t="s">
        <v>2141</v>
      </c>
      <c r="AB93" s="1069"/>
      <c r="AC93" s="1069"/>
      <c r="AD93" s="1069"/>
    </row>
    <row customHeight="1" ht="45">
      <c r="A94" s="1068"/>
      <c r="B94" s="1122">
        <v>77</v>
      </c>
      <c r="C94" s="1066"/>
      <c r="D94" s="1191" t="s">
        <v>2135</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1392</v>
      </c>
      <c r="Q94" s="1181"/>
      <c r="R94" s="1181"/>
      <c r="S94" s="1181"/>
      <c r="T94" s="1066"/>
      <c r="U94" s="1066" t="s">
        <v>2142</v>
      </c>
      <c r="V94" s="1066"/>
      <c r="W94" s="1066"/>
      <c r="X94" s="1066"/>
      <c r="Y94" s="1224"/>
      <c r="Z94" s="1069"/>
      <c r="AA94" s="1072" t="s">
        <v>2143</v>
      </c>
      <c r="AB94" s="1069"/>
      <c r="AC94" s="1069"/>
      <c r="AD94" s="1069"/>
    </row>
    <row customHeight="1" ht="99">
      <c r="A95" s="1068"/>
      <c r="B95" s="1122">
        <v>78</v>
      </c>
      <c r="C95" s="1066" t="s">
        <v>2144</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1392</v>
      </c>
      <c r="P95" s="1181"/>
      <c r="Q95" s="1181"/>
      <c r="R95" s="1181"/>
      <c r="S95" s="1181"/>
      <c r="T95" s="1066" t="s">
        <v>2145</v>
      </c>
      <c r="U95" s="1066"/>
      <c r="V95" s="1066"/>
      <c r="W95" s="1066"/>
      <c r="X95" s="1066"/>
      <c r="Y95" s="1224"/>
      <c r="Z95" s="1069"/>
      <c r="AA95" s="1072"/>
      <c r="AB95" s="1069"/>
      <c r="AC95" s="1069"/>
      <c r="AD95" s="1069"/>
    </row>
    <row customHeight="1" ht="99">
      <c r="A96" s="1068"/>
      <c r="B96" s="1122">
        <v>79</v>
      </c>
      <c r="C96" s="1066" t="s">
        <v>1079</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1398</v>
      </c>
      <c r="P96" s="1181"/>
      <c r="Q96" s="1181"/>
      <c r="R96" s="1181"/>
      <c r="S96" s="1181"/>
      <c r="T96" s="1066" t="s">
        <v>2146</v>
      </c>
      <c r="U96" s="1066"/>
      <c r="V96" s="1066"/>
      <c r="W96" s="1066"/>
      <c r="X96" s="1066"/>
      <c r="Y96" s="1224"/>
      <c r="Z96" s="1069" t="s">
        <v>2147</v>
      </c>
      <c r="AA96" s="1072"/>
      <c r="AB96" s="1069"/>
      <c r="AC96" s="1069"/>
      <c r="AD96" s="1069"/>
    </row>
    <row customHeight="1" ht="63">
      <c r="A97" s="1068"/>
      <c r="B97" s="1122">
        <v>80</v>
      </c>
      <c r="C97" s="1066" t="s">
        <v>2148</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1409</v>
      </c>
      <c r="P97" s="1181"/>
      <c r="Q97" s="1181"/>
      <c r="R97" s="1181"/>
      <c r="S97" s="1181"/>
      <c r="T97" s="1066" t="s">
        <v>2149</v>
      </c>
      <c r="U97" s="1066"/>
      <c r="V97" s="1066"/>
      <c r="W97" s="1066"/>
      <c r="X97" s="1066"/>
      <c r="Y97" s="1224"/>
      <c r="Z97" s="1069" t="s">
        <v>2150</v>
      </c>
      <c r="AA97" s="1072"/>
      <c r="AB97" s="1069"/>
      <c r="AC97" s="1069"/>
      <c r="AD97" s="1069"/>
    </row>
    <row customHeight="1" ht="63">
      <c r="A98" s="1068"/>
      <c r="B98" s="1122">
        <v>81</v>
      </c>
      <c r="C98" s="1066" t="s">
        <v>2151</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1423</v>
      </c>
      <c r="P98" s="1181"/>
      <c r="Q98" s="1181"/>
      <c r="R98" s="1181"/>
      <c r="S98" s="1181"/>
      <c r="T98" s="1066" t="s">
        <v>2152</v>
      </c>
      <c r="U98" s="1066"/>
      <c r="V98" s="1066"/>
      <c r="W98" s="1066"/>
      <c r="X98" s="1066"/>
      <c r="Y98" s="1224"/>
      <c r="Z98" s="1069" t="s">
        <v>2150</v>
      </c>
      <c r="AA98" s="1072"/>
      <c r="AB98" s="1069"/>
      <c r="AC98" s="1069"/>
      <c r="AD98" s="1069"/>
    </row>
    <row customHeight="1" ht="90">
      <c r="A99" s="1068"/>
      <c r="B99" s="1122">
        <v>82</v>
      </c>
      <c r="C99" s="1066" t="s">
        <v>2153</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1435</v>
      </c>
      <c r="P99" s="1181"/>
      <c r="Q99" s="1181"/>
      <c r="R99" s="1181"/>
      <c r="S99" s="1181"/>
      <c r="T99" s="1066" t="s">
        <v>2154</v>
      </c>
      <c r="U99" s="1066"/>
      <c r="V99" s="1066"/>
      <c r="W99" s="1066"/>
      <c r="X99" s="1066"/>
      <c r="Y99" s="1224"/>
      <c r="Z99" s="1069" t="s">
        <v>806</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2155</v>
      </c>
      <c r="P100" s="1181"/>
      <c r="Q100" s="1181"/>
      <c r="R100" s="1181"/>
      <c r="S100" s="1181"/>
      <c r="T100" s="1066" t="s">
        <v>2156</v>
      </c>
      <c r="U100" s="1066"/>
      <c r="V100" s="1066"/>
      <c r="W100" s="1066"/>
      <c r="X100" s="1066"/>
      <c r="Y100" s="1224"/>
      <c r="Z100" s="1069" t="s">
        <v>806</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2157</v>
      </c>
      <c r="P101" s="1181"/>
      <c r="Q101" s="1181"/>
      <c r="R101" s="1181"/>
      <c r="S101" s="1181"/>
      <c r="T101" s="1066" t="s">
        <v>2158</v>
      </c>
      <c r="U101" s="1066"/>
      <c r="V101" s="1066"/>
      <c r="W101" s="1066"/>
      <c r="X101" s="1066"/>
      <c r="Y101" s="1224"/>
      <c r="Z101" s="1069" t="s">
        <v>806</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1588</v>
      </c>
      <c r="B148" s="1068"/>
      <c r="C148" s="1066" t="s">
        <v>2159</v>
      </c>
      <c r="D148" s="1066" t="s">
        <v>1491</v>
      </c>
      <c r="E148" s="1066" t="s">
        <v>1590</v>
      </c>
      <c r="F148" s="1066" t="s">
        <v>2160</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2161</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2162</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1592</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1595</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1600</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5BF72-7B51-FF15-AA8B-2C89CEDBF21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874" width="10.57421875" hidden="1"/>
    <col min="2" max="2" style="12874" width="11.00390625" hidden="1" customWidth="1"/>
    <col min="3" max="3" style="12874" width="10.57421875" hidden="1"/>
    <col min="4" max="4" style="12874" width="11.8515625" hidden="1" customWidth="1"/>
    <col min="5" max="5" style="12874" width="12.28125" hidden="1" customWidth="1"/>
    <col min="6" max="8" style="12956" width="12.28125" hidden="1" customWidth="1"/>
    <col min="9" max="9" style="15351" width="3.7109375" customWidth="1"/>
    <col min="10" max="11" style="12958" width="3.7109375" customWidth="1"/>
    <col min="12" max="12" style="12959" width="12.7109375" customWidth="1"/>
    <col min="13" max="13" style="12960" width="32.00390625" customWidth="1"/>
    <col min="14" max="14" style="12960" width="1.7109375" customWidth="1"/>
    <col min="15" max="18" style="12960" width="24.7109375" customWidth="1"/>
    <col min="19" max="19" style="12960" width="11.7109375" customWidth="1"/>
    <col min="20" max="20" style="12960" width="3.7109375" customWidth="1"/>
    <col min="21" max="21" style="12960" width="11.7109375" customWidth="1"/>
    <col min="22" max="22" style="12960" width="8.57421875" customWidth="1"/>
    <col min="23" max="23" style="12960" width="4.7109375" customWidth="1"/>
    <col min="24" max="24" style="12960" width="115.7109375" customWidth="1"/>
    <col min="25" max="26" style="12947" width="10.57421875"/>
    <col min="27" max="27" style="12947" width="11.140625" customWidth="1"/>
    <col min="28" max="29" style="12947"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2163</v>
      </c>
      <c r="M5" s="2727"/>
      <c r="N5" s="2727"/>
      <c r="O5" s="2727"/>
      <c r="P5" s="2727"/>
      <c r="Q5" s="2727"/>
      <c r="R5" s="2727"/>
      <c r="S5" s="2727"/>
      <c r="T5" s="2727"/>
      <c r="U5" s="2727"/>
      <c r="V5" s="1470"/>
    </row>
    <row customHeight="1" ht="14.25">
      <c r="J6" s="599"/>
      <c r="K6" s="599"/>
      <c r="L6" s="2728" t="str">
        <f>IF(org=0,"Не определено",org)</f>
        <v>АО "ДГК"</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12888" customFormat="1" customHeight="1" ht="45">
      <c r="A8" s="1596"/>
      <c r="B8" s="1596"/>
      <c r="C8" s="1596"/>
      <c r="D8" s="1596"/>
      <c r="E8" s="1596"/>
      <c r="F8" s="1596"/>
      <c r="G8" s="1596"/>
      <c r="H8" s="1596"/>
      <c r="L8" s="1504"/>
      <c r="M8" s="518" t="s">
        <v>38</v>
      </c>
      <c r="N8" s="527"/>
      <c r="O8" s="2382" t="str">
        <f>IF(TITLE_NAME_OR_PR_CHANGE="",IF(TITLE_NAME_OR_PR="","",TITLE_NAME_OR_PR),TITLE_NAME_OR_PR_CHANGE)</f>
        <v>Агентство по тарифам Приморского края</v>
      </c>
      <c r="P8" s="2382"/>
      <c r="Q8" s="2382"/>
      <c r="R8" s="2382"/>
      <c r="S8" s="2382"/>
      <c r="T8" s="2382"/>
      <c r="U8" s="2382"/>
      <c r="V8" s="549"/>
      <c r="W8" s="549"/>
      <c r="X8" s="503"/>
      <c r="Y8" s="591"/>
      <c r="Z8" s="591"/>
      <c r="AA8" s="591"/>
      <c r="AB8" s="591"/>
      <c r="AC8" s="591"/>
    </row>
    <row s="12888" customFormat="1" customHeight="1" ht="22.5">
      <c r="A9" s="1596"/>
      <c r="B9" s="1596"/>
      <c r="C9" s="1596"/>
      <c r="D9" s="1596"/>
      <c r="E9" s="1596"/>
      <c r="F9" s="1596"/>
      <c r="G9" s="1596"/>
      <c r="H9" s="1596"/>
      <c r="L9" s="1504"/>
      <c r="M9" s="518" t="s">
        <v>420</v>
      </c>
      <c r="N9" s="527"/>
      <c r="O9" s="2382" t="str">
        <f>IF(TITLE_DATE_CHANGE_PERIOD="",IF(TITLE_DATE_PR="","",TITLE_DATE_PR),TITLE_DATE_CHANGE_PERIOD)</f>
        <v>45280</v>
      </c>
      <c r="P9" s="2382"/>
      <c r="Q9" s="2382"/>
      <c r="R9" s="2382"/>
      <c r="S9" s="2382"/>
      <c r="T9" s="2382"/>
      <c r="U9" s="2382"/>
      <c r="V9" s="549"/>
      <c r="W9" s="549"/>
      <c r="X9" s="503"/>
      <c r="Y9" s="591"/>
      <c r="Z9" s="591"/>
      <c r="AA9" s="591"/>
      <c r="AB9" s="591"/>
      <c r="AC9" s="591"/>
    </row>
    <row s="12888" customFormat="1" customHeight="1" ht="22.5">
      <c r="A10" s="1596"/>
      <c r="B10" s="1596"/>
      <c r="C10" s="1596"/>
      <c r="D10" s="1596"/>
      <c r="E10" s="1596"/>
      <c r="F10" s="1596"/>
      <c r="G10" s="1596"/>
      <c r="H10" s="1596"/>
      <c r="L10" s="1477"/>
      <c r="M10" s="518" t="s">
        <v>421</v>
      </c>
      <c r="N10" s="527"/>
      <c r="O10" s="2382" t="str">
        <f>IF(TITLE_NUMBER_PR_CHANGE="",IF(TITLE_NUMBER_PR="","",TITLE_NUMBER_PR),TITLE_NUMBER_PR_CHANGE)</f>
        <v>71/32</v>
      </c>
      <c r="P10" s="2382"/>
      <c r="Q10" s="2382"/>
      <c r="R10" s="2382"/>
      <c r="S10" s="2382"/>
      <c r="T10" s="2382"/>
      <c r="U10" s="2382"/>
      <c r="V10" s="549"/>
      <c r="W10" s="549"/>
      <c r="X10" s="503"/>
      <c r="Y10" s="591"/>
      <c r="Z10" s="591"/>
      <c r="AA10" s="591"/>
      <c r="AB10" s="591"/>
      <c r="AC10" s="591"/>
    </row>
    <row s="12888" customFormat="1" customHeight="1" ht="22.5">
      <c r="A11" s="1596"/>
      <c r="B11" s="1596"/>
      <c r="C11" s="1596"/>
      <c r="D11" s="1596"/>
      <c r="E11" s="1596"/>
      <c r="F11" s="1596"/>
      <c r="G11" s="1596"/>
      <c r="H11" s="1596"/>
      <c r="L11" s="1477"/>
      <c r="M11" s="518" t="s">
        <v>40</v>
      </c>
      <c r="N11" s="527"/>
      <c r="O11" s="2382" t="str">
        <f>IF(TITLE_IST_PUB_CHANGE="",IF(TITLE_IST_PUB="","",TITLE_IST_PUB),TITLE_IST_PUB_CHANGE)</f>
        <v>Официальный интернет-портал правовой информации http://publication.pravo.gov.ru (Номер опубликования: 2501202312270025, Дата опубликования: 27.12.2023)</v>
      </c>
      <c r="P11" s="2382"/>
      <c r="Q11" s="2382"/>
      <c r="R11" s="2382"/>
      <c r="S11" s="2382"/>
      <c r="T11" s="2382"/>
      <c r="U11" s="2382"/>
      <c r="V11" s="549"/>
      <c r="W11" s="549"/>
      <c r="X11" s="503"/>
      <c r="Y11" s="591"/>
      <c r="Z11" s="591"/>
      <c r="AA11" s="591"/>
      <c r="AB11" s="591"/>
      <c r="AC11" s="591"/>
    </row>
    <row s="12888"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424</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299</v>
      </c>
      <c r="M14" s="2254"/>
      <c r="N14" s="2254"/>
      <c r="O14" s="2254"/>
      <c r="P14" s="2254"/>
      <c r="Q14" s="2254"/>
      <c r="R14" s="2254"/>
      <c r="S14" s="2254"/>
      <c r="T14" s="2254"/>
      <c r="U14" s="2254"/>
      <c r="V14" s="2254"/>
      <c r="W14" s="2254"/>
      <c r="X14" s="2254" t="s">
        <v>300</v>
      </c>
    </row>
    <row customHeight="1" ht="14.25">
      <c r="J15" s="599"/>
      <c r="K15" s="599"/>
      <c r="L15" s="2407" t="s">
        <v>85</v>
      </c>
      <c r="M15" s="2344" t="s">
        <v>425</v>
      </c>
      <c r="N15" s="524"/>
      <c r="O15" s="2408" t="s">
        <v>2164</v>
      </c>
      <c r="P15" s="2409"/>
      <c r="Q15" s="2409"/>
      <c r="R15" s="2409"/>
      <c r="S15" s="2409"/>
      <c r="T15" s="2409"/>
      <c r="U15" s="2410"/>
      <c r="V15" s="2411" t="s">
        <v>427</v>
      </c>
      <c r="W15" s="2414" t="s">
        <v>1076</v>
      </c>
      <c r="X15" s="2254"/>
    </row>
    <row customHeight="1" ht="33.75">
      <c r="J16" s="599"/>
      <c r="K16" s="599"/>
      <c r="L16" s="2407"/>
      <c r="M16" s="2344"/>
      <c r="N16" s="1255"/>
      <c r="O16" s="2417" t="s">
        <v>430</v>
      </c>
      <c r="P16" s="2417" t="s">
        <v>431</v>
      </c>
      <c r="Q16" s="2400" t="s">
        <v>432</v>
      </c>
      <c r="R16" s="2402"/>
      <c r="S16" s="2400" t="s">
        <v>445</v>
      </c>
      <c r="T16" s="2401"/>
      <c r="U16" s="2402"/>
      <c r="V16" s="2412"/>
      <c r="W16" s="2415"/>
      <c r="X16" s="2254"/>
    </row>
    <row customHeight="1" ht="33.75">
      <c r="A17" s="1598" t="s">
        <v>131</v>
      </c>
      <c r="B17" s="1598" t="s">
        <v>132</v>
      </c>
      <c r="C17" s="1598" t="s">
        <v>133</v>
      </c>
      <c r="D17" s="1598" t="s">
        <v>134</v>
      </c>
      <c r="E17" s="1598"/>
      <c r="J17" s="599"/>
      <c r="K17" s="599"/>
      <c r="L17" s="2407"/>
      <c r="M17" s="2344"/>
      <c r="N17" s="525"/>
      <c r="O17" s="2418"/>
      <c r="P17" s="2418"/>
      <c r="Q17" s="1449" t="s">
        <v>441</v>
      </c>
      <c r="R17" s="1449" t="s">
        <v>442</v>
      </c>
      <c r="S17" s="1520" t="s">
        <v>443</v>
      </c>
      <c r="T17" s="2403" t="s">
        <v>444</v>
      </c>
      <c r="U17" s="2404"/>
      <c r="V17" s="2413"/>
      <c r="W17" s="2416"/>
      <c r="X17" s="2254"/>
    </row>
    <row s="12705" customFormat="1" customHeight="1" ht="11.25">
      <c r="A18" s="1598"/>
      <c r="B18" s="1598"/>
      <c r="C18" s="1598"/>
      <c r="D18" s="1598"/>
      <c r="E18" s="1598"/>
      <c r="F18" s="1590"/>
      <c r="G18" s="1590"/>
      <c r="H18" s="1590"/>
      <c r="I18" s="1473"/>
      <c r="J18" s="1474"/>
      <c r="K18" s="1481">
        <v>1</v>
      </c>
      <c r="L18" s="1505" t="s">
        <v>106</v>
      </c>
      <c r="M18" s="1482" t="s">
        <v>107</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164</v>
      </c>
      <c r="B19" s="1591" t="s">
        <v>165</v>
      </c>
      <c r="C19" s="1591" t="s">
        <v>166</v>
      </c>
      <c r="D19" s="1591" t="s">
        <v>167</v>
      </c>
      <c r="E19" s="1591"/>
      <c r="F19" s="1593"/>
      <c r="G19" s="1593"/>
      <c r="H19" s="1593"/>
      <c r="I19" s="584"/>
      <c r="J19" s="583"/>
      <c r="K19" s="578"/>
      <c r="L19" s="1521">
        <f>INDEX(PT_DIFFERENTIATION_NUM_NTAR,MATCH(A19,PT_DIFFERENTIATION_NTAR_ID,0))</f>
        <v>0</v>
      </c>
      <c r="M19" s="521" t="s">
        <v>120</v>
      </c>
      <c r="N19" s="523"/>
      <c r="O19" s="2720" t="str">
        <f>INDEX(PT_DIFFERENTIATION_NTAR,MATCH(A19,PT_DIFFERENTIATION_NTAR_ID,0))</f>
        <v/>
      </c>
      <c r="P19" s="2720"/>
      <c r="Q19" s="2720"/>
      <c r="R19" s="2720"/>
      <c r="S19" s="2720"/>
      <c r="T19" s="2720"/>
      <c r="U19" s="2720"/>
      <c r="V19" s="2720"/>
      <c r="W19" s="2720"/>
      <c r="X19" s="1485" t="s">
        <v>395</v>
      </c>
      <c r="Z19" s="723"/>
      <c r="AA19" s="723" t="str">
        <f>IF(M19="","",M19)</f>
        <v>Наименование тарифа</v>
      </c>
      <c r="AB19" s="723"/>
      <c r="AC19" s="723"/>
    </row>
    <row customHeight="1" ht="21">
      <c r="A20" s="1591" t="s">
        <v>164</v>
      </c>
      <c r="B20" s="1591" t="s">
        <v>165</v>
      </c>
      <c r="C20" s="1591" t="s">
        <v>166</v>
      </c>
      <c r="D20" s="1591" t="s">
        <v>167</v>
      </c>
      <c r="E20" s="1591"/>
      <c r="F20" s="1593"/>
      <c r="G20" s="1593"/>
      <c r="H20" s="1593"/>
      <c r="I20" s="1518"/>
      <c r="J20" s="575"/>
      <c r="K20" s="576"/>
      <c r="L20" s="1521" t="str">
        <f>INDEX(PT_DIFFERENTIATION_NUM_TER,MATCH(B19,PT_DIFFERENTIATION_TER_ID,0))</f>
        <v>.</v>
      </c>
      <c r="M20" s="531" t="s">
        <v>396</v>
      </c>
      <c r="N20" s="523"/>
      <c r="O20" s="2720" t="str">
        <f>INDEX(PT_DIFFERENTIATION_TER,MATCH(B19,PT_DIFFERENTIATION_TER_ID,0))</f>
        <v/>
      </c>
      <c r="P20" s="2720"/>
      <c r="Q20" s="2720"/>
      <c r="R20" s="2720"/>
      <c r="S20" s="2720"/>
      <c r="T20" s="2720"/>
      <c r="U20" s="2720"/>
      <c r="V20" s="2720"/>
      <c r="W20" s="2720"/>
      <c r="X20" s="1485" t="s">
        <v>397</v>
      </c>
      <c r="Z20" s="723"/>
      <c r="AA20" s="723" t="str">
        <f>IF(M20="","",M20)</f>
        <v>Территория действия тарифа</v>
      </c>
      <c r="AB20" s="723"/>
      <c r="AC20" s="723"/>
    </row>
    <row customHeight="1" ht="22.5">
      <c r="A21" s="1591" t="s">
        <v>164</v>
      </c>
      <c r="B21" s="1591" t="s">
        <v>165</v>
      </c>
      <c r="C21" s="1591" t="s">
        <v>166</v>
      </c>
      <c r="D21" s="1591" t="s">
        <v>167</v>
      </c>
      <c r="E21" s="1591"/>
      <c r="F21" s="1593"/>
      <c r="G21" s="1593"/>
      <c r="H21" s="1593"/>
      <c r="I21" s="577"/>
      <c r="J21" s="575"/>
      <c r="K21" s="576"/>
      <c r="L21" s="1521" t="str">
        <f>INDEX(PT_DIFFERENTIATION_NUM_CS,MATCH(C19,PT_DIFFERENTIATION_CS_ID,0))</f>
        <v>..</v>
      </c>
      <c r="M21" s="532" t="s">
        <v>398</v>
      </c>
      <c r="N21" s="523"/>
      <c r="O21" s="2720" t="str">
        <f>INDEX(PT_DIFFERENTIATION_CS,MATCH(C19,PT_DIFFERENTIATION_CS_ID,0))</f>
        <v/>
      </c>
      <c r="P21" s="2720"/>
      <c r="Q21" s="2720"/>
      <c r="R21" s="2720"/>
      <c r="S21" s="2720"/>
      <c r="T21" s="2720"/>
      <c r="U21" s="2720"/>
      <c r="V21" s="2720"/>
      <c r="W21" s="2720"/>
      <c r="X21" s="1485" t="s">
        <v>399</v>
      </c>
      <c r="Z21" s="723"/>
      <c r="AA21" s="723" t="str">
        <f>IF(M21="","",M21)</f>
        <v>Наименование системы теплоснабжения </v>
      </c>
      <c r="AB21" s="723"/>
      <c r="AC21" s="723"/>
    </row>
    <row customHeight="1" ht="21">
      <c r="A22" s="1591" t="s">
        <v>164</v>
      </c>
      <c r="B22" s="1591" t="s">
        <v>165</v>
      </c>
      <c r="C22" s="1591" t="s">
        <v>166</v>
      </c>
      <c r="D22" s="1591" t="s">
        <v>167</v>
      </c>
      <c r="E22" s="1591"/>
      <c r="F22" s="1593"/>
      <c r="G22" s="1593"/>
      <c r="H22" s="1593"/>
      <c r="I22" s="577"/>
      <c r="J22" s="575"/>
      <c r="K22" s="576"/>
      <c r="L22" s="1521" t="str">
        <f>INDEX(PT_DIFFERENTIATION_NUM_IST_TE,MATCH(D19,PT_DIFFERENTIATION_IST_TE_ID,0))</f>
        <v>...</v>
      </c>
      <c r="M22" s="533" t="s">
        <v>400</v>
      </c>
      <c r="N22" s="523"/>
      <c r="O22" s="2720" t="str">
        <f>INDEX(PT_DIFFERENTIATION_IST_TE,MATCH(D19,PT_DIFFERENTIATION_IST_TE_ID,0))</f>
        <v/>
      </c>
      <c r="P22" s="2720"/>
      <c r="Q22" s="2720"/>
      <c r="R22" s="2720"/>
      <c r="S22" s="2720"/>
      <c r="T22" s="2720"/>
      <c r="U22" s="2720"/>
      <c r="V22" s="2720"/>
      <c r="W22" s="2720"/>
      <c r="X22" s="1485" t="s">
        <v>401</v>
      </c>
      <c r="Z22" s="723"/>
      <c r="AA22" s="723" t="str">
        <f>IF(M22="","",M22)</f>
        <v>Источник тепловой энергии  </v>
      </c>
      <c r="AB22" s="723"/>
      <c r="AC22" s="723"/>
    </row>
    <row customHeight="1" ht="94.5">
      <c r="A23" s="1591" t="s">
        <v>164</v>
      </c>
      <c r="B23" s="1591" t="s">
        <v>165</v>
      </c>
      <c r="C23" s="1591" t="s">
        <v>166</v>
      </c>
      <c r="D23" s="1591" t="s">
        <v>167</v>
      </c>
      <c r="E23" s="1591"/>
      <c r="F23" s="2721" t="str">
        <f>L22&amp;".1"</f>
        <v>....1</v>
      </c>
      <c r="I23" s="2393">
        <v>1</v>
      </c>
      <c r="J23" s="1519"/>
      <c r="K23" s="579"/>
      <c r="L23" s="1521" t="str">
        <f>$F$23</f>
        <v>....1</v>
      </c>
      <c r="M23" s="508" t="s">
        <v>403</v>
      </c>
      <c r="N23" s="523"/>
      <c r="O23" s="2722"/>
      <c r="P23" s="2722"/>
      <c r="Q23" s="2722"/>
      <c r="R23" s="2722"/>
      <c r="S23" s="2722"/>
      <c r="T23" s="2722"/>
      <c r="U23" s="2722"/>
      <c r="V23" s="2722"/>
      <c r="W23" s="2722"/>
      <c r="X23" s="1485" t="s">
        <v>404</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164</v>
      </c>
      <c r="B24" s="1591" t="s">
        <v>165</v>
      </c>
      <c r="C24" s="1591" t="s">
        <v>166</v>
      </c>
      <c r="D24" s="1591" t="s">
        <v>167</v>
      </c>
      <c r="E24" s="1591"/>
      <c r="F24" s="2721"/>
      <c r="G24" s="2364" t="str">
        <f>F23&amp;".1"</f>
        <v>....1.1</v>
      </c>
      <c r="I24" s="2393"/>
      <c r="J24" s="2393">
        <v>1</v>
      </c>
      <c r="K24" s="580"/>
      <c r="L24" s="1521" t="str">
        <f>$G$24</f>
        <v>....1.1</v>
      </c>
      <c r="M24" s="509" t="s">
        <v>406</v>
      </c>
      <c r="N24" s="523"/>
      <c r="O24" s="2723"/>
      <c r="P24" s="2724"/>
      <c r="Q24" s="2724"/>
      <c r="R24" s="2724"/>
      <c r="S24" s="2724"/>
      <c r="T24" s="2724"/>
      <c r="U24" s="2724"/>
      <c r="V24" s="2724"/>
      <c r="W24" s="2725"/>
      <c r="X24" s="1485" t="s">
        <v>407</v>
      </c>
      <c r="Z24" s="723"/>
      <c r="AA24" s="723" t="str">
        <f>IF(M24="","",M24)</f>
        <v>Группа потребителей</v>
      </c>
      <c r="AB24" s="723"/>
      <c r="AC24" s="723"/>
    </row>
    <row customHeight="1" ht="11.25">
      <c r="A25" s="1591" t="s">
        <v>164</v>
      </c>
      <c r="B25" s="1591" t="s">
        <v>165</v>
      </c>
      <c r="C25" s="1591" t="s">
        <v>166</v>
      </c>
      <c r="D25" s="1591" t="s">
        <v>167</v>
      </c>
      <c r="E25" s="1591"/>
      <c r="F25" s="2721"/>
      <c r="G25" s="2364"/>
      <c r="H25" s="2364" t="str">
        <f>G24&amp;".1"</f>
        <v>....1.1.1</v>
      </c>
      <c r="I25" s="2393"/>
      <c r="J25" s="2393"/>
      <c r="K25" s="580">
        <v>1</v>
      </c>
      <c r="L25" s="1521" t="str">
        <f>$H$25</f>
        <v>....1.1.1</v>
      </c>
      <c r="M25" s="1486"/>
      <c r="N25" s="523"/>
      <c r="O25" s="974"/>
      <c r="P25" s="548"/>
      <c r="Q25" s="974"/>
      <c r="R25" s="1484"/>
      <c r="S25" s="2729"/>
      <c r="T25" s="2264" t="s">
        <v>59</v>
      </c>
      <c r="U25" s="2729"/>
      <c r="V25" s="2264" t="s">
        <v>54</v>
      </c>
      <c r="W25" s="548"/>
      <c r="X25" s="2419" t="s">
        <v>409</v>
      </c>
      <c r="Y25" s="734">
        <f>STRCHECKDATE(O26:W26)</f>
      </c>
      <c r="Z25" s="723"/>
      <c r="AA25" s="723" t="str">
        <f>IF(M25="","",M25)</f>
        <v/>
      </c>
      <c r="AB25" s="723"/>
      <c r="AC25" s="723"/>
    </row>
    <row customHeight="1" ht="11.25">
      <c r="A26" s="1591" t="s">
        <v>164</v>
      </c>
      <c r="B26" s="1591" t="s">
        <v>165</v>
      </c>
      <c r="C26" s="1591" t="s">
        <v>166</v>
      </c>
      <c r="D26" s="1591" t="s">
        <v>167</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164</v>
      </c>
      <c r="B27" s="1591" t="s">
        <v>165</v>
      </c>
      <c r="C27" s="1591" t="s">
        <v>166</v>
      </c>
      <c r="D27" s="1591" t="s">
        <v>167</v>
      </c>
      <c r="E27" s="1591"/>
      <c r="F27" s="2721"/>
      <c r="G27" s="2364"/>
      <c r="I27" s="2393"/>
      <c r="J27" s="2393"/>
      <c r="K27" s="579"/>
      <c r="L27" s="1506"/>
      <c r="M27" s="511" t="s">
        <v>410</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164</v>
      </c>
      <c r="B28" s="1591" t="s">
        <v>165</v>
      </c>
      <c r="C28" s="1591" t="s">
        <v>166</v>
      </c>
      <c r="D28" s="1591" t="s">
        <v>167</v>
      </c>
      <c r="E28" s="1591"/>
      <c r="F28" s="2721"/>
      <c r="I28" s="2393"/>
      <c r="J28" s="1519"/>
      <c r="K28" s="579"/>
      <c r="L28" s="1506"/>
      <c r="M28" s="510" t="s">
        <v>411</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164</v>
      </c>
      <c r="B29" s="1591" t="s">
        <v>165</v>
      </c>
      <c r="C29" s="1591" t="s">
        <v>166</v>
      </c>
      <c r="D29" s="1591" t="s">
        <v>167</v>
      </c>
      <c r="E29" s="1591"/>
      <c r="F29" s="1593"/>
      <c r="G29" s="1593"/>
      <c r="H29" s="760"/>
      <c r="I29" s="583"/>
      <c r="J29" s="598"/>
      <c r="K29" s="578"/>
      <c r="L29" s="1506"/>
      <c r="M29" s="588" t="s">
        <v>412</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164</v>
      </c>
      <c r="B30" s="1591" t="s">
        <v>165</v>
      </c>
      <c r="C30" s="1591" t="s">
        <v>166</v>
      </c>
      <c r="D30" s="1591"/>
      <c r="E30" s="1591" t="s">
        <v>586</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164</v>
      </c>
      <c r="B31" s="1591" t="s">
        <v>165</v>
      </c>
      <c r="C31" s="1591"/>
      <c r="D31" s="1591"/>
      <c r="E31" s="1591" t="s">
        <v>2165</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2166</v>
      </c>
      <c r="B32" s="1591"/>
      <c r="C32" s="1591"/>
      <c r="D32" s="1591"/>
      <c r="E32" s="1591" t="s">
        <v>101</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15344" customFormat="1" customHeight="1" ht="11.25">
      <c r="A33" s="1591"/>
      <c r="B33" s="1591"/>
      <c r="C33" s="1591"/>
      <c r="D33" s="1591"/>
      <c r="E33" s="1591" t="s">
        <v>252</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718</v>
      </c>
      <c r="M35" s="2388" t="s">
        <v>2167</v>
      </c>
      <c r="N35" s="2388"/>
      <c r="O35" s="2388"/>
      <c r="P35" s="2388"/>
      <c r="Q35" s="2388"/>
      <c r="R35" s="2388"/>
      <c r="S35" s="2388"/>
      <c r="T35" s="2388"/>
      <c r="U35" s="2388"/>
      <c r="V35" s="2388"/>
      <c r="W35" s="2388"/>
      <c r="X35" s="2388"/>
    </row>
    <row customHeight="1" ht="104.25">
      <c r="H36" s="760"/>
      <c r="I36" s="1531"/>
      <c r="M36" s="2388" t="s">
        <v>2168</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45AE6-4E15-74BB-02A7-FAF4CD4EC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C0ED2-B9AA-03E2-9B9B-6E45534E40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4E9C-A5A1-1B8C-3BEB-59FC48F9BB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6DF8A-0E2C-ABBF-53A9-B454D77D5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7FC3D-453A-302F-9222-FA68411E3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24F5-F447-DB44-6204-AF242131B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DB3E-97AE-63E7-54BB-CCB09A857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1ECD-85A9-05E6-AD46-2738A210EC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2CFCB-F7DD-4FE8-59DF-794F755FB0E2}" mc:Ignorable="x14ac xr xr2 xr3">
  <dimension ref="A1:E8"/>
  <sheetViews>
    <sheetView topLeftCell="A1" showGridLines="0" workbookViewId="0">
      <selection activeCell="A1" sqref="A1"/>
    </sheetView>
  </sheetViews>
  <sheetFormatPr customHeight="1" defaultRowHeight="11.25"/>
  <cols>
    <col min="1" max="1" style="15368" width="10.57421875" customWidth="1"/>
    <col min="2" max="2" style="15368" width="8.7109375" customWidth="1"/>
    <col min="3" max="3" style="15368" width="18.140625" customWidth="1"/>
    <col min="4" max="4" style="15368" width="12.57421875" customWidth="1"/>
  </cols>
  <sheetData>
    <row customHeight="1" ht="11.25">
      <c r="A1" s="976" t="s">
        <v>2169</v>
      </c>
      <c r="B1" s="987" t="s">
        <v>2170</v>
      </c>
      <c r="C1" s="2730" t="s">
        <v>2171</v>
      </c>
      <c r="D1" s="2731"/>
      <c r="E1" s="1059" t="s">
        <v>2172</v>
      </c>
    </row>
    <row customHeight="1" ht="11.25">
      <c r="A2" s="980"/>
      <c r="B2" s="988" t="s">
        <v>22</v>
      </c>
      <c r="C2" s="976"/>
      <c r="D2" s="987"/>
      <c r="E2" s="1059"/>
    </row>
    <row customHeight="1" ht="11.25">
      <c r="A3" s="991"/>
      <c r="B3" s="989" t="s">
        <v>29</v>
      </c>
      <c r="C3" s="976"/>
      <c r="D3" s="987"/>
      <c r="E3" s="1059"/>
    </row>
    <row customHeight="1" ht="11.25">
      <c r="A4" s="992"/>
      <c r="B4" s="989" t="s">
        <v>1588</v>
      </c>
      <c r="C4" s="976"/>
      <c r="D4" s="987"/>
      <c r="E4" s="1059"/>
    </row>
    <row customHeight="1" ht="11.25">
      <c r="A5" s="1004"/>
      <c r="B5" s="989" t="s">
        <v>1583</v>
      </c>
      <c r="C5" s="979" t="s">
        <v>1928</v>
      </c>
      <c r="D5" s="1103" t="s">
        <v>2173</v>
      </c>
      <c r="E5" s="1059"/>
    </row>
    <row s="15344" customFormat="1" customHeight="1" ht="11.25">
      <c r="A6" s="990"/>
      <c r="B6" s="989" t="s">
        <v>1592</v>
      </c>
      <c r="C6" s="976"/>
      <c r="D6" s="987"/>
      <c r="E6" s="1059"/>
    </row>
    <row customHeight="1" ht="11.25">
      <c r="A7" s="978"/>
      <c r="B7" s="989" t="s">
        <v>1600</v>
      </c>
      <c r="C7" s="976"/>
      <c r="D7" s="987"/>
      <c r="E7" s="1059"/>
    </row>
    <row customHeight="1" ht="11.25">
      <c r="A8" s="979"/>
      <c r="B8" s="989" t="s">
        <v>1595</v>
      </c>
      <c r="C8" s="976"/>
      <c r="D8" s="987"/>
      <c r="E8" s="10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9E2D-DE79-4457-5E62-0C3023D59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DC0BD-62C6-D924-4F9E-2964486B1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B765A-EDF6-C744-91C5-C945245A4B8B}"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15371" width="9.140625"/>
    <col min="3" max="3" style="15371" width="20.7109375" customWidth="1"/>
    <col min="4" max="4" style="15371" width="25.140625" customWidth="1"/>
    <col min="5" max="9" style="15371" width="9.140625"/>
  </cols>
  <sheetData>
    <row customHeight="1" ht="11.25">
      <c r="A1" s="291" t="s">
        <v>2174</v>
      </c>
      <c r="B1" s="291" t="s">
        <v>2175</v>
      </c>
      <c r="C1" s="291" t="s">
        <v>2176</v>
      </c>
      <c r="D1" s="291" t="s">
        <v>2177</v>
      </c>
      <c r="E1" s="291" t="s">
        <v>2178</v>
      </c>
      <c r="F1" s="291" t="s">
        <v>2179</v>
      </c>
      <c r="G1" s="291" t="s">
        <v>2180</v>
      </c>
      <c r="H1" s="291" t="s">
        <v>2181</v>
      </c>
      <c r="I1" s="291" t="s">
        <v>2182</v>
      </c>
    </row>
    <row customHeight="1" ht="11.25">
      <c r="A2" s="8557" t="s">
        <v>2183</v>
      </c>
      <c r="B2" s="8557" t="s">
        <v>14</v>
      </c>
      <c r="C2" s="8557" t="s">
        <v>24</v>
      </c>
      <c r="D2" s="8557" t="s">
        <v>2184</v>
      </c>
      <c r="E2" s="8557" t="s">
        <v>2185</v>
      </c>
      <c r="F2" s="8557" t="s">
        <v>2186</v>
      </c>
      <c r="G2" s="8557" t="s">
        <v>24</v>
      </c>
      <c r="H2" s="8557" t="s">
        <v>24</v>
      </c>
      <c r="I2" s="8557" t="s">
        <v>722</v>
      </c>
    </row>
    <row customHeight="1" ht="11.25">
      <c r="A3" s="8557" t="s">
        <v>2183</v>
      </c>
      <c r="B3" s="8557" t="s">
        <v>14</v>
      </c>
      <c r="C3" s="8557" t="s">
        <v>2187</v>
      </c>
      <c r="D3" s="8557" t="s">
        <v>2188</v>
      </c>
      <c r="E3" s="8557" t="s">
        <v>2189</v>
      </c>
      <c r="F3" s="8557" t="s">
        <v>2190</v>
      </c>
      <c r="G3" s="8557" t="s">
        <v>24</v>
      </c>
      <c r="H3" s="8557" t="s">
        <v>24</v>
      </c>
      <c r="I3" s="8557" t="s">
        <v>722</v>
      </c>
    </row>
    <row customHeight="1" ht="11.25">
      <c r="A4" s="8557" t="s">
        <v>2183</v>
      </c>
      <c r="B4" s="8557" t="s">
        <v>14</v>
      </c>
      <c r="C4" s="8557" t="s">
        <v>2191</v>
      </c>
      <c r="D4" s="8557" t="s">
        <v>2192</v>
      </c>
      <c r="E4" s="8557" t="s">
        <v>2193</v>
      </c>
      <c r="F4" s="8557" t="s">
        <v>2194</v>
      </c>
      <c r="G4" s="8557" t="s">
        <v>24</v>
      </c>
      <c r="H4" s="8557" t="s">
        <v>24</v>
      </c>
      <c r="I4" s="8557" t="s">
        <v>722</v>
      </c>
    </row>
    <row customHeight="1" ht="11.25">
      <c r="A5" s="8557" t="s">
        <v>2183</v>
      </c>
      <c r="B5" s="8557" t="s">
        <v>14</v>
      </c>
      <c r="C5" s="8557" t="s">
        <v>2195</v>
      </c>
      <c r="D5" s="8557" t="s">
        <v>2196</v>
      </c>
      <c r="E5" s="8557" t="s">
        <v>2197</v>
      </c>
      <c r="F5" s="8557" t="s">
        <v>2198</v>
      </c>
      <c r="G5" s="8557" t="s">
        <v>24</v>
      </c>
      <c r="H5" s="8557" t="s">
        <v>24</v>
      </c>
      <c r="I5" s="8557" t="s">
        <v>722</v>
      </c>
    </row>
    <row customHeight="1" ht="11.25">
      <c r="A6" s="8557" t="s">
        <v>2183</v>
      </c>
      <c r="B6" s="8557" t="s">
        <v>14</v>
      </c>
      <c r="C6" s="8557" t="s">
        <v>2199</v>
      </c>
      <c r="D6" s="8557" t="s">
        <v>44</v>
      </c>
      <c r="E6" s="8557" t="s">
        <v>47</v>
      </c>
      <c r="F6" s="8557" t="s">
        <v>49</v>
      </c>
      <c r="G6" s="8557" t="s">
        <v>24</v>
      </c>
      <c r="H6" s="8557" t="s">
        <v>24</v>
      </c>
      <c r="I6" s="8557" t="s">
        <v>722</v>
      </c>
    </row>
    <row customHeight="1" ht="11.25">
      <c r="A7" s="8557" t="s">
        <v>2183</v>
      </c>
      <c r="B7" s="8557" t="s">
        <v>14</v>
      </c>
      <c r="C7" s="8557" t="s">
        <v>2200</v>
      </c>
      <c r="D7" s="8557" t="s">
        <v>44</v>
      </c>
      <c r="E7" s="8557" t="s">
        <v>47</v>
      </c>
      <c r="F7" s="8557" t="s">
        <v>2201</v>
      </c>
      <c r="G7" s="8557" t="s">
        <v>2202</v>
      </c>
      <c r="H7" s="8557" t="s">
        <v>24</v>
      </c>
      <c r="I7" s="8557" t="s">
        <v>722</v>
      </c>
    </row>
    <row customHeight="1" ht="11.25">
      <c r="A8" s="8557" t="s">
        <v>2183</v>
      </c>
      <c r="B8" s="8557" t="s">
        <v>14</v>
      </c>
      <c r="C8" s="8557" t="s">
        <v>2203</v>
      </c>
      <c r="D8" s="8557" t="s">
        <v>2204</v>
      </c>
      <c r="E8" s="8557" t="s">
        <v>47</v>
      </c>
      <c r="F8" s="8557" t="s">
        <v>2205</v>
      </c>
      <c r="G8" s="8557" t="s">
        <v>24</v>
      </c>
      <c r="H8" s="8557" t="s">
        <v>24</v>
      </c>
      <c r="I8" s="8557" t="s">
        <v>722</v>
      </c>
    </row>
    <row customHeight="1" ht="11.25">
      <c r="A9" s="8557" t="s">
        <v>2183</v>
      </c>
      <c r="B9" s="8557" t="s">
        <v>14</v>
      </c>
      <c r="C9" s="8557" t="s">
        <v>2206</v>
      </c>
      <c r="D9" s="8557" t="s">
        <v>2207</v>
      </c>
      <c r="E9" s="8557" t="s">
        <v>47</v>
      </c>
      <c r="F9" s="8557" t="s">
        <v>2208</v>
      </c>
      <c r="G9" s="8557" t="s">
        <v>24</v>
      </c>
      <c r="H9" s="8557" t="s">
        <v>24</v>
      </c>
      <c r="I9" s="8557" t="s">
        <v>722</v>
      </c>
    </row>
    <row customHeight="1" ht="11.25">
      <c r="A10" s="8557" t="s">
        <v>2183</v>
      </c>
      <c r="B10" s="8557" t="s">
        <v>14</v>
      </c>
      <c r="C10" s="8557" t="s">
        <v>2209</v>
      </c>
      <c r="D10" s="8557" t="s">
        <v>2210</v>
      </c>
      <c r="E10" s="8557" t="s">
        <v>2211</v>
      </c>
      <c r="F10" s="8557" t="s">
        <v>2212</v>
      </c>
      <c r="G10" s="8557" t="s">
        <v>24</v>
      </c>
      <c r="H10" s="8557" t="s">
        <v>24</v>
      </c>
      <c r="I10" s="8557" t="s">
        <v>722</v>
      </c>
    </row>
    <row customHeight="1" ht="11.25">
      <c r="A11" s="8557" t="s">
        <v>2183</v>
      </c>
      <c r="B11" s="8557" t="s">
        <v>14</v>
      </c>
      <c r="C11" s="8557" t="s">
        <v>2213</v>
      </c>
      <c r="D11" s="8557" t="s">
        <v>2214</v>
      </c>
      <c r="E11" s="8557" t="s">
        <v>2215</v>
      </c>
      <c r="F11" s="8557" t="s">
        <v>2216</v>
      </c>
      <c r="G11" s="8557" t="s">
        <v>24</v>
      </c>
      <c r="H11" s="8557" t="s">
        <v>24</v>
      </c>
      <c r="I11" s="8557" t="s">
        <v>722</v>
      </c>
    </row>
    <row customHeight="1" ht="11.25">
      <c r="A12" s="8557" t="s">
        <v>2183</v>
      </c>
      <c r="B12" s="8557" t="s">
        <v>14</v>
      </c>
      <c r="C12" s="8557" t="s">
        <v>2217</v>
      </c>
      <c r="D12" s="8557" t="s">
        <v>2218</v>
      </c>
      <c r="E12" s="8557" t="s">
        <v>2219</v>
      </c>
      <c r="F12" s="8557" t="s">
        <v>2220</v>
      </c>
      <c r="G12" s="8557" t="s">
        <v>24</v>
      </c>
      <c r="H12" s="8557" t="s">
        <v>24</v>
      </c>
      <c r="I12" s="8557" t="s">
        <v>722</v>
      </c>
    </row>
    <row customHeight="1" ht="11.25">
      <c r="A13" s="8557" t="s">
        <v>2183</v>
      </c>
      <c r="B13" s="8557" t="s">
        <v>14</v>
      </c>
      <c r="C13" s="8557" t="s">
        <v>2221</v>
      </c>
      <c r="D13" s="8557" t="s">
        <v>2222</v>
      </c>
      <c r="E13" s="8557" t="s">
        <v>2223</v>
      </c>
      <c r="F13" s="8557" t="s">
        <v>2224</v>
      </c>
      <c r="G13" s="8557" t="s">
        <v>2225</v>
      </c>
      <c r="H13" s="8557" t="s">
        <v>24</v>
      </c>
      <c r="I13" s="8557" t="s">
        <v>722</v>
      </c>
    </row>
    <row customHeight="1" ht="11.25">
      <c r="A14" s="8557" t="s">
        <v>2183</v>
      </c>
      <c r="B14" s="8557" t="s">
        <v>14</v>
      </c>
      <c r="C14" s="8557" t="s">
        <v>2226</v>
      </c>
      <c r="D14" s="8557" t="s">
        <v>2227</v>
      </c>
      <c r="E14" s="8557" t="s">
        <v>2228</v>
      </c>
      <c r="F14" s="8557" t="s">
        <v>2194</v>
      </c>
      <c r="G14" s="8557" t="s">
        <v>24</v>
      </c>
      <c r="H14" s="8557" t="s">
        <v>24</v>
      </c>
      <c r="I14" s="8557" t="s">
        <v>722</v>
      </c>
    </row>
    <row customHeight="1" ht="11.25">
      <c r="A15" s="8557" t="s">
        <v>2183</v>
      </c>
      <c r="B15" s="8557" t="s">
        <v>14</v>
      </c>
      <c r="C15" s="8557" t="s">
        <v>2229</v>
      </c>
      <c r="D15" s="8557" t="s">
        <v>2230</v>
      </c>
      <c r="E15" s="8557" t="s">
        <v>2231</v>
      </c>
      <c r="F15" s="8557" t="s">
        <v>2232</v>
      </c>
      <c r="G15" s="8557" t="s">
        <v>24</v>
      </c>
      <c r="H15" s="8557" t="s">
        <v>24</v>
      </c>
      <c r="I15" s="8557" t="s">
        <v>722</v>
      </c>
    </row>
    <row customHeight="1" ht="11.25">
      <c r="A16" s="8557" t="s">
        <v>2183</v>
      </c>
      <c r="B16" s="8557" t="s">
        <v>14</v>
      </c>
      <c r="C16" s="8557" t="s">
        <v>2233</v>
      </c>
      <c r="D16" s="8557" t="s">
        <v>2234</v>
      </c>
      <c r="E16" s="8557" t="s">
        <v>2235</v>
      </c>
      <c r="F16" s="8557" t="s">
        <v>2236</v>
      </c>
      <c r="G16" s="8557" t="s">
        <v>2237</v>
      </c>
      <c r="H16" s="8557" t="s">
        <v>24</v>
      </c>
      <c r="I16" s="8557" t="s">
        <v>722</v>
      </c>
    </row>
    <row customHeight="1" ht="11.25">
      <c r="A17" s="8557" t="s">
        <v>2183</v>
      </c>
      <c r="B17" s="8557" t="s">
        <v>14</v>
      </c>
      <c r="C17" s="8557" t="s">
        <v>2238</v>
      </c>
      <c r="D17" s="8557" t="s">
        <v>2239</v>
      </c>
      <c r="E17" s="8557" t="s">
        <v>2240</v>
      </c>
      <c r="F17" s="8557" t="s">
        <v>2241</v>
      </c>
      <c r="G17" s="8557" t="s">
        <v>2242</v>
      </c>
      <c r="H17" s="8557" t="s">
        <v>24</v>
      </c>
      <c r="I17" s="8557" t="s">
        <v>722</v>
      </c>
    </row>
    <row customHeight="1" ht="11.25">
      <c r="A18" s="8557" t="s">
        <v>2183</v>
      </c>
      <c r="B18" s="8557" t="s">
        <v>14</v>
      </c>
      <c r="C18" s="8557" t="s">
        <v>2243</v>
      </c>
      <c r="D18" s="8557" t="s">
        <v>2244</v>
      </c>
      <c r="E18" s="8557" t="s">
        <v>2245</v>
      </c>
      <c r="F18" s="8557" t="s">
        <v>2212</v>
      </c>
      <c r="G18" s="8557" t="s">
        <v>24</v>
      </c>
      <c r="H18" s="8557" t="s">
        <v>24</v>
      </c>
      <c r="I18" s="8557" t="s">
        <v>722</v>
      </c>
    </row>
    <row customHeight="1" ht="11.25">
      <c r="A19" s="8557" t="s">
        <v>2183</v>
      </c>
      <c r="B19" s="8557" t="s">
        <v>14</v>
      </c>
      <c r="C19" s="8557" t="s">
        <v>2246</v>
      </c>
      <c r="D19" s="8557" t="s">
        <v>2247</v>
      </c>
      <c r="E19" s="8557" t="s">
        <v>2248</v>
      </c>
      <c r="F19" s="8557" t="s">
        <v>2249</v>
      </c>
      <c r="G19" s="8557" t="s">
        <v>24</v>
      </c>
      <c r="H19" s="8557" t="s">
        <v>24</v>
      </c>
      <c r="I19" s="8557" t="s">
        <v>722</v>
      </c>
    </row>
    <row customHeight="1" ht="11.25">
      <c r="A20" s="8557" t="s">
        <v>2183</v>
      </c>
      <c r="B20" s="8557" t="s">
        <v>14</v>
      </c>
      <c r="C20" s="8557" t="s">
        <v>2250</v>
      </c>
      <c r="D20" s="8557" t="s">
        <v>2251</v>
      </c>
      <c r="E20" s="8557" t="s">
        <v>2252</v>
      </c>
      <c r="F20" s="8557" t="s">
        <v>2220</v>
      </c>
      <c r="G20" s="8557" t="s">
        <v>2253</v>
      </c>
      <c r="H20" s="8557" t="s">
        <v>24</v>
      </c>
      <c r="I20" s="8557" t="s">
        <v>722</v>
      </c>
    </row>
    <row customHeight="1" ht="11.25">
      <c r="A21" s="8557" t="s">
        <v>2183</v>
      </c>
      <c r="B21" s="8557" t="s">
        <v>14</v>
      </c>
      <c r="C21" s="8557" t="s">
        <v>2254</v>
      </c>
      <c r="D21" s="8557" t="s">
        <v>2255</v>
      </c>
      <c r="E21" s="8557" t="s">
        <v>2256</v>
      </c>
      <c r="F21" s="8557" t="s">
        <v>2257</v>
      </c>
      <c r="G21" s="8557" t="s">
        <v>24</v>
      </c>
      <c r="H21" s="8557" t="s">
        <v>24</v>
      </c>
      <c r="I21" s="8557" t="s">
        <v>722</v>
      </c>
    </row>
    <row customHeight="1" ht="11.25">
      <c r="A22" s="8557" t="s">
        <v>2183</v>
      </c>
      <c r="B22" s="8557" t="s">
        <v>14</v>
      </c>
      <c r="C22" s="8557" t="s">
        <v>2258</v>
      </c>
      <c r="D22" s="8557" t="s">
        <v>2259</v>
      </c>
      <c r="E22" s="8557" t="s">
        <v>2260</v>
      </c>
      <c r="F22" s="8557" t="s">
        <v>2186</v>
      </c>
      <c r="G22" s="8557" t="s">
        <v>2261</v>
      </c>
      <c r="H22" s="8557" t="s">
        <v>24</v>
      </c>
      <c r="I22" s="8557" t="s">
        <v>722</v>
      </c>
    </row>
    <row customHeight="1" ht="11.25">
      <c r="A23" s="8557" t="s">
        <v>2183</v>
      </c>
      <c r="B23" s="8557" t="s">
        <v>14</v>
      </c>
      <c r="C23" s="8557" t="s">
        <v>2262</v>
      </c>
      <c r="D23" s="8557" t="s">
        <v>2263</v>
      </c>
      <c r="E23" s="8557" t="s">
        <v>2264</v>
      </c>
      <c r="F23" s="8557" t="s">
        <v>2265</v>
      </c>
      <c r="G23" s="8557" t="s">
        <v>24</v>
      </c>
      <c r="H23" s="8557" t="s">
        <v>24</v>
      </c>
      <c r="I23" s="8557" t="s">
        <v>722</v>
      </c>
    </row>
    <row customHeight="1" ht="11.25">
      <c r="A24" s="8557" t="s">
        <v>2183</v>
      </c>
      <c r="B24" s="8557" t="s">
        <v>14</v>
      </c>
      <c r="C24" s="8557" t="s">
        <v>2266</v>
      </c>
      <c r="D24" s="8557" t="s">
        <v>2267</v>
      </c>
      <c r="E24" s="8557" t="s">
        <v>2268</v>
      </c>
      <c r="F24" s="8557" t="s">
        <v>2220</v>
      </c>
      <c r="G24" s="8557" t="s">
        <v>24</v>
      </c>
      <c r="H24" s="8557" t="s">
        <v>24</v>
      </c>
      <c r="I24" s="8557" t="s">
        <v>722</v>
      </c>
    </row>
    <row customHeight="1" ht="11.25">
      <c r="A25" s="8557" t="s">
        <v>2183</v>
      </c>
      <c r="B25" s="8557" t="s">
        <v>14</v>
      </c>
      <c r="C25" s="8557" t="s">
        <v>2269</v>
      </c>
      <c r="D25" s="8557" t="s">
        <v>2270</v>
      </c>
      <c r="E25" s="8557" t="s">
        <v>2271</v>
      </c>
      <c r="F25" s="8557" t="s">
        <v>2186</v>
      </c>
      <c r="G25" s="8557" t="s">
        <v>24</v>
      </c>
      <c r="H25" s="8557" t="s">
        <v>24</v>
      </c>
      <c r="I25" s="8557" t="s">
        <v>722</v>
      </c>
    </row>
    <row customHeight="1" ht="11.25">
      <c r="A26" s="8557" t="s">
        <v>2183</v>
      </c>
      <c r="B26" s="8557" t="s">
        <v>14</v>
      </c>
      <c r="C26" s="8557" t="s">
        <v>2272</v>
      </c>
      <c r="D26" s="8557" t="s">
        <v>2273</v>
      </c>
      <c r="E26" s="8557" t="s">
        <v>2274</v>
      </c>
      <c r="F26" s="8557" t="s">
        <v>2275</v>
      </c>
      <c r="G26" s="8557" t="s">
        <v>24</v>
      </c>
      <c r="H26" s="8557" t="s">
        <v>24</v>
      </c>
      <c r="I26" s="8557" t="s">
        <v>722</v>
      </c>
    </row>
    <row customHeight="1" ht="11.25">
      <c r="A27" s="8557" t="s">
        <v>2183</v>
      </c>
      <c r="B27" s="8557" t="s">
        <v>14</v>
      </c>
      <c r="C27" s="8557" t="s">
        <v>2276</v>
      </c>
      <c r="D27" s="8557" t="s">
        <v>2277</v>
      </c>
      <c r="E27" s="8557" t="s">
        <v>2278</v>
      </c>
      <c r="F27" s="8557" t="s">
        <v>2279</v>
      </c>
      <c r="G27" s="8557" t="s">
        <v>24</v>
      </c>
      <c r="H27" s="8557" t="s">
        <v>24</v>
      </c>
      <c r="I27" s="8557" t="s">
        <v>722</v>
      </c>
    </row>
    <row customHeight="1" ht="11.25">
      <c r="A28" s="8557" t="s">
        <v>2183</v>
      </c>
      <c r="B28" s="8557" t="s">
        <v>14</v>
      </c>
      <c r="C28" s="8557" t="s">
        <v>2280</v>
      </c>
      <c r="D28" s="8557" t="s">
        <v>2281</v>
      </c>
      <c r="E28" s="8557" t="s">
        <v>2278</v>
      </c>
      <c r="F28" s="8557" t="s">
        <v>2282</v>
      </c>
      <c r="G28" s="8557" t="s">
        <v>24</v>
      </c>
      <c r="H28" s="8557" t="s">
        <v>24</v>
      </c>
      <c r="I28" s="8557" t="s">
        <v>722</v>
      </c>
    </row>
    <row customHeight="1" ht="11.25">
      <c r="A29" s="8557" t="s">
        <v>2183</v>
      </c>
      <c r="B29" s="8557" t="s">
        <v>14</v>
      </c>
      <c r="C29" s="8557" t="s">
        <v>2283</v>
      </c>
      <c r="D29" s="8557" t="s">
        <v>2284</v>
      </c>
      <c r="E29" s="8557" t="s">
        <v>2285</v>
      </c>
      <c r="F29" s="8557" t="s">
        <v>2286</v>
      </c>
      <c r="G29" s="8557" t="s">
        <v>24</v>
      </c>
      <c r="H29" s="8557" t="s">
        <v>24</v>
      </c>
      <c r="I29" s="8557" t="s">
        <v>722</v>
      </c>
    </row>
    <row customHeight="1" ht="11.25">
      <c r="A30" s="8557" t="s">
        <v>2183</v>
      </c>
      <c r="B30" s="8557" t="s">
        <v>14</v>
      </c>
      <c r="C30" s="8557" t="s">
        <v>2287</v>
      </c>
      <c r="D30" s="8557" t="s">
        <v>2288</v>
      </c>
      <c r="E30" s="8557" t="s">
        <v>2289</v>
      </c>
      <c r="F30" s="8557" t="s">
        <v>2249</v>
      </c>
      <c r="G30" s="8557" t="s">
        <v>2290</v>
      </c>
      <c r="H30" s="8557" t="s">
        <v>24</v>
      </c>
      <c r="I30" s="8557" t="s">
        <v>722</v>
      </c>
    </row>
    <row customHeight="1" ht="11.25">
      <c r="A31" s="8557" t="s">
        <v>2183</v>
      </c>
      <c r="B31" s="8557" t="s">
        <v>14</v>
      </c>
      <c r="C31" s="8557" t="s">
        <v>2291</v>
      </c>
      <c r="D31" s="8557" t="s">
        <v>2292</v>
      </c>
      <c r="E31" s="8557" t="s">
        <v>2293</v>
      </c>
      <c r="F31" s="8557" t="s">
        <v>2232</v>
      </c>
      <c r="G31" s="8557" t="s">
        <v>24</v>
      </c>
      <c r="H31" s="8557" t="s">
        <v>24</v>
      </c>
      <c r="I31" s="8557" t="s">
        <v>722</v>
      </c>
    </row>
    <row customHeight="1" ht="11.25">
      <c r="A32" s="8557" t="s">
        <v>2183</v>
      </c>
      <c r="B32" s="8557" t="s">
        <v>14</v>
      </c>
      <c r="C32" s="8557" t="s">
        <v>2294</v>
      </c>
      <c r="D32" s="8557" t="s">
        <v>2295</v>
      </c>
      <c r="E32" s="8557" t="s">
        <v>2296</v>
      </c>
      <c r="F32" s="8557" t="s">
        <v>2220</v>
      </c>
      <c r="G32" s="8557" t="s">
        <v>24</v>
      </c>
      <c r="H32" s="8557" t="s">
        <v>24</v>
      </c>
      <c r="I32" s="8557" t="s">
        <v>722</v>
      </c>
    </row>
    <row customHeight="1" ht="11.25">
      <c r="A33" s="8557" t="s">
        <v>2183</v>
      </c>
      <c r="B33" s="8557" t="s">
        <v>14</v>
      </c>
      <c r="C33" s="8557" t="s">
        <v>2297</v>
      </c>
      <c r="D33" s="8557" t="s">
        <v>2298</v>
      </c>
      <c r="E33" s="8557" t="s">
        <v>2299</v>
      </c>
      <c r="F33" s="8557" t="s">
        <v>575</v>
      </c>
      <c r="G33" s="8557" t="s">
        <v>2300</v>
      </c>
      <c r="H33" s="8557" t="s">
        <v>24</v>
      </c>
      <c r="I33" s="8557" t="s">
        <v>722</v>
      </c>
    </row>
    <row customHeight="1" ht="11.25">
      <c r="A34" s="8557" t="s">
        <v>2183</v>
      </c>
      <c r="B34" s="8557" t="s">
        <v>14</v>
      </c>
      <c r="C34" s="8557" t="s">
        <v>2301</v>
      </c>
      <c r="D34" s="8557" t="s">
        <v>2302</v>
      </c>
      <c r="E34" s="8557" t="s">
        <v>2303</v>
      </c>
      <c r="F34" s="8557" t="s">
        <v>2220</v>
      </c>
      <c r="G34" s="8557" t="s">
        <v>24</v>
      </c>
      <c r="H34" s="8557" t="s">
        <v>24</v>
      </c>
      <c r="I34" s="8557" t="s">
        <v>722</v>
      </c>
    </row>
    <row customHeight="1" ht="11.25">
      <c r="A35" s="8557" t="s">
        <v>2183</v>
      </c>
      <c r="B35" s="8557" t="s">
        <v>14</v>
      </c>
      <c r="C35" s="8557" t="s">
        <v>2304</v>
      </c>
      <c r="D35" s="8557" t="s">
        <v>2305</v>
      </c>
      <c r="E35" s="8557" t="s">
        <v>2306</v>
      </c>
      <c r="F35" s="8557" t="s">
        <v>2307</v>
      </c>
      <c r="G35" s="8557" t="s">
        <v>2308</v>
      </c>
      <c r="H35" s="8557" t="s">
        <v>24</v>
      </c>
      <c r="I35" s="8557" t="s">
        <v>722</v>
      </c>
    </row>
    <row customHeight="1" ht="11.25">
      <c r="A36" s="8557" t="s">
        <v>2183</v>
      </c>
      <c r="B36" s="8557" t="s">
        <v>14</v>
      </c>
      <c r="C36" s="8557" t="s">
        <v>2309</v>
      </c>
      <c r="D36" s="8557" t="s">
        <v>2310</v>
      </c>
      <c r="E36" s="8557" t="s">
        <v>2311</v>
      </c>
      <c r="F36" s="8557" t="s">
        <v>2286</v>
      </c>
      <c r="G36" s="8557" t="s">
        <v>24</v>
      </c>
      <c r="H36" s="8557" t="s">
        <v>24</v>
      </c>
      <c r="I36" s="8557" t="s">
        <v>722</v>
      </c>
    </row>
    <row customHeight="1" ht="11.25">
      <c r="A37" s="8557" t="s">
        <v>2183</v>
      </c>
      <c r="B37" s="8557" t="s">
        <v>14</v>
      </c>
      <c r="C37" s="8557" t="s">
        <v>2312</v>
      </c>
      <c r="D37" s="8557" t="s">
        <v>2313</v>
      </c>
      <c r="E37" s="8557" t="s">
        <v>2314</v>
      </c>
      <c r="F37" s="8557" t="s">
        <v>2315</v>
      </c>
      <c r="G37" s="8557" t="s">
        <v>24</v>
      </c>
      <c r="H37" s="8557" t="s">
        <v>24</v>
      </c>
      <c r="I37" s="8557" t="s">
        <v>722</v>
      </c>
    </row>
    <row customHeight="1" ht="11.25">
      <c r="A38" s="8557" t="s">
        <v>2183</v>
      </c>
      <c r="B38" s="8557" t="s">
        <v>14</v>
      </c>
      <c r="C38" s="8557" t="s">
        <v>2316</v>
      </c>
      <c r="D38" s="8557" t="s">
        <v>2317</v>
      </c>
      <c r="E38" s="8557" t="s">
        <v>2318</v>
      </c>
      <c r="F38" s="8557" t="s">
        <v>2286</v>
      </c>
      <c r="G38" s="8557" t="s">
        <v>24</v>
      </c>
      <c r="H38" s="8557" t="s">
        <v>24</v>
      </c>
      <c r="I38" s="8557" t="s">
        <v>722</v>
      </c>
    </row>
    <row customHeight="1" ht="11.25">
      <c r="A39" s="8557" t="s">
        <v>2183</v>
      </c>
      <c r="B39" s="8557" t="s">
        <v>14</v>
      </c>
      <c r="C39" s="8557" t="s">
        <v>2319</v>
      </c>
      <c r="D39" s="8557" t="s">
        <v>2320</v>
      </c>
      <c r="E39" s="8557" t="s">
        <v>2321</v>
      </c>
      <c r="F39" s="8557" t="s">
        <v>2220</v>
      </c>
      <c r="G39" s="8557" t="s">
        <v>24</v>
      </c>
      <c r="H39" s="8557" t="s">
        <v>24</v>
      </c>
      <c r="I39" s="8557" t="s">
        <v>722</v>
      </c>
    </row>
    <row customHeight="1" ht="11.25">
      <c r="A40" s="8557" t="s">
        <v>2183</v>
      </c>
      <c r="B40" s="8557" t="s">
        <v>14</v>
      </c>
      <c r="C40" s="8557" t="s">
        <v>2322</v>
      </c>
      <c r="D40" s="8557" t="s">
        <v>2323</v>
      </c>
      <c r="E40" s="8557" t="s">
        <v>2324</v>
      </c>
      <c r="F40" s="8557" t="s">
        <v>2325</v>
      </c>
      <c r="G40" s="8557" t="s">
        <v>24</v>
      </c>
      <c r="H40" s="8557" t="s">
        <v>24</v>
      </c>
      <c r="I40" s="8557" t="s">
        <v>722</v>
      </c>
    </row>
    <row customHeight="1" ht="11.25">
      <c r="A41" s="8557" t="s">
        <v>2183</v>
      </c>
      <c r="B41" s="8557" t="s">
        <v>14</v>
      </c>
      <c r="C41" s="8557" t="s">
        <v>2326</v>
      </c>
      <c r="D41" s="8557" t="s">
        <v>2327</v>
      </c>
      <c r="E41" s="8557" t="s">
        <v>2328</v>
      </c>
      <c r="F41" s="8557" t="s">
        <v>2325</v>
      </c>
      <c r="G41" s="8557" t="s">
        <v>24</v>
      </c>
      <c r="H41" s="8557" t="s">
        <v>24</v>
      </c>
      <c r="I41" s="8557" t="s">
        <v>722</v>
      </c>
    </row>
    <row customHeight="1" ht="11.25">
      <c r="A42" s="8557" t="s">
        <v>2183</v>
      </c>
      <c r="B42" s="8557" t="s">
        <v>14</v>
      </c>
      <c r="C42" s="8557" t="s">
        <v>2329</v>
      </c>
      <c r="D42" s="8557" t="s">
        <v>2330</v>
      </c>
      <c r="E42" s="8557" t="s">
        <v>2331</v>
      </c>
      <c r="F42" s="8557" t="s">
        <v>2194</v>
      </c>
      <c r="G42" s="8557" t="s">
        <v>2332</v>
      </c>
      <c r="H42" s="8557" t="s">
        <v>24</v>
      </c>
      <c r="I42" s="8557" t="s">
        <v>722</v>
      </c>
    </row>
    <row customHeight="1" ht="11.25">
      <c r="A43" s="8557" t="s">
        <v>2183</v>
      </c>
      <c r="B43" s="8557" t="s">
        <v>14</v>
      </c>
      <c r="C43" s="8557" t="s">
        <v>2333</v>
      </c>
      <c r="D43" s="8557" t="s">
        <v>2334</v>
      </c>
      <c r="E43" s="8557" t="s">
        <v>2335</v>
      </c>
      <c r="F43" s="8557" t="s">
        <v>2336</v>
      </c>
      <c r="G43" s="8557" t="s">
        <v>24</v>
      </c>
      <c r="H43" s="8557" t="s">
        <v>24</v>
      </c>
      <c r="I43" s="8557" t="s">
        <v>722</v>
      </c>
    </row>
    <row customHeight="1" ht="11.25">
      <c r="A44" s="8557" t="s">
        <v>2183</v>
      </c>
      <c r="B44" s="8557" t="s">
        <v>14</v>
      </c>
      <c r="C44" s="8557" t="s">
        <v>2337</v>
      </c>
      <c r="D44" s="8557" t="s">
        <v>2338</v>
      </c>
      <c r="E44" s="8557" t="s">
        <v>2339</v>
      </c>
      <c r="F44" s="8557" t="s">
        <v>2212</v>
      </c>
      <c r="G44" s="8557" t="s">
        <v>24</v>
      </c>
      <c r="H44" s="8557" t="s">
        <v>24</v>
      </c>
      <c r="I44" s="8557" t="s">
        <v>722</v>
      </c>
    </row>
    <row customHeight="1" ht="11.25">
      <c r="A45" s="8557" t="s">
        <v>2183</v>
      </c>
      <c r="B45" s="8557" t="s">
        <v>14</v>
      </c>
      <c r="C45" s="8557" t="s">
        <v>2340</v>
      </c>
      <c r="D45" s="8557" t="s">
        <v>2341</v>
      </c>
      <c r="E45" s="8557" t="s">
        <v>2342</v>
      </c>
      <c r="F45" s="8557" t="s">
        <v>2343</v>
      </c>
      <c r="G45" s="8557" t="s">
        <v>24</v>
      </c>
      <c r="H45" s="8557" t="s">
        <v>24</v>
      </c>
      <c r="I45" s="8557" t="s">
        <v>722</v>
      </c>
    </row>
    <row customHeight="1" ht="11.25">
      <c r="A46" s="8557" t="s">
        <v>2183</v>
      </c>
      <c r="B46" s="8557" t="s">
        <v>14</v>
      </c>
      <c r="C46" s="8557" t="s">
        <v>2344</v>
      </c>
      <c r="D46" s="8557" t="s">
        <v>2345</v>
      </c>
      <c r="E46" s="8557" t="s">
        <v>2346</v>
      </c>
      <c r="F46" s="8557" t="s">
        <v>2347</v>
      </c>
      <c r="G46" s="8557" t="s">
        <v>24</v>
      </c>
      <c r="H46" s="8557" t="s">
        <v>24</v>
      </c>
      <c r="I46" s="8557" t="s">
        <v>722</v>
      </c>
    </row>
    <row customHeight="1" ht="11.25">
      <c r="A47" s="8557" t="s">
        <v>2183</v>
      </c>
      <c r="B47" s="8557" t="s">
        <v>14</v>
      </c>
      <c r="C47" s="8557" t="s">
        <v>2348</v>
      </c>
      <c r="D47" s="8557" t="s">
        <v>2349</v>
      </c>
      <c r="E47" s="8557" t="s">
        <v>2350</v>
      </c>
      <c r="F47" s="8557" t="s">
        <v>2347</v>
      </c>
      <c r="G47" s="8557" t="s">
        <v>24</v>
      </c>
      <c r="H47" s="8557" t="s">
        <v>24</v>
      </c>
      <c r="I47" s="8557" t="s">
        <v>722</v>
      </c>
    </row>
    <row customHeight="1" ht="11.25">
      <c r="A48" s="8557" t="s">
        <v>2183</v>
      </c>
      <c r="B48" s="8557" t="s">
        <v>14</v>
      </c>
      <c r="C48" s="8557" t="s">
        <v>2351</v>
      </c>
      <c r="D48" s="8557" t="s">
        <v>2352</v>
      </c>
      <c r="E48" s="8557" t="s">
        <v>2353</v>
      </c>
      <c r="F48" s="8557" t="s">
        <v>2354</v>
      </c>
      <c r="G48" s="8557" t="s">
        <v>24</v>
      </c>
      <c r="H48" s="8557" t="s">
        <v>24</v>
      </c>
      <c r="I48" s="8557" t="s">
        <v>722</v>
      </c>
    </row>
    <row customHeight="1" ht="11.25">
      <c r="A49" s="8557" t="s">
        <v>2183</v>
      </c>
      <c r="B49" s="8557" t="s">
        <v>14</v>
      </c>
      <c r="C49" s="8557" t="s">
        <v>2355</v>
      </c>
      <c r="D49" s="8557" t="s">
        <v>2356</v>
      </c>
      <c r="E49" s="8557" t="s">
        <v>2357</v>
      </c>
      <c r="F49" s="8557" t="s">
        <v>2220</v>
      </c>
      <c r="G49" s="8557" t="s">
        <v>24</v>
      </c>
      <c r="H49" s="8557" t="s">
        <v>24</v>
      </c>
      <c r="I49" s="8557" t="s">
        <v>722</v>
      </c>
    </row>
    <row customHeight="1" ht="11.25">
      <c r="A50" s="8557" t="s">
        <v>2183</v>
      </c>
      <c r="B50" s="8557" t="s">
        <v>14</v>
      </c>
      <c r="C50" s="8557" t="s">
        <v>2358</v>
      </c>
      <c r="D50" s="8557" t="s">
        <v>2359</v>
      </c>
      <c r="E50" s="8557" t="s">
        <v>2360</v>
      </c>
      <c r="F50" s="8557" t="s">
        <v>2343</v>
      </c>
      <c r="G50" s="8557" t="s">
        <v>24</v>
      </c>
      <c r="H50" s="8557" t="s">
        <v>24</v>
      </c>
      <c r="I50" s="8557" t="s">
        <v>722</v>
      </c>
    </row>
    <row customHeight="1" ht="11.25">
      <c r="A51" s="8557" t="s">
        <v>2183</v>
      </c>
      <c r="B51" s="8557" t="s">
        <v>14</v>
      </c>
      <c r="C51" s="8557" t="s">
        <v>2361</v>
      </c>
      <c r="D51" s="8557" t="s">
        <v>2362</v>
      </c>
      <c r="E51" s="8557" t="s">
        <v>2363</v>
      </c>
      <c r="F51" s="8557" t="s">
        <v>2364</v>
      </c>
      <c r="G51" s="8557" t="s">
        <v>24</v>
      </c>
      <c r="H51" s="8557" t="s">
        <v>24</v>
      </c>
      <c r="I51" s="8557" t="s">
        <v>722</v>
      </c>
    </row>
    <row customHeight="1" ht="11.25">
      <c r="A52" s="8557" t="s">
        <v>2183</v>
      </c>
      <c r="B52" s="8557" t="s">
        <v>14</v>
      </c>
      <c r="C52" s="8557" t="s">
        <v>2365</v>
      </c>
      <c r="D52" s="8557" t="s">
        <v>2366</v>
      </c>
      <c r="E52" s="8557" t="s">
        <v>2367</v>
      </c>
      <c r="F52" s="8557" t="s">
        <v>2325</v>
      </c>
      <c r="G52" s="8557" t="s">
        <v>24</v>
      </c>
      <c r="H52" s="8557" t="s">
        <v>24</v>
      </c>
      <c r="I52" s="8557" t="s">
        <v>722</v>
      </c>
    </row>
    <row customHeight="1" ht="11.25">
      <c r="A53" s="8557" t="s">
        <v>2183</v>
      </c>
      <c r="B53" s="8557" t="s">
        <v>14</v>
      </c>
      <c r="C53" s="8557" t="s">
        <v>2368</v>
      </c>
      <c r="D53" s="8557" t="s">
        <v>2369</v>
      </c>
      <c r="E53" s="8557" t="s">
        <v>2370</v>
      </c>
      <c r="F53" s="8557" t="s">
        <v>2371</v>
      </c>
      <c r="G53" s="8557" t="s">
        <v>24</v>
      </c>
      <c r="H53" s="8557" t="s">
        <v>24</v>
      </c>
      <c r="I53" s="8557" t="s">
        <v>722</v>
      </c>
    </row>
    <row customHeight="1" ht="11.25">
      <c r="A54" s="8557" t="s">
        <v>2183</v>
      </c>
      <c r="B54" s="8557" t="s">
        <v>14</v>
      </c>
      <c r="C54" s="8557" t="s">
        <v>2372</v>
      </c>
      <c r="D54" s="8557" t="s">
        <v>2373</v>
      </c>
      <c r="E54" s="8557" t="s">
        <v>2374</v>
      </c>
      <c r="F54" s="8557" t="s">
        <v>2232</v>
      </c>
      <c r="G54" s="8557" t="s">
        <v>24</v>
      </c>
      <c r="H54" s="8557" t="s">
        <v>24</v>
      </c>
      <c r="I54" s="8557" t="s">
        <v>722</v>
      </c>
    </row>
    <row customHeight="1" ht="11.25">
      <c r="A55" s="8557" t="s">
        <v>2183</v>
      </c>
      <c r="B55" s="8557" t="s">
        <v>14</v>
      </c>
      <c r="C55" s="8557" t="s">
        <v>2375</v>
      </c>
      <c r="D55" s="8557" t="s">
        <v>2376</v>
      </c>
      <c r="E55" s="8557" t="s">
        <v>2377</v>
      </c>
      <c r="F55" s="8557" t="s">
        <v>2378</v>
      </c>
      <c r="G55" s="8557" t="s">
        <v>24</v>
      </c>
      <c r="H55" s="8557" t="s">
        <v>24</v>
      </c>
      <c r="I55" s="8557" t="s">
        <v>722</v>
      </c>
    </row>
    <row customHeight="1" ht="11.25">
      <c r="A56" s="8557" t="s">
        <v>2183</v>
      </c>
      <c r="B56" s="8557" t="s">
        <v>14</v>
      </c>
      <c r="C56" s="8557" t="s">
        <v>2379</v>
      </c>
      <c r="D56" s="8557" t="s">
        <v>2380</v>
      </c>
      <c r="E56" s="8557" t="s">
        <v>47</v>
      </c>
      <c r="F56" s="8557" t="s">
        <v>2381</v>
      </c>
      <c r="G56" s="8557" t="s">
        <v>24</v>
      </c>
      <c r="H56" s="8557" t="s">
        <v>24</v>
      </c>
      <c r="I56" s="8557" t="s">
        <v>722</v>
      </c>
    </row>
    <row customHeight="1" ht="11.25">
      <c r="A57" s="8557" t="s">
        <v>2183</v>
      </c>
      <c r="B57" s="8557" t="s">
        <v>14</v>
      </c>
      <c r="C57" s="8557" t="s">
        <v>2382</v>
      </c>
      <c r="D57" s="8557" t="s">
        <v>2383</v>
      </c>
      <c r="E57" s="8557" t="s">
        <v>2384</v>
      </c>
      <c r="F57" s="8557" t="s">
        <v>2385</v>
      </c>
      <c r="G57" s="8557" t="s">
        <v>24</v>
      </c>
      <c r="H57" s="8557" t="s">
        <v>24</v>
      </c>
      <c r="I57" s="8557" t="s">
        <v>722</v>
      </c>
    </row>
    <row customHeight="1" ht="11.25">
      <c r="A58" s="8557" t="s">
        <v>2183</v>
      </c>
      <c r="B58" s="8557" t="s">
        <v>14</v>
      </c>
      <c r="C58" s="8557" t="s">
        <v>2386</v>
      </c>
      <c r="D58" s="8557" t="s">
        <v>2387</v>
      </c>
      <c r="E58" s="8557" t="s">
        <v>2388</v>
      </c>
      <c r="F58" s="8557" t="s">
        <v>2385</v>
      </c>
      <c r="G58" s="8557" t="s">
        <v>24</v>
      </c>
      <c r="H58" s="8557" t="s">
        <v>24</v>
      </c>
      <c r="I58" s="8557" t="s">
        <v>722</v>
      </c>
    </row>
    <row customHeight="1" ht="11.25">
      <c r="A59" s="8557" t="s">
        <v>2183</v>
      </c>
      <c r="B59" s="8557" t="s">
        <v>14</v>
      </c>
      <c r="C59" s="8557" t="s">
        <v>2389</v>
      </c>
      <c r="D59" s="8557" t="s">
        <v>2390</v>
      </c>
      <c r="E59" s="8557" t="s">
        <v>2391</v>
      </c>
      <c r="F59" s="8557" t="s">
        <v>2347</v>
      </c>
      <c r="G59" s="8557" t="s">
        <v>24</v>
      </c>
      <c r="H59" s="8557" t="s">
        <v>24</v>
      </c>
      <c r="I59" s="8557" t="s">
        <v>722</v>
      </c>
    </row>
    <row customHeight="1" ht="11.25">
      <c r="A60" s="8557" t="s">
        <v>2183</v>
      </c>
      <c r="B60" s="8557" t="s">
        <v>14</v>
      </c>
      <c r="C60" s="8557" t="s">
        <v>2392</v>
      </c>
      <c r="D60" s="8557" t="s">
        <v>2393</v>
      </c>
      <c r="E60" s="8557" t="s">
        <v>2394</v>
      </c>
      <c r="F60" s="8557" t="s">
        <v>2220</v>
      </c>
      <c r="G60" s="8557" t="s">
        <v>24</v>
      </c>
      <c r="H60" s="8557" t="s">
        <v>24</v>
      </c>
      <c r="I60" s="8557" t="s">
        <v>722</v>
      </c>
    </row>
    <row customHeight="1" ht="11.25">
      <c r="A61" s="8557" t="s">
        <v>2183</v>
      </c>
      <c r="B61" s="8557" t="s">
        <v>14</v>
      </c>
      <c r="C61" s="8557" t="s">
        <v>2395</v>
      </c>
      <c r="D61" s="8557" t="s">
        <v>2396</v>
      </c>
      <c r="E61" s="8557" t="s">
        <v>2278</v>
      </c>
      <c r="F61" s="8557" t="s">
        <v>2397</v>
      </c>
      <c r="G61" s="8557" t="s">
        <v>24</v>
      </c>
      <c r="H61" s="8557" t="s">
        <v>24</v>
      </c>
      <c r="I61" s="8557" t="s">
        <v>722</v>
      </c>
    </row>
    <row customHeight="1" ht="11.25">
      <c r="A62" s="8557" t="s">
        <v>2183</v>
      </c>
      <c r="B62" s="8557" t="s">
        <v>14</v>
      </c>
      <c r="C62" s="8557" t="s">
        <v>2398</v>
      </c>
      <c r="D62" s="8557" t="s">
        <v>2399</v>
      </c>
      <c r="E62" s="8557" t="s">
        <v>2400</v>
      </c>
      <c r="F62" s="8557" t="s">
        <v>2347</v>
      </c>
      <c r="G62" s="8557" t="s">
        <v>24</v>
      </c>
      <c r="H62" s="8557" t="s">
        <v>24</v>
      </c>
      <c r="I62" s="8557" t="s">
        <v>722</v>
      </c>
    </row>
    <row customHeight="1" ht="11.25">
      <c r="A63" s="8557" t="s">
        <v>2183</v>
      </c>
      <c r="B63" s="8557" t="s">
        <v>14</v>
      </c>
      <c r="C63" s="8557" t="s">
        <v>2401</v>
      </c>
      <c r="D63" s="8557" t="s">
        <v>2402</v>
      </c>
      <c r="E63" s="8557" t="s">
        <v>2403</v>
      </c>
      <c r="F63" s="8557" t="s">
        <v>2201</v>
      </c>
      <c r="G63" s="8557" t="s">
        <v>24</v>
      </c>
      <c r="H63" s="8557" t="s">
        <v>24</v>
      </c>
      <c r="I63" s="8557" t="s">
        <v>722</v>
      </c>
    </row>
    <row customHeight="1" ht="11.25">
      <c r="A64" s="8557" t="s">
        <v>2183</v>
      </c>
      <c r="B64" s="8557" t="s">
        <v>14</v>
      </c>
      <c r="C64" s="8557" t="s">
        <v>2404</v>
      </c>
      <c r="D64" s="8557" t="s">
        <v>2405</v>
      </c>
      <c r="E64" s="8557" t="s">
        <v>2406</v>
      </c>
      <c r="F64" s="8557" t="s">
        <v>2232</v>
      </c>
      <c r="G64" s="8557" t="s">
        <v>24</v>
      </c>
      <c r="H64" s="8557" t="s">
        <v>24</v>
      </c>
      <c r="I64" s="8557" t="s">
        <v>722</v>
      </c>
    </row>
    <row customHeight="1" ht="11.25">
      <c r="A65" s="8557" t="s">
        <v>2183</v>
      </c>
      <c r="B65" s="8557" t="s">
        <v>14</v>
      </c>
      <c r="C65" s="8557" t="s">
        <v>2407</v>
      </c>
      <c r="D65" s="8557" t="s">
        <v>2408</v>
      </c>
      <c r="E65" s="8557" t="s">
        <v>2409</v>
      </c>
      <c r="F65" s="8557" t="s">
        <v>2190</v>
      </c>
      <c r="G65" s="8557" t="s">
        <v>24</v>
      </c>
      <c r="H65" s="8557" t="s">
        <v>24</v>
      </c>
      <c r="I65" s="8557" t="s">
        <v>722</v>
      </c>
    </row>
    <row customHeight="1" ht="11.25">
      <c r="A66" s="8557" t="s">
        <v>2183</v>
      </c>
      <c r="B66" s="8557" t="s">
        <v>14</v>
      </c>
      <c r="C66" s="8557" t="s">
        <v>2410</v>
      </c>
      <c r="D66" s="8557" t="s">
        <v>2411</v>
      </c>
      <c r="E66" s="8557" t="s">
        <v>2412</v>
      </c>
      <c r="F66" s="8557" t="s">
        <v>2325</v>
      </c>
      <c r="G66" s="8557" t="s">
        <v>24</v>
      </c>
      <c r="H66" s="8557" t="s">
        <v>24</v>
      </c>
      <c r="I66" s="8557" t="s">
        <v>722</v>
      </c>
    </row>
    <row customHeight="1" ht="11.25">
      <c r="A67" s="8557" t="s">
        <v>2183</v>
      </c>
      <c r="B67" s="8557" t="s">
        <v>14</v>
      </c>
      <c r="C67" s="8557" t="s">
        <v>2413</v>
      </c>
      <c r="D67" s="8557" t="s">
        <v>2414</v>
      </c>
      <c r="E67" s="8557" t="s">
        <v>2415</v>
      </c>
      <c r="F67" s="8557" t="s">
        <v>2416</v>
      </c>
      <c r="G67" s="8557" t="s">
        <v>2417</v>
      </c>
      <c r="H67" s="8557" t="s">
        <v>24</v>
      </c>
      <c r="I67" s="8557" t="s">
        <v>722</v>
      </c>
    </row>
    <row customHeight="1" ht="11.25">
      <c r="A68" s="8557" t="s">
        <v>2183</v>
      </c>
      <c r="B68" s="8557" t="s">
        <v>14</v>
      </c>
      <c r="C68" s="8557" t="s">
        <v>2418</v>
      </c>
      <c r="D68" s="8557" t="s">
        <v>2419</v>
      </c>
      <c r="E68" s="8557" t="s">
        <v>2420</v>
      </c>
      <c r="F68" s="8557" t="s">
        <v>2190</v>
      </c>
      <c r="G68" s="8557" t="s">
        <v>2421</v>
      </c>
      <c r="H68" s="8557" t="s">
        <v>24</v>
      </c>
      <c r="I68" s="8557" t="s">
        <v>722</v>
      </c>
    </row>
    <row customHeight="1" ht="11.25">
      <c r="A69" s="8557" t="s">
        <v>2183</v>
      </c>
      <c r="B69" s="8557" t="s">
        <v>14</v>
      </c>
      <c r="C69" s="8557" t="s">
        <v>2422</v>
      </c>
      <c r="D69" s="8557" t="s">
        <v>2423</v>
      </c>
      <c r="E69" s="8557" t="s">
        <v>2424</v>
      </c>
      <c r="F69" s="8557" t="s">
        <v>2190</v>
      </c>
      <c r="G69" s="8557" t="s">
        <v>2425</v>
      </c>
      <c r="H69" s="8557" t="s">
        <v>24</v>
      </c>
      <c r="I69" s="8557" t="s">
        <v>722</v>
      </c>
    </row>
    <row customHeight="1" ht="11.25">
      <c r="A70" s="8557" t="s">
        <v>2183</v>
      </c>
      <c r="B70" s="8557" t="s">
        <v>14</v>
      </c>
      <c r="C70" s="8557" t="s">
        <v>2426</v>
      </c>
      <c r="D70" s="8557" t="s">
        <v>2427</v>
      </c>
      <c r="E70" s="8557" t="s">
        <v>2428</v>
      </c>
      <c r="F70" s="8557" t="s">
        <v>2429</v>
      </c>
      <c r="G70" s="8557" t="s">
        <v>24</v>
      </c>
      <c r="H70" s="8557" t="s">
        <v>24</v>
      </c>
      <c r="I70" s="8557" t="s">
        <v>722</v>
      </c>
    </row>
    <row customHeight="1" ht="11.25">
      <c r="A71" s="8557" t="s">
        <v>2183</v>
      </c>
      <c r="B71" s="8557" t="s">
        <v>14</v>
      </c>
      <c r="C71" s="8557" t="s">
        <v>2430</v>
      </c>
      <c r="D71" s="8557" t="s">
        <v>2431</v>
      </c>
      <c r="E71" s="8557" t="s">
        <v>2432</v>
      </c>
      <c r="F71" s="8557" t="s">
        <v>2416</v>
      </c>
      <c r="G71" s="8557" t="s">
        <v>24</v>
      </c>
      <c r="H71" s="8557" t="s">
        <v>24</v>
      </c>
      <c r="I71" s="8557" t="s">
        <v>722</v>
      </c>
    </row>
    <row customHeight="1" ht="11.25">
      <c r="A72" s="8557" t="s">
        <v>2183</v>
      </c>
      <c r="B72" s="8557" t="s">
        <v>14</v>
      </c>
      <c r="C72" s="8557" t="s">
        <v>2433</v>
      </c>
      <c r="D72" s="8557" t="s">
        <v>2434</v>
      </c>
      <c r="E72" s="8557" t="s">
        <v>2435</v>
      </c>
      <c r="F72" s="8557" t="s">
        <v>2232</v>
      </c>
      <c r="G72" s="8557" t="s">
        <v>24</v>
      </c>
      <c r="H72" s="8557" t="s">
        <v>24</v>
      </c>
      <c r="I72" s="8557" t="s">
        <v>722</v>
      </c>
    </row>
    <row customHeight="1" ht="11.25">
      <c r="A73" s="8557" t="s">
        <v>2183</v>
      </c>
      <c r="B73" s="8557" t="s">
        <v>14</v>
      </c>
      <c r="C73" s="8557" t="s">
        <v>2436</v>
      </c>
      <c r="D73" s="8557" t="s">
        <v>2437</v>
      </c>
      <c r="E73" s="8557" t="s">
        <v>2438</v>
      </c>
      <c r="F73" s="8557" t="s">
        <v>2416</v>
      </c>
      <c r="G73" s="8557" t="s">
        <v>24</v>
      </c>
      <c r="H73" s="8557" t="s">
        <v>24</v>
      </c>
      <c r="I73" s="8557" t="s">
        <v>722</v>
      </c>
    </row>
    <row customHeight="1" ht="11.25">
      <c r="A74" s="8557" t="s">
        <v>2183</v>
      </c>
      <c r="B74" s="8557" t="s">
        <v>14</v>
      </c>
      <c r="C74" s="8557" t="s">
        <v>2439</v>
      </c>
      <c r="D74" s="8557" t="s">
        <v>2440</v>
      </c>
      <c r="E74" s="8557" t="s">
        <v>2441</v>
      </c>
      <c r="F74" s="8557" t="s">
        <v>2315</v>
      </c>
      <c r="G74" s="8557" t="s">
        <v>2442</v>
      </c>
      <c r="H74" s="8557" t="s">
        <v>24</v>
      </c>
      <c r="I74" s="8557" t="s">
        <v>722</v>
      </c>
    </row>
    <row customHeight="1" ht="11.25">
      <c r="A75" s="8557" t="s">
        <v>2183</v>
      </c>
      <c r="B75" s="8557" t="s">
        <v>14</v>
      </c>
      <c r="C75" s="8557" t="s">
        <v>2443</v>
      </c>
      <c r="D75" s="8557" t="s">
        <v>2444</v>
      </c>
      <c r="E75" s="8557" t="s">
        <v>2445</v>
      </c>
      <c r="F75" s="8557" t="s">
        <v>2446</v>
      </c>
      <c r="G75" s="8557" t="s">
        <v>2447</v>
      </c>
      <c r="H75" s="8557" t="s">
        <v>24</v>
      </c>
      <c r="I75" s="8557" t="s">
        <v>722</v>
      </c>
    </row>
    <row customHeight="1" ht="11.25">
      <c r="A76" s="8557" t="s">
        <v>2183</v>
      </c>
      <c r="B76" s="8557" t="s">
        <v>14</v>
      </c>
      <c r="C76" s="8557" t="s">
        <v>2448</v>
      </c>
      <c r="D76" s="8557" t="s">
        <v>2449</v>
      </c>
      <c r="E76" s="8557" t="s">
        <v>2450</v>
      </c>
      <c r="F76" s="8557" t="s">
        <v>2416</v>
      </c>
      <c r="G76" s="8557" t="s">
        <v>24</v>
      </c>
      <c r="H76" s="8557" t="s">
        <v>24</v>
      </c>
      <c r="I76" s="8557" t="s">
        <v>722</v>
      </c>
    </row>
    <row customHeight="1" ht="11.25">
      <c r="A77" s="8557" t="s">
        <v>2183</v>
      </c>
      <c r="B77" s="8557" t="s">
        <v>14</v>
      </c>
      <c r="C77" s="8557" t="s">
        <v>2451</v>
      </c>
      <c r="D77" s="8557" t="s">
        <v>2452</v>
      </c>
      <c r="E77" s="8557" t="s">
        <v>2453</v>
      </c>
      <c r="F77" s="8557" t="s">
        <v>2416</v>
      </c>
      <c r="G77" s="8557" t="s">
        <v>24</v>
      </c>
      <c r="H77" s="8557" t="s">
        <v>24</v>
      </c>
      <c r="I77" s="8557" t="s">
        <v>722</v>
      </c>
    </row>
    <row customHeight="1" ht="11.25">
      <c r="A78" s="8557" t="s">
        <v>2183</v>
      </c>
      <c r="B78" s="8557" t="s">
        <v>14</v>
      </c>
      <c r="C78" s="8557" t="s">
        <v>2454</v>
      </c>
      <c r="D78" s="8557" t="s">
        <v>2455</v>
      </c>
      <c r="E78" s="8557" t="s">
        <v>2456</v>
      </c>
      <c r="F78" s="8557" t="s">
        <v>2457</v>
      </c>
      <c r="G78" s="8557" t="s">
        <v>24</v>
      </c>
      <c r="H78" s="8557" t="s">
        <v>24</v>
      </c>
      <c r="I78" s="8557" t="s">
        <v>722</v>
      </c>
    </row>
    <row customHeight="1" ht="11.25">
      <c r="A79" s="8557" t="s">
        <v>2183</v>
      </c>
      <c r="B79" s="8557" t="s">
        <v>14</v>
      </c>
      <c r="C79" s="8557" t="s">
        <v>2458</v>
      </c>
      <c r="D79" s="8557" t="s">
        <v>2459</v>
      </c>
      <c r="E79" s="8557" t="s">
        <v>2460</v>
      </c>
      <c r="F79" s="8557" t="s">
        <v>2186</v>
      </c>
      <c r="G79" s="8557" t="s">
        <v>24</v>
      </c>
      <c r="H79" s="8557" t="s">
        <v>24</v>
      </c>
      <c r="I79" s="8557" t="s">
        <v>722</v>
      </c>
    </row>
    <row customHeight="1" ht="11.25">
      <c r="A80" s="8557" t="s">
        <v>2183</v>
      </c>
      <c r="B80" s="8557" t="s">
        <v>14</v>
      </c>
      <c r="C80" s="8557" t="s">
        <v>2461</v>
      </c>
      <c r="D80" s="8557" t="s">
        <v>2462</v>
      </c>
      <c r="E80" s="8557" t="s">
        <v>2463</v>
      </c>
      <c r="F80" s="8557" t="s">
        <v>2220</v>
      </c>
      <c r="G80" s="8557" t="s">
        <v>24</v>
      </c>
      <c r="H80" s="8557" t="s">
        <v>24</v>
      </c>
      <c r="I80" s="8557" t="s">
        <v>722</v>
      </c>
    </row>
    <row customHeight="1" ht="11.25">
      <c r="A81" s="8557" t="s">
        <v>2183</v>
      </c>
      <c r="B81" s="8557" t="s">
        <v>14</v>
      </c>
      <c r="C81" s="8557" t="s">
        <v>2464</v>
      </c>
      <c r="D81" s="8557" t="s">
        <v>2465</v>
      </c>
      <c r="E81" s="8557" t="s">
        <v>2466</v>
      </c>
      <c r="F81" s="8557" t="s">
        <v>2190</v>
      </c>
      <c r="G81" s="8557" t="s">
        <v>24</v>
      </c>
      <c r="H81" s="8557" t="s">
        <v>24</v>
      </c>
      <c r="I81" s="8557" t="s">
        <v>722</v>
      </c>
    </row>
    <row customHeight="1" ht="11.25">
      <c r="A82" s="8557" t="s">
        <v>2183</v>
      </c>
      <c r="B82" s="8557" t="s">
        <v>14</v>
      </c>
      <c r="C82" s="8557" t="s">
        <v>2467</v>
      </c>
      <c r="D82" s="8557" t="s">
        <v>2468</v>
      </c>
      <c r="E82" s="8557" t="s">
        <v>2469</v>
      </c>
      <c r="F82" s="8557" t="s">
        <v>2470</v>
      </c>
      <c r="G82" s="8557" t="s">
        <v>2471</v>
      </c>
      <c r="H82" s="8557" t="s">
        <v>24</v>
      </c>
      <c r="I82" s="8557" t="s">
        <v>722</v>
      </c>
    </row>
    <row customHeight="1" ht="11.25">
      <c r="A83" s="8557" t="s">
        <v>2183</v>
      </c>
      <c r="B83" s="8557" t="s">
        <v>14</v>
      </c>
      <c r="C83" s="8557" t="s">
        <v>2472</v>
      </c>
      <c r="D83" s="8557" t="s">
        <v>2473</v>
      </c>
      <c r="E83" s="8557" t="s">
        <v>2474</v>
      </c>
      <c r="F83" s="8557" t="s">
        <v>2212</v>
      </c>
      <c r="G83" s="8557" t="s">
        <v>2475</v>
      </c>
      <c r="H83" s="8557" t="s">
        <v>24</v>
      </c>
      <c r="I83" s="8557" t="s">
        <v>722</v>
      </c>
    </row>
    <row customHeight="1" ht="11.25">
      <c r="A84" s="8557" t="s">
        <v>2183</v>
      </c>
      <c r="B84" s="8557" t="s">
        <v>14</v>
      </c>
      <c r="C84" s="8557" t="s">
        <v>2476</v>
      </c>
      <c r="D84" s="8557" t="s">
        <v>2477</v>
      </c>
      <c r="E84" s="8557" t="s">
        <v>2478</v>
      </c>
      <c r="F84" s="8557" t="s">
        <v>2457</v>
      </c>
      <c r="G84" s="8557" t="s">
        <v>24</v>
      </c>
      <c r="H84" s="8557" t="s">
        <v>24</v>
      </c>
      <c r="I84" s="8557" t="s">
        <v>722</v>
      </c>
    </row>
    <row customHeight="1" ht="11.25">
      <c r="A85" s="8557" t="s">
        <v>2183</v>
      </c>
      <c r="B85" s="8557" t="s">
        <v>14</v>
      </c>
      <c r="C85" s="8557" t="s">
        <v>2479</v>
      </c>
      <c r="D85" s="8557" t="s">
        <v>2480</v>
      </c>
      <c r="E85" s="8557" t="s">
        <v>2481</v>
      </c>
      <c r="F85" s="8557" t="s">
        <v>2385</v>
      </c>
      <c r="G85" s="8557" t="s">
        <v>2482</v>
      </c>
      <c r="H85" s="8557" t="s">
        <v>24</v>
      </c>
      <c r="I85" s="8557" t="s">
        <v>722</v>
      </c>
    </row>
    <row customHeight="1" ht="11.25">
      <c r="A86" s="8557" t="s">
        <v>2183</v>
      </c>
      <c r="B86" s="8557" t="s">
        <v>14</v>
      </c>
      <c r="C86" s="8557" t="s">
        <v>2483</v>
      </c>
      <c r="D86" s="8557" t="s">
        <v>2484</v>
      </c>
      <c r="E86" s="8557" t="s">
        <v>2485</v>
      </c>
      <c r="F86" s="8557" t="s">
        <v>2241</v>
      </c>
      <c r="G86" s="8557" t="s">
        <v>24</v>
      </c>
      <c r="H86" s="8557" t="s">
        <v>24</v>
      </c>
      <c r="I86" s="8557" t="s">
        <v>722</v>
      </c>
    </row>
    <row customHeight="1" ht="11.25">
      <c r="A87" s="8557" t="s">
        <v>2183</v>
      </c>
      <c r="B87" s="8557" t="s">
        <v>14</v>
      </c>
      <c r="C87" s="8557" t="s">
        <v>2486</v>
      </c>
      <c r="D87" s="8557" t="s">
        <v>2487</v>
      </c>
      <c r="E87" s="8557" t="s">
        <v>2488</v>
      </c>
      <c r="F87" s="8557" t="s">
        <v>2220</v>
      </c>
      <c r="G87" s="8557" t="s">
        <v>24</v>
      </c>
      <c r="H87" s="8557" t="s">
        <v>24</v>
      </c>
      <c r="I87" s="8557" t="s">
        <v>722</v>
      </c>
    </row>
    <row customHeight="1" ht="11.25">
      <c r="A88" s="8557" t="s">
        <v>2183</v>
      </c>
      <c r="B88" s="8557" t="s">
        <v>14</v>
      </c>
      <c r="C88" s="8557" t="s">
        <v>2489</v>
      </c>
      <c r="D88" s="8557" t="s">
        <v>2490</v>
      </c>
      <c r="E88" s="8557" t="s">
        <v>2491</v>
      </c>
      <c r="F88" s="8557" t="s">
        <v>2364</v>
      </c>
      <c r="G88" s="8557" t="s">
        <v>24</v>
      </c>
      <c r="H88" s="8557" t="s">
        <v>24</v>
      </c>
      <c r="I88" s="8557" t="s">
        <v>722</v>
      </c>
    </row>
    <row customHeight="1" ht="11.25">
      <c r="A89" s="8557" t="s">
        <v>2183</v>
      </c>
      <c r="B89" s="8557" t="s">
        <v>14</v>
      </c>
      <c r="C89" s="8557" t="s">
        <v>2492</v>
      </c>
      <c r="D89" s="8557" t="s">
        <v>2493</v>
      </c>
      <c r="E89" s="8557" t="s">
        <v>2494</v>
      </c>
      <c r="F89" s="8557" t="s">
        <v>2190</v>
      </c>
      <c r="G89" s="8557" t="s">
        <v>24</v>
      </c>
      <c r="H89" s="8557" t="s">
        <v>24</v>
      </c>
      <c r="I89" s="8557" t="s">
        <v>722</v>
      </c>
    </row>
    <row customHeight="1" ht="11.25">
      <c r="A90" s="8557" t="s">
        <v>2183</v>
      </c>
      <c r="B90" s="8557" t="s">
        <v>14</v>
      </c>
      <c r="C90" s="8557" t="s">
        <v>2495</v>
      </c>
      <c r="D90" s="8557" t="s">
        <v>2496</v>
      </c>
      <c r="E90" s="8557" t="s">
        <v>2497</v>
      </c>
      <c r="F90" s="8557" t="s">
        <v>2498</v>
      </c>
      <c r="G90" s="8557" t="s">
        <v>24</v>
      </c>
      <c r="H90" s="8557" t="s">
        <v>24</v>
      </c>
      <c r="I90" s="8557" t="s">
        <v>722</v>
      </c>
    </row>
    <row customHeight="1" ht="11.25">
      <c r="A91" s="8557" t="s">
        <v>2183</v>
      </c>
      <c r="B91" s="8557" t="s">
        <v>14</v>
      </c>
      <c r="C91" s="8557" t="s">
        <v>2499</v>
      </c>
      <c r="D91" s="8557" t="s">
        <v>2500</v>
      </c>
      <c r="E91" s="8557" t="s">
        <v>2501</v>
      </c>
      <c r="F91" s="8557" t="s">
        <v>2364</v>
      </c>
      <c r="G91" s="8557" t="s">
        <v>2242</v>
      </c>
      <c r="H91" s="8557" t="s">
        <v>24</v>
      </c>
      <c r="I91" s="8557" t="s">
        <v>722</v>
      </c>
    </row>
    <row customHeight="1" ht="11.25">
      <c r="A92" s="8557" t="s">
        <v>2183</v>
      </c>
      <c r="B92" s="8557" t="s">
        <v>14</v>
      </c>
      <c r="C92" s="8557" t="s">
        <v>2502</v>
      </c>
      <c r="D92" s="8557" t="s">
        <v>2503</v>
      </c>
      <c r="E92" s="8557" t="s">
        <v>2504</v>
      </c>
      <c r="F92" s="8557" t="s">
        <v>2505</v>
      </c>
      <c r="G92" s="8557" t="s">
        <v>24</v>
      </c>
      <c r="H92" s="8557" t="s">
        <v>24</v>
      </c>
      <c r="I92" s="8557" t="s">
        <v>722</v>
      </c>
    </row>
    <row customHeight="1" ht="11.25">
      <c r="A93" s="8557" t="s">
        <v>2183</v>
      </c>
      <c r="B93" s="8557" t="s">
        <v>14</v>
      </c>
      <c r="C93" s="8557" t="s">
        <v>2506</v>
      </c>
      <c r="D93" s="8557" t="s">
        <v>2507</v>
      </c>
      <c r="E93" s="8557" t="s">
        <v>2508</v>
      </c>
      <c r="F93" s="8557" t="s">
        <v>2249</v>
      </c>
      <c r="G93" s="8557" t="s">
        <v>24</v>
      </c>
      <c r="H93" s="8557" t="s">
        <v>24</v>
      </c>
      <c r="I93" s="8557" t="s">
        <v>722</v>
      </c>
    </row>
    <row customHeight="1" ht="11.25">
      <c r="A94" s="8557" t="s">
        <v>2183</v>
      </c>
      <c r="B94" s="8557" t="s">
        <v>14</v>
      </c>
      <c r="C94" s="8557" t="s">
        <v>2509</v>
      </c>
      <c r="D94" s="8557" t="s">
        <v>2510</v>
      </c>
      <c r="E94" s="8557" t="s">
        <v>2511</v>
      </c>
      <c r="F94" s="8557" t="s">
        <v>2512</v>
      </c>
      <c r="G94" s="8557" t="s">
        <v>24</v>
      </c>
      <c r="H94" s="8557" t="s">
        <v>24</v>
      </c>
      <c r="I94" s="8557" t="s">
        <v>722</v>
      </c>
    </row>
    <row customHeight="1" ht="11.25">
      <c r="A95" s="8557" t="s">
        <v>2183</v>
      </c>
      <c r="B95" s="8557" t="s">
        <v>14</v>
      </c>
      <c r="C95" s="8557" t="s">
        <v>2513</v>
      </c>
      <c r="D95" s="8557" t="s">
        <v>2514</v>
      </c>
      <c r="E95" s="8557" t="s">
        <v>2515</v>
      </c>
      <c r="F95" s="8557" t="s">
        <v>2232</v>
      </c>
      <c r="G95" s="8557" t="s">
        <v>24</v>
      </c>
      <c r="H95" s="8557" t="s">
        <v>24</v>
      </c>
      <c r="I95" s="8557" t="s">
        <v>722</v>
      </c>
    </row>
    <row customHeight="1" ht="11.25">
      <c r="A96" s="8557" t="s">
        <v>2183</v>
      </c>
      <c r="B96" s="8557" t="s">
        <v>14</v>
      </c>
      <c r="C96" s="8557" t="s">
        <v>2516</v>
      </c>
      <c r="D96" s="8557" t="s">
        <v>2517</v>
      </c>
      <c r="E96" s="8557" t="s">
        <v>2518</v>
      </c>
      <c r="F96" s="8557" t="s">
        <v>2190</v>
      </c>
      <c r="G96" s="8557" t="s">
        <v>24</v>
      </c>
      <c r="H96" s="8557" t="s">
        <v>24</v>
      </c>
      <c r="I96" s="8557" t="s">
        <v>722</v>
      </c>
    </row>
    <row customHeight="1" ht="11.25">
      <c r="A97" s="8557" t="s">
        <v>2183</v>
      </c>
      <c r="B97" s="8557" t="s">
        <v>14</v>
      </c>
      <c r="C97" s="8557" t="s">
        <v>2519</v>
      </c>
      <c r="D97" s="8557" t="s">
        <v>2520</v>
      </c>
      <c r="E97" s="8557" t="s">
        <v>2521</v>
      </c>
      <c r="F97" s="8557" t="s">
        <v>2249</v>
      </c>
      <c r="G97" s="8557" t="s">
        <v>2522</v>
      </c>
      <c r="H97" s="8557" t="s">
        <v>24</v>
      </c>
      <c r="I97" s="8557" t="s">
        <v>722</v>
      </c>
    </row>
    <row customHeight="1" ht="11.25">
      <c r="A98" s="8557" t="s">
        <v>2183</v>
      </c>
      <c r="B98" s="8557" t="s">
        <v>14</v>
      </c>
      <c r="C98" s="8557" t="s">
        <v>2523</v>
      </c>
      <c r="D98" s="8557" t="s">
        <v>2524</v>
      </c>
      <c r="E98" s="8557" t="s">
        <v>2525</v>
      </c>
      <c r="F98" s="8557" t="s">
        <v>2526</v>
      </c>
      <c r="G98" s="8557" t="s">
        <v>24</v>
      </c>
      <c r="H98" s="8557" t="s">
        <v>24</v>
      </c>
      <c r="I98" s="8557" t="s">
        <v>722</v>
      </c>
    </row>
    <row customHeight="1" ht="11.25">
      <c r="A99" s="8557" t="s">
        <v>2183</v>
      </c>
      <c r="B99" s="8557" t="s">
        <v>14</v>
      </c>
      <c r="C99" s="8557" t="s">
        <v>2527</v>
      </c>
      <c r="D99" s="8557" t="s">
        <v>2528</v>
      </c>
      <c r="E99" s="8557" t="s">
        <v>2529</v>
      </c>
      <c r="F99" s="8557" t="s">
        <v>2186</v>
      </c>
      <c r="G99" s="8557" t="s">
        <v>24</v>
      </c>
      <c r="H99" s="8557" t="s">
        <v>24</v>
      </c>
      <c r="I99" s="8557" t="s">
        <v>722</v>
      </c>
    </row>
    <row customHeight="1" ht="11.25">
      <c r="A100" s="8557" t="s">
        <v>2183</v>
      </c>
      <c r="B100" s="8557" t="s">
        <v>14</v>
      </c>
      <c r="C100" s="8557" t="s">
        <v>2530</v>
      </c>
      <c r="D100" s="8557" t="s">
        <v>2531</v>
      </c>
      <c r="E100" s="8557" t="s">
        <v>2532</v>
      </c>
      <c r="F100" s="8557" t="s">
        <v>2198</v>
      </c>
      <c r="G100" s="8557" t="s">
        <v>24</v>
      </c>
      <c r="H100" s="8557" t="s">
        <v>24</v>
      </c>
      <c r="I100" s="8557" t="s">
        <v>722</v>
      </c>
    </row>
    <row customHeight="1" ht="11.25">
      <c r="A101" s="8557" t="s">
        <v>2183</v>
      </c>
      <c r="B101" s="8557" t="s">
        <v>14</v>
      </c>
      <c r="C101" s="8557" t="s">
        <v>2533</v>
      </c>
      <c r="D101" s="8557" t="s">
        <v>2534</v>
      </c>
      <c r="E101" s="8557" t="s">
        <v>2535</v>
      </c>
      <c r="F101" s="8557" t="s">
        <v>2190</v>
      </c>
      <c r="G101" s="8557" t="s">
        <v>24</v>
      </c>
      <c r="H101" s="8557" t="s">
        <v>24</v>
      </c>
      <c r="I101" s="8557" t="s">
        <v>722</v>
      </c>
    </row>
    <row customHeight="1" ht="11.25">
      <c r="A102" s="8557" t="s">
        <v>2183</v>
      </c>
      <c r="B102" s="8557" t="s">
        <v>14</v>
      </c>
      <c r="C102" s="8557" t="s">
        <v>2536</v>
      </c>
      <c r="D102" s="8557" t="s">
        <v>2537</v>
      </c>
      <c r="E102" s="8557" t="s">
        <v>2538</v>
      </c>
      <c r="F102" s="8557" t="s">
        <v>2539</v>
      </c>
      <c r="G102" s="8557" t="s">
        <v>2540</v>
      </c>
      <c r="H102" s="8557" t="s">
        <v>24</v>
      </c>
      <c r="I102" s="8557" t="s">
        <v>722</v>
      </c>
    </row>
    <row customHeight="1" ht="11.25">
      <c r="A103" s="8557" t="s">
        <v>2183</v>
      </c>
      <c r="B103" s="8557" t="s">
        <v>14</v>
      </c>
      <c r="C103" s="8557" t="s">
        <v>2541</v>
      </c>
      <c r="D103" s="8557" t="s">
        <v>2542</v>
      </c>
      <c r="E103" s="8557" t="s">
        <v>2543</v>
      </c>
      <c r="F103" s="8557" t="s">
        <v>2512</v>
      </c>
      <c r="G103" s="8557" t="s">
        <v>2544</v>
      </c>
      <c r="H103" s="8557" t="s">
        <v>24</v>
      </c>
      <c r="I103" s="8557" t="s">
        <v>722</v>
      </c>
    </row>
    <row customHeight="1" ht="11.25">
      <c r="A104" s="8557" t="s">
        <v>2183</v>
      </c>
      <c r="B104" s="8557" t="s">
        <v>14</v>
      </c>
      <c r="C104" s="8557" t="s">
        <v>2545</v>
      </c>
      <c r="D104" s="8557" t="s">
        <v>2546</v>
      </c>
      <c r="E104" s="8557" t="s">
        <v>2547</v>
      </c>
      <c r="F104" s="8557" t="s">
        <v>2232</v>
      </c>
      <c r="G104" s="8557" t="s">
        <v>2548</v>
      </c>
      <c r="H104" s="8557" t="s">
        <v>24</v>
      </c>
      <c r="I104" s="8557" t="s">
        <v>722</v>
      </c>
    </row>
    <row customHeight="1" ht="11.25">
      <c r="A105" s="8557" t="s">
        <v>2183</v>
      </c>
      <c r="B105" s="8557" t="s">
        <v>14</v>
      </c>
      <c r="C105" s="8557" t="s">
        <v>2549</v>
      </c>
      <c r="D105" s="8557" t="s">
        <v>2550</v>
      </c>
      <c r="E105" s="8557" t="s">
        <v>2551</v>
      </c>
      <c r="F105" s="8557" t="s">
        <v>2552</v>
      </c>
      <c r="G105" s="8557" t="s">
        <v>24</v>
      </c>
      <c r="H105" s="8557" t="s">
        <v>24</v>
      </c>
      <c r="I105" s="8557" t="s">
        <v>722</v>
      </c>
    </row>
    <row customHeight="1" ht="11.25">
      <c r="A106" s="8557" t="s">
        <v>2183</v>
      </c>
      <c r="B106" s="8557" t="s">
        <v>14</v>
      </c>
      <c r="C106" s="8557" t="s">
        <v>2553</v>
      </c>
      <c r="D106" s="8557" t="s">
        <v>2554</v>
      </c>
      <c r="E106" s="8557" t="s">
        <v>2555</v>
      </c>
      <c r="F106" s="8557" t="s">
        <v>2186</v>
      </c>
      <c r="G106" s="8557" t="s">
        <v>24</v>
      </c>
      <c r="H106" s="8557" t="s">
        <v>24</v>
      </c>
      <c r="I106" s="8557" t="s">
        <v>722</v>
      </c>
    </row>
    <row customHeight="1" ht="11.25">
      <c r="A107" s="8557" t="s">
        <v>2183</v>
      </c>
      <c r="B107" s="8557" t="s">
        <v>14</v>
      </c>
      <c r="C107" s="8557" t="s">
        <v>2556</v>
      </c>
      <c r="D107" s="8557" t="s">
        <v>2557</v>
      </c>
      <c r="E107" s="8557" t="s">
        <v>2278</v>
      </c>
      <c r="F107" s="8557" t="s">
        <v>2558</v>
      </c>
      <c r="G107" s="8557" t="s">
        <v>24</v>
      </c>
      <c r="H107" s="8557" t="s">
        <v>24</v>
      </c>
      <c r="I107" s="8557" t="s">
        <v>722</v>
      </c>
    </row>
    <row customHeight="1" ht="11.25">
      <c r="A108" s="8557" t="s">
        <v>2183</v>
      </c>
      <c r="B108" s="8557" t="s">
        <v>14</v>
      </c>
      <c r="C108" s="8557" t="s">
        <v>2559</v>
      </c>
      <c r="D108" s="8557" t="s">
        <v>2560</v>
      </c>
      <c r="E108" s="8557" t="s">
        <v>2561</v>
      </c>
      <c r="F108" s="8557" t="s">
        <v>2385</v>
      </c>
      <c r="G108" s="8557" t="s">
        <v>24</v>
      </c>
      <c r="H108" s="8557" t="s">
        <v>24</v>
      </c>
      <c r="I108" s="8557" t="s">
        <v>722</v>
      </c>
    </row>
    <row customHeight="1" ht="11.25">
      <c r="A109" s="8557" t="s">
        <v>2183</v>
      </c>
      <c r="B109" s="8557" t="s">
        <v>14</v>
      </c>
      <c r="C109" s="8557" t="s">
        <v>2562</v>
      </c>
      <c r="D109" s="8557" t="s">
        <v>2563</v>
      </c>
      <c r="E109" s="8557" t="s">
        <v>2564</v>
      </c>
      <c r="F109" s="8557" t="s">
        <v>2565</v>
      </c>
      <c r="G109" s="8557" t="s">
        <v>2566</v>
      </c>
      <c r="H109" s="8557" t="s">
        <v>24</v>
      </c>
      <c r="I109" s="8557" t="s">
        <v>722</v>
      </c>
    </row>
    <row customHeight="1" ht="11.25">
      <c r="A110" s="8557" t="s">
        <v>2183</v>
      </c>
      <c r="B110" s="8557" t="s">
        <v>14</v>
      </c>
      <c r="C110" s="8557" t="s">
        <v>2567</v>
      </c>
      <c r="D110" s="8557" t="s">
        <v>2568</v>
      </c>
      <c r="E110" s="8557" t="s">
        <v>2569</v>
      </c>
      <c r="F110" s="8557" t="s">
        <v>2385</v>
      </c>
      <c r="G110" s="8557" t="s">
        <v>24</v>
      </c>
      <c r="H110" s="8557" t="s">
        <v>24</v>
      </c>
      <c r="I110" s="8557" t="s">
        <v>722</v>
      </c>
    </row>
    <row customHeight="1" ht="11.25">
      <c r="A111" s="8557" t="s">
        <v>2183</v>
      </c>
      <c r="B111" s="8557" t="s">
        <v>14</v>
      </c>
      <c r="C111" s="8557" t="s">
        <v>2570</v>
      </c>
      <c r="D111" s="8557" t="s">
        <v>2571</v>
      </c>
      <c r="E111" s="8557" t="s">
        <v>2572</v>
      </c>
      <c r="F111" s="8557" t="s">
        <v>2325</v>
      </c>
      <c r="G111" s="8557" t="s">
        <v>24</v>
      </c>
      <c r="H111" s="8557" t="s">
        <v>24</v>
      </c>
      <c r="I111" s="8557" t="s">
        <v>722</v>
      </c>
    </row>
    <row customHeight="1" ht="11.25">
      <c r="A112" s="8557" t="s">
        <v>2183</v>
      </c>
      <c r="B112" s="8557" t="s">
        <v>14</v>
      </c>
      <c r="C112" s="8557" t="s">
        <v>2573</v>
      </c>
      <c r="D112" s="8557" t="s">
        <v>2574</v>
      </c>
      <c r="E112" s="8557" t="s">
        <v>2575</v>
      </c>
      <c r="F112" s="8557" t="s">
        <v>2315</v>
      </c>
      <c r="G112" s="8557" t="s">
        <v>24</v>
      </c>
      <c r="H112" s="8557" t="s">
        <v>24</v>
      </c>
      <c r="I112" s="8557" t="s">
        <v>722</v>
      </c>
    </row>
    <row customHeight="1" ht="11.25">
      <c r="A113" s="8557" t="s">
        <v>2183</v>
      </c>
      <c r="B113" s="8557" t="s">
        <v>14</v>
      </c>
      <c r="C113" s="8557" t="s">
        <v>2576</v>
      </c>
      <c r="D113" s="8557" t="s">
        <v>2577</v>
      </c>
      <c r="E113" s="8557" t="s">
        <v>2578</v>
      </c>
      <c r="F113" s="8557" t="s">
        <v>2194</v>
      </c>
      <c r="G113" s="8557" t="s">
        <v>24</v>
      </c>
      <c r="H113" s="8557" t="s">
        <v>24</v>
      </c>
      <c r="I113" s="8557" t="s">
        <v>722</v>
      </c>
    </row>
    <row customHeight="1" ht="11.25">
      <c r="A114" s="8557" t="s">
        <v>2183</v>
      </c>
      <c r="B114" s="8557" t="s">
        <v>14</v>
      </c>
      <c r="C114" s="8557" t="s">
        <v>2579</v>
      </c>
      <c r="D114" s="8557" t="s">
        <v>2580</v>
      </c>
      <c r="E114" s="8557" t="s">
        <v>2581</v>
      </c>
      <c r="F114" s="8557" t="s">
        <v>2582</v>
      </c>
      <c r="G114" s="8557" t="s">
        <v>24</v>
      </c>
      <c r="H114" s="8557" t="s">
        <v>24</v>
      </c>
      <c r="I114" s="8557" t="s">
        <v>722</v>
      </c>
    </row>
    <row customHeight="1" ht="11.25">
      <c r="A115" s="8557" t="s">
        <v>2183</v>
      </c>
      <c r="B115" s="8557" t="s">
        <v>14</v>
      </c>
      <c r="C115" s="8557" t="s">
        <v>2583</v>
      </c>
      <c r="D115" s="8557" t="s">
        <v>2584</v>
      </c>
      <c r="E115" s="8557" t="s">
        <v>2585</v>
      </c>
      <c r="F115" s="8557" t="s">
        <v>2241</v>
      </c>
      <c r="G115" s="8557" t="s">
        <v>24</v>
      </c>
      <c r="H115" s="8557" t="s">
        <v>24</v>
      </c>
      <c r="I115" s="8557" t="s">
        <v>722</v>
      </c>
    </row>
    <row customHeight="1" ht="11.25">
      <c r="A116" s="8557" t="s">
        <v>2183</v>
      </c>
      <c r="B116" s="8557" t="s">
        <v>14</v>
      </c>
      <c r="C116" s="8557" t="s">
        <v>2586</v>
      </c>
      <c r="D116" s="8557" t="s">
        <v>2587</v>
      </c>
      <c r="E116" s="8557" t="s">
        <v>2588</v>
      </c>
      <c r="F116" s="8557" t="s">
        <v>2220</v>
      </c>
      <c r="G116" s="8557" t="s">
        <v>24</v>
      </c>
      <c r="H116" s="8557" t="s">
        <v>24</v>
      </c>
      <c r="I116" s="8557" t="s">
        <v>722</v>
      </c>
    </row>
    <row customHeight="1" ht="11.25">
      <c r="A117" s="8557" t="s">
        <v>2183</v>
      </c>
      <c r="B117" s="8557" t="s">
        <v>14</v>
      </c>
      <c r="C117" s="8557" t="s">
        <v>2589</v>
      </c>
      <c r="D117" s="8557" t="s">
        <v>2590</v>
      </c>
      <c r="E117" s="8557" t="s">
        <v>2591</v>
      </c>
      <c r="F117" s="8557" t="s">
        <v>2325</v>
      </c>
      <c r="G117" s="8557" t="s">
        <v>24</v>
      </c>
      <c r="H117" s="8557" t="s">
        <v>24</v>
      </c>
      <c r="I117" s="8557" t="s">
        <v>722</v>
      </c>
    </row>
    <row customHeight="1" ht="11.25">
      <c r="A118" s="8557" t="s">
        <v>2183</v>
      </c>
      <c r="B118" s="8557" t="s">
        <v>14</v>
      </c>
      <c r="C118" s="8557" t="s">
        <v>2592</v>
      </c>
      <c r="D118" s="8557" t="s">
        <v>2593</v>
      </c>
      <c r="E118" s="8557" t="s">
        <v>2594</v>
      </c>
      <c r="F118" s="8557" t="s">
        <v>2220</v>
      </c>
      <c r="G118" s="8557" t="s">
        <v>24</v>
      </c>
      <c r="H118" s="8557" t="s">
        <v>24</v>
      </c>
      <c r="I118" s="8557" t="s">
        <v>722</v>
      </c>
    </row>
    <row customHeight="1" ht="11.25">
      <c r="A119" s="8557" t="s">
        <v>2183</v>
      </c>
      <c r="B119" s="8557" t="s">
        <v>14</v>
      </c>
      <c r="C119" s="8557" t="s">
        <v>2595</v>
      </c>
      <c r="D119" s="8557" t="s">
        <v>2596</v>
      </c>
      <c r="E119" s="8557" t="s">
        <v>2597</v>
      </c>
      <c r="F119" s="8557" t="s">
        <v>2220</v>
      </c>
      <c r="G119" s="8557" t="s">
        <v>24</v>
      </c>
      <c r="H119" s="8557" t="s">
        <v>24</v>
      </c>
      <c r="I119" s="8557" t="s">
        <v>722</v>
      </c>
    </row>
    <row customHeight="1" ht="11.25">
      <c r="A120" s="8557" t="s">
        <v>2183</v>
      </c>
      <c r="B120" s="8557" t="s">
        <v>14</v>
      </c>
      <c r="C120" s="8557" t="s">
        <v>2598</v>
      </c>
      <c r="D120" s="8557" t="s">
        <v>2599</v>
      </c>
      <c r="E120" s="8557" t="s">
        <v>2600</v>
      </c>
      <c r="F120" s="8557" t="s">
        <v>2385</v>
      </c>
      <c r="G120" s="8557" t="s">
        <v>24</v>
      </c>
      <c r="H120" s="8557" t="s">
        <v>24</v>
      </c>
      <c r="I120" s="8557" t="s">
        <v>722</v>
      </c>
    </row>
    <row customHeight="1" ht="11.25">
      <c r="A121" s="8557" t="s">
        <v>2183</v>
      </c>
      <c r="B121" s="8557" t="s">
        <v>14</v>
      </c>
      <c r="C121" s="8557" t="s">
        <v>2601</v>
      </c>
      <c r="D121" s="8557" t="s">
        <v>2602</v>
      </c>
      <c r="E121" s="8557" t="s">
        <v>2603</v>
      </c>
      <c r="F121" s="8557" t="s">
        <v>2604</v>
      </c>
      <c r="G121" s="8557" t="s">
        <v>24</v>
      </c>
      <c r="H121" s="8557" t="s">
        <v>24</v>
      </c>
      <c r="I121" s="8557" t="s">
        <v>722</v>
      </c>
    </row>
    <row customHeight="1" ht="11.25">
      <c r="A122" s="8557" t="s">
        <v>2183</v>
      </c>
      <c r="B122" s="8557" t="s">
        <v>14</v>
      </c>
      <c r="C122" s="8557" t="s">
        <v>2605</v>
      </c>
      <c r="D122" s="8557" t="s">
        <v>2606</v>
      </c>
      <c r="E122" s="8557" t="s">
        <v>2607</v>
      </c>
      <c r="F122" s="8557" t="s">
        <v>2608</v>
      </c>
      <c r="G122" s="8557" t="s">
        <v>24</v>
      </c>
      <c r="H122" s="8557" t="s">
        <v>24</v>
      </c>
      <c r="I122" s="8557" t="s">
        <v>722</v>
      </c>
    </row>
    <row customHeight="1" ht="11.25">
      <c r="A123" s="8557" t="s">
        <v>2183</v>
      </c>
      <c r="B123" s="8557" t="s">
        <v>14</v>
      </c>
      <c r="C123" s="8557" t="s">
        <v>2609</v>
      </c>
      <c r="D123" s="8557" t="s">
        <v>2610</v>
      </c>
      <c r="E123" s="8557" t="s">
        <v>2611</v>
      </c>
      <c r="F123" s="8557" t="s">
        <v>2212</v>
      </c>
      <c r="G123" s="8557" t="s">
        <v>24</v>
      </c>
      <c r="H123" s="8557" t="s">
        <v>24</v>
      </c>
      <c r="I123" s="8557" t="s">
        <v>722</v>
      </c>
    </row>
    <row customHeight="1" ht="11.25">
      <c r="A124" s="8557" t="s">
        <v>2183</v>
      </c>
      <c r="B124" s="8557" t="s">
        <v>14</v>
      </c>
      <c r="C124" s="8557" t="s">
        <v>2612</v>
      </c>
      <c r="D124" s="8557" t="s">
        <v>2613</v>
      </c>
      <c r="E124" s="8557" t="s">
        <v>2614</v>
      </c>
      <c r="F124" s="8557" t="s">
        <v>2216</v>
      </c>
      <c r="G124" s="8557" t="s">
        <v>24</v>
      </c>
      <c r="H124" s="8557" t="s">
        <v>24</v>
      </c>
      <c r="I124" s="8557" t="s">
        <v>722</v>
      </c>
    </row>
    <row customHeight="1" ht="11.25">
      <c r="A125" s="8557" t="s">
        <v>2183</v>
      </c>
      <c r="B125" s="8557" t="s">
        <v>14</v>
      </c>
      <c r="C125" s="8557" t="s">
        <v>24</v>
      </c>
      <c r="D125" s="8557" t="s">
        <v>2184</v>
      </c>
      <c r="E125" s="8557" t="s">
        <v>2185</v>
      </c>
      <c r="F125" s="8557" t="s">
        <v>2186</v>
      </c>
      <c r="G125" s="8557" t="s">
        <v>24</v>
      </c>
      <c r="H125" s="8557" t="s">
        <v>24</v>
      </c>
      <c r="I125" s="8557" t="s">
        <v>809</v>
      </c>
    </row>
    <row customHeight="1" ht="11.25">
      <c r="A126" s="8557" t="s">
        <v>2183</v>
      </c>
      <c r="B126" s="8557" t="s">
        <v>14</v>
      </c>
      <c r="C126" s="8557" t="s">
        <v>2195</v>
      </c>
      <c r="D126" s="8557" t="s">
        <v>2196</v>
      </c>
      <c r="E126" s="8557" t="s">
        <v>2197</v>
      </c>
      <c r="F126" s="8557" t="s">
        <v>2198</v>
      </c>
      <c r="G126" s="8557" t="s">
        <v>24</v>
      </c>
      <c r="H126" s="8557" t="s">
        <v>24</v>
      </c>
      <c r="I126" s="8557" t="s">
        <v>809</v>
      </c>
    </row>
    <row customHeight="1" ht="11.25">
      <c r="A127" s="8557" t="s">
        <v>2183</v>
      </c>
      <c r="B127" s="8557" t="s">
        <v>14</v>
      </c>
      <c r="C127" s="8557" t="s">
        <v>2199</v>
      </c>
      <c r="D127" s="8557" t="s">
        <v>44</v>
      </c>
      <c r="E127" s="8557" t="s">
        <v>47</v>
      </c>
      <c r="F127" s="8557" t="s">
        <v>49</v>
      </c>
      <c r="G127" s="8557" t="s">
        <v>24</v>
      </c>
      <c r="H127" s="8557" t="s">
        <v>24</v>
      </c>
      <c r="I127" s="8557" t="s">
        <v>809</v>
      </c>
    </row>
    <row customHeight="1" ht="11.25">
      <c r="A128" s="8557" t="s">
        <v>2183</v>
      </c>
      <c r="B128" s="8557" t="s">
        <v>14</v>
      </c>
      <c r="C128" s="8557" t="s">
        <v>2203</v>
      </c>
      <c r="D128" s="8557" t="s">
        <v>2204</v>
      </c>
      <c r="E128" s="8557" t="s">
        <v>47</v>
      </c>
      <c r="F128" s="8557" t="s">
        <v>2205</v>
      </c>
      <c r="G128" s="8557" t="s">
        <v>24</v>
      </c>
      <c r="H128" s="8557" t="s">
        <v>24</v>
      </c>
      <c r="I128" s="8557" t="s">
        <v>809</v>
      </c>
    </row>
    <row customHeight="1" ht="11.25">
      <c r="A129" s="8557" t="s">
        <v>2183</v>
      </c>
      <c r="B129" s="8557" t="s">
        <v>14</v>
      </c>
      <c r="C129" s="8557" t="s">
        <v>2206</v>
      </c>
      <c r="D129" s="8557" t="s">
        <v>2207</v>
      </c>
      <c r="E129" s="8557" t="s">
        <v>47</v>
      </c>
      <c r="F129" s="8557" t="s">
        <v>2208</v>
      </c>
      <c r="G129" s="8557" t="s">
        <v>24</v>
      </c>
      <c r="H129" s="8557" t="s">
        <v>24</v>
      </c>
      <c r="I129" s="8557" t="s">
        <v>809</v>
      </c>
    </row>
    <row customHeight="1" ht="11.25">
      <c r="A130" s="8557" t="s">
        <v>2183</v>
      </c>
      <c r="B130" s="8557" t="s">
        <v>14</v>
      </c>
      <c r="C130" s="8557" t="s">
        <v>2213</v>
      </c>
      <c r="D130" s="8557" t="s">
        <v>2214</v>
      </c>
      <c r="E130" s="8557" t="s">
        <v>2215</v>
      </c>
      <c r="F130" s="8557" t="s">
        <v>2216</v>
      </c>
      <c r="G130" s="8557" t="s">
        <v>24</v>
      </c>
      <c r="H130" s="8557" t="s">
        <v>24</v>
      </c>
      <c r="I130" s="8557" t="s">
        <v>809</v>
      </c>
    </row>
    <row customHeight="1" ht="11.25">
      <c r="A131" s="8557" t="s">
        <v>2183</v>
      </c>
      <c r="B131" s="8557" t="s">
        <v>14</v>
      </c>
      <c r="C131" s="8557" t="s">
        <v>2221</v>
      </c>
      <c r="D131" s="8557" t="s">
        <v>2222</v>
      </c>
      <c r="E131" s="8557" t="s">
        <v>2223</v>
      </c>
      <c r="F131" s="8557" t="s">
        <v>2224</v>
      </c>
      <c r="G131" s="8557" t="s">
        <v>2225</v>
      </c>
      <c r="H131" s="8557" t="s">
        <v>24</v>
      </c>
      <c r="I131" s="8557" t="s">
        <v>809</v>
      </c>
    </row>
    <row customHeight="1" ht="11.25">
      <c r="A132" s="8557" t="s">
        <v>2183</v>
      </c>
      <c r="B132" s="8557" t="s">
        <v>14</v>
      </c>
      <c r="C132" s="8557" t="s">
        <v>2238</v>
      </c>
      <c r="D132" s="8557" t="s">
        <v>2239</v>
      </c>
      <c r="E132" s="8557" t="s">
        <v>2240</v>
      </c>
      <c r="F132" s="8557" t="s">
        <v>2241</v>
      </c>
      <c r="G132" s="8557" t="s">
        <v>2242</v>
      </c>
      <c r="H132" s="8557" t="s">
        <v>24</v>
      </c>
      <c r="I132" s="8557" t="s">
        <v>809</v>
      </c>
    </row>
    <row customHeight="1" ht="11.25">
      <c r="A133" s="8557" t="s">
        <v>2183</v>
      </c>
      <c r="B133" s="8557" t="s">
        <v>14</v>
      </c>
      <c r="C133" s="8557" t="s">
        <v>2243</v>
      </c>
      <c r="D133" s="8557" t="s">
        <v>2244</v>
      </c>
      <c r="E133" s="8557" t="s">
        <v>2245</v>
      </c>
      <c r="F133" s="8557" t="s">
        <v>2212</v>
      </c>
      <c r="G133" s="8557" t="s">
        <v>24</v>
      </c>
      <c r="H133" s="8557" t="s">
        <v>24</v>
      </c>
      <c r="I133" s="8557" t="s">
        <v>809</v>
      </c>
    </row>
    <row customHeight="1" ht="11.25">
      <c r="A134" s="8557" t="s">
        <v>2183</v>
      </c>
      <c r="B134" s="8557" t="s">
        <v>14</v>
      </c>
      <c r="C134" s="8557" t="s">
        <v>2250</v>
      </c>
      <c r="D134" s="8557" t="s">
        <v>2251</v>
      </c>
      <c r="E134" s="8557" t="s">
        <v>2252</v>
      </c>
      <c r="F134" s="8557" t="s">
        <v>2220</v>
      </c>
      <c r="G134" s="8557" t="s">
        <v>2253</v>
      </c>
      <c r="H134" s="8557" t="s">
        <v>24</v>
      </c>
      <c r="I134" s="8557" t="s">
        <v>809</v>
      </c>
    </row>
    <row customHeight="1" ht="11.25">
      <c r="A135" s="8557" t="s">
        <v>2183</v>
      </c>
      <c r="B135" s="8557" t="s">
        <v>14</v>
      </c>
      <c r="C135" s="8557" t="s">
        <v>2262</v>
      </c>
      <c r="D135" s="8557" t="s">
        <v>2263</v>
      </c>
      <c r="E135" s="8557" t="s">
        <v>2264</v>
      </c>
      <c r="F135" s="8557" t="s">
        <v>2265</v>
      </c>
      <c r="G135" s="8557" t="s">
        <v>24</v>
      </c>
      <c r="H135" s="8557" t="s">
        <v>24</v>
      </c>
      <c r="I135" s="8557" t="s">
        <v>809</v>
      </c>
    </row>
    <row customHeight="1" ht="11.25">
      <c r="A136" s="8557" t="s">
        <v>2183</v>
      </c>
      <c r="B136" s="8557" t="s">
        <v>14</v>
      </c>
      <c r="C136" s="8557" t="s">
        <v>2280</v>
      </c>
      <c r="D136" s="8557" t="s">
        <v>2281</v>
      </c>
      <c r="E136" s="8557" t="s">
        <v>2278</v>
      </c>
      <c r="F136" s="8557" t="s">
        <v>2282</v>
      </c>
      <c r="G136" s="8557" t="s">
        <v>24</v>
      </c>
      <c r="H136" s="8557" t="s">
        <v>24</v>
      </c>
      <c r="I136" s="8557" t="s">
        <v>809</v>
      </c>
    </row>
    <row customHeight="1" ht="11.25">
      <c r="A137" s="8557" t="s">
        <v>2183</v>
      </c>
      <c r="B137" s="8557" t="s">
        <v>14</v>
      </c>
      <c r="C137" s="8557" t="s">
        <v>2615</v>
      </c>
      <c r="D137" s="8557" t="s">
        <v>2327</v>
      </c>
      <c r="E137" s="8557" t="s">
        <v>2328</v>
      </c>
      <c r="F137" s="8557" t="s">
        <v>2616</v>
      </c>
      <c r="G137" s="8557" t="s">
        <v>24</v>
      </c>
      <c r="H137" s="8557" t="s">
        <v>24</v>
      </c>
      <c r="I137" s="8557" t="s">
        <v>809</v>
      </c>
    </row>
    <row customHeight="1" ht="11.25">
      <c r="A138" s="8557" t="s">
        <v>2183</v>
      </c>
      <c r="B138" s="8557" t="s">
        <v>14</v>
      </c>
      <c r="C138" s="8557" t="s">
        <v>2617</v>
      </c>
      <c r="D138" s="8557" t="s">
        <v>2327</v>
      </c>
      <c r="E138" s="8557" t="s">
        <v>2328</v>
      </c>
      <c r="F138" s="8557" t="s">
        <v>2618</v>
      </c>
      <c r="G138" s="8557" t="s">
        <v>24</v>
      </c>
      <c r="H138" s="8557" t="s">
        <v>24</v>
      </c>
      <c r="I138" s="8557" t="s">
        <v>809</v>
      </c>
    </row>
    <row customHeight="1" ht="11.25">
      <c r="A139" s="8557" t="s">
        <v>2183</v>
      </c>
      <c r="B139" s="8557" t="s">
        <v>14</v>
      </c>
      <c r="C139" s="8557" t="s">
        <v>2619</v>
      </c>
      <c r="D139" s="8557" t="s">
        <v>2327</v>
      </c>
      <c r="E139" s="8557" t="s">
        <v>2328</v>
      </c>
      <c r="F139" s="8557" t="s">
        <v>2620</v>
      </c>
      <c r="G139" s="8557" t="s">
        <v>24</v>
      </c>
      <c r="H139" s="8557" t="s">
        <v>24</v>
      </c>
      <c r="I139" s="8557" t="s">
        <v>809</v>
      </c>
    </row>
    <row customHeight="1" ht="11.25">
      <c r="A140" s="8557" t="s">
        <v>2183</v>
      </c>
      <c r="B140" s="8557" t="s">
        <v>14</v>
      </c>
      <c r="C140" s="8557" t="s">
        <v>2621</v>
      </c>
      <c r="D140" s="8557" t="s">
        <v>2327</v>
      </c>
      <c r="E140" s="8557" t="s">
        <v>2328</v>
      </c>
      <c r="F140" s="8557" t="s">
        <v>2622</v>
      </c>
      <c r="G140" s="8557" t="s">
        <v>24</v>
      </c>
      <c r="H140" s="8557" t="s">
        <v>24</v>
      </c>
      <c r="I140" s="8557" t="s">
        <v>809</v>
      </c>
    </row>
    <row customHeight="1" ht="11.25">
      <c r="A141" s="8557" t="s">
        <v>2183</v>
      </c>
      <c r="B141" s="8557" t="s">
        <v>14</v>
      </c>
      <c r="C141" s="8557" t="s">
        <v>2623</v>
      </c>
      <c r="D141" s="8557" t="s">
        <v>2327</v>
      </c>
      <c r="E141" s="8557" t="s">
        <v>2328</v>
      </c>
      <c r="F141" s="8557" t="s">
        <v>2624</v>
      </c>
      <c r="G141" s="8557" t="s">
        <v>24</v>
      </c>
      <c r="H141" s="8557" t="s">
        <v>24</v>
      </c>
      <c r="I141" s="8557" t="s">
        <v>809</v>
      </c>
    </row>
    <row customHeight="1" ht="11.25">
      <c r="A142" s="8557" t="s">
        <v>2183</v>
      </c>
      <c r="B142" s="8557" t="s">
        <v>14</v>
      </c>
      <c r="C142" s="8557" t="s">
        <v>2625</v>
      </c>
      <c r="D142" s="8557" t="s">
        <v>2327</v>
      </c>
      <c r="E142" s="8557" t="s">
        <v>2328</v>
      </c>
      <c r="F142" s="8557" t="s">
        <v>2626</v>
      </c>
      <c r="G142" s="8557" t="s">
        <v>24</v>
      </c>
      <c r="H142" s="8557" t="s">
        <v>24</v>
      </c>
      <c r="I142" s="8557" t="s">
        <v>809</v>
      </c>
    </row>
    <row customHeight="1" ht="11.25">
      <c r="A143" s="8557" t="s">
        <v>2183</v>
      </c>
      <c r="B143" s="8557" t="s">
        <v>14</v>
      </c>
      <c r="C143" s="8557" t="s">
        <v>2627</v>
      </c>
      <c r="D143" s="8557" t="s">
        <v>2327</v>
      </c>
      <c r="E143" s="8557" t="s">
        <v>2328</v>
      </c>
      <c r="F143" s="8557" t="s">
        <v>2628</v>
      </c>
      <c r="G143" s="8557" t="s">
        <v>24</v>
      </c>
      <c r="H143" s="8557" t="s">
        <v>24</v>
      </c>
      <c r="I143" s="8557" t="s">
        <v>809</v>
      </c>
    </row>
    <row customHeight="1" ht="11.25">
      <c r="A144" s="8557" t="s">
        <v>2183</v>
      </c>
      <c r="B144" s="8557" t="s">
        <v>14</v>
      </c>
      <c r="C144" s="8557" t="s">
        <v>2629</v>
      </c>
      <c r="D144" s="8557" t="s">
        <v>2327</v>
      </c>
      <c r="E144" s="8557" t="s">
        <v>2328</v>
      </c>
      <c r="F144" s="8557" t="s">
        <v>2630</v>
      </c>
      <c r="G144" s="8557" t="s">
        <v>24</v>
      </c>
      <c r="H144" s="8557" t="s">
        <v>24</v>
      </c>
      <c r="I144" s="8557" t="s">
        <v>809</v>
      </c>
    </row>
    <row customHeight="1" ht="11.25">
      <c r="A145" s="8557" t="s">
        <v>2183</v>
      </c>
      <c r="B145" s="8557" t="s">
        <v>14</v>
      </c>
      <c r="C145" s="8557" t="s">
        <v>2326</v>
      </c>
      <c r="D145" s="8557" t="s">
        <v>2327</v>
      </c>
      <c r="E145" s="8557" t="s">
        <v>2328</v>
      </c>
      <c r="F145" s="8557" t="s">
        <v>2325</v>
      </c>
      <c r="G145" s="8557" t="s">
        <v>24</v>
      </c>
      <c r="H145" s="8557" t="s">
        <v>24</v>
      </c>
      <c r="I145" s="8557" t="s">
        <v>809</v>
      </c>
    </row>
    <row customHeight="1" ht="11.25">
      <c r="A146" s="8557" t="s">
        <v>2183</v>
      </c>
      <c r="B146" s="8557" t="s">
        <v>14</v>
      </c>
      <c r="C146" s="8557" t="s">
        <v>2631</v>
      </c>
      <c r="D146" s="8557" t="s">
        <v>2632</v>
      </c>
      <c r="E146" s="8557" t="s">
        <v>2328</v>
      </c>
      <c r="F146" s="8557" t="s">
        <v>2633</v>
      </c>
      <c r="G146" s="8557" t="s">
        <v>24</v>
      </c>
      <c r="H146" s="8557" t="s">
        <v>24</v>
      </c>
      <c r="I146" s="8557" t="s">
        <v>809</v>
      </c>
    </row>
    <row customHeight="1" ht="11.25">
      <c r="A147" s="8557" t="s">
        <v>2183</v>
      </c>
      <c r="B147" s="8557" t="s">
        <v>14</v>
      </c>
      <c r="C147" s="8557" t="s">
        <v>2337</v>
      </c>
      <c r="D147" s="8557" t="s">
        <v>2338</v>
      </c>
      <c r="E147" s="8557" t="s">
        <v>2339</v>
      </c>
      <c r="F147" s="8557" t="s">
        <v>2212</v>
      </c>
      <c r="G147" s="8557" t="s">
        <v>24</v>
      </c>
      <c r="H147" s="8557" t="s">
        <v>24</v>
      </c>
      <c r="I147" s="8557" t="s">
        <v>809</v>
      </c>
    </row>
    <row customHeight="1" ht="11.25">
      <c r="A148" s="8557" t="s">
        <v>2183</v>
      </c>
      <c r="B148" s="8557" t="s">
        <v>14</v>
      </c>
      <c r="C148" s="8557" t="s">
        <v>2344</v>
      </c>
      <c r="D148" s="8557" t="s">
        <v>2345</v>
      </c>
      <c r="E148" s="8557" t="s">
        <v>2346</v>
      </c>
      <c r="F148" s="8557" t="s">
        <v>2347</v>
      </c>
      <c r="G148" s="8557" t="s">
        <v>24</v>
      </c>
      <c r="H148" s="8557" t="s">
        <v>24</v>
      </c>
      <c r="I148" s="8557" t="s">
        <v>809</v>
      </c>
    </row>
    <row customHeight="1" ht="11.25">
      <c r="A149" s="8557" t="s">
        <v>2183</v>
      </c>
      <c r="B149" s="8557" t="s">
        <v>14</v>
      </c>
      <c r="C149" s="8557" t="s">
        <v>2365</v>
      </c>
      <c r="D149" s="8557" t="s">
        <v>2366</v>
      </c>
      <c r="E149" s="8557" t="s">
        <v>2367</v>
      </c>
      <c r="F149" s="8557" t="s">
        <v>2325</v>
      </c>
      <c r="G149" s="8557" t="s">
        <v>24</v>
      </c>
      <c r="H149" s="8557" t="s">
        <v>24</v>
      </c>
      <c r="I149" s="8557" t="s">
        <v>809</v>
      </c>
    </row>
    <row customHeight="1" ht="11.25">
      <c r="A150" s="8557" t="s">
        <v>2183</v>
      </c>
      <c r="B150" s="8557" t="s">
        <v>14</v>
      </c>
      <c r="C150" s="8557" t="s">
        <v>2392</v>
      </c>
      <c r="D150" s="8557" t="s">
        <v>2393</v>
      </c>
      <c r="E150" s="8557" t="s">
        <v>2394</v>
      </c>
      <c r="F150" s="8557" t="s">
        <v>2220</v>
      </c>
      <c r="G150" s="8557" t="s">
        <v>24</v>
      </c>
      <c r="H150" s="8557" t="s">
        <v>24</v>
      </c>
      <c r="I150" s="8557" t="s">
        <v>809</v>
      </c>
    </row>
    <row customHeight="1" ht="11.25">
      <c r="A151" s="8557" t="s">
        <v>2183</v>
      </c>
      <c r="B151" s="8557" t="s">
        <v>14</v>
      </c>
      <c r="C151" s="8557" t="s">
        <v>2395</v>
      </c>
      <c r="D151" s="8557" t="s">
        <v>2396</v>
      </c>
      <c r="E151" s="8557" t="s">
        <v>2278</v>
      </c>
      <c r="F151" s="8557" t="s">
        <v>2397</v>
      </c>
      <c r="G151" s="8557" t="s">
        <v>24</v>
      </c>
      <c r="H151" s="8557" t="s">
        <v>24</v>
      </c>
      <c r="I151" s="8557" t="s">
        <v>809</v>
      </c>
    </row>
    <row customHeight="1" ht="11.25">
      <c r="A152" s="8557" t="s">
        <v>2183</v>
      </c>
      <c r="B152" s="8557" t="s">
        <v>14</v>
      </c>
      <c r="C152" s="8557" t="s">
        <v>2443</v>
      </c>
      <c r="D152" s="8557" t="s">
        <v>2444</v>
      </c>
      <c r="E152" s="8557" t="s">
        <v>2445</v>
      </c>
      <c r="F152" s="8557" t="s">
        <v>2446</v>
      </c>
      <c r="G152" s="8557" t="s">
        <v>2447</v>
      </c>
      <c r="H152" s="8557" t="s">
        <v>24</v>
      </c>
      <c r="I152" s="8557" t="s">
        <v>809</v>
      </c>
    </row>
    <row customHeight="1" ht="11.25">
      <c r="A153" s="8557" t="s">
        <v>2183</v>
      </c>
      <c r="B153" s="8557" t="s">
        <v>14</v>
      </c>
      <c r="C153" s="8557" t="s">
        <v>2454</v>
      </c>
      <c r="D153" s="8557" t="s">
        <v>2455</v>
      </c>
      <c r="E153" s="8557" t="s">
        <v>2456</v>
      </c>
      <c r="F153" s="8557" t="s">
        <v>2457</v>
      </c>
      <c r="G153" s="8557" t="s">
        <v>24</v>
      </c>
      <c r="H153" s="8557" t="s">
        <v>24</v>
      </c>
      <c r="I153" s="8557" t="s">
        <v>809</v>
      </c>
    </row>
    <row customHeight="1" ht="11.25">
      <c r="A154" s="8557" t="s">
        <v>2183</v>
      </c>
      <c r="B154" s="8557" t="s">
        <v>14</v>
      </c>
      <c r="C154" s="8557" t="s">
        <v>2502</v>
      </c>
      <c r="D154" s="8557" t="s">
        <v>2503</v>
      </c>
      <c r="E154" s="8557" t="s">
        <v>2504</v>
      </c>
      <c r="F154" s="8557" t="s">
        <v>2505</v>
      </c>
      <c r="G154" s="8557" t="s">
        <v>24</v>
      </c>
      <c r="H154" s="8557" t="s">
        <v>24</v>
      </c>
      <c r="I154" s="8557" t="s">
        <v>809</v>
      </c>
    </row>
    <row customHeight="1" ht="11.25">
      <c r="A155" s="8557" t="s">
        <v>2183</v>
      </c>
      <c r="B155" s="8557" t="s">
        <v>14</v>
      </c>
      <c r="C155" s="8557" t="s">
        <v>2553</v>
      </c>
      <c r="D155" s="8557" t="s">
        <v>2554</v>
      </c>
      <c r="E155" s="8557" t="s">
        <v>2555</v>
      </c>
      <c r="F155" s="8557" t="s">
        <v>2186</v>
      </c>
      <c r="G155" s="8557" t="s">
        <v>24</v>
      </c>
      <c r="H155" s="8557" t="s">
        <v>24</v>
      </c>
      <c r="I155" s="8557" t="s">
        <v>809</v>
      </c>
    </row>
    <row customHeight="1" ht="11.25">
      <c r="A156" s="8557" t="s">
        <v>2183</v>
      </c>
      <c r="B156" s="8557" t="s">
        <v>14</v>
      </c>
      <c r="C156" s="8557" t="s">
        <v>2559</v>
      </c>
      <c r="D156" s="8557" t="s">
        <v>2560</v>
      </c>
      <c r="E156" s="8557" t="s">
        <v>2561</v>
      </c>
      <c r="F156" s="8557" t="s">
        <v>2385</v>
      </c>
      <c r="G156" s="8557" t="s">
        <v>24</v>
      </c>
      <c r="H156" s="8557" t="s">
        <v>24</v>
      </c>
      <c r="I156" s="8557" t="s">
        <v>809</v>
      </c>
    </row>
    <row customHeight="1" ht="11.25">
      <c r="A157" s="8557" t="s">
        <v>2183</v>
      </c>
      <c r="B157" s="8557" t="s">
        <v>14</v>
      </c>
      <c r="C157" s="8557" t="s">
        <v>2562</v>
      </c>
      <c r="D157" s="8557" t="s">
        <v>2563</v>
      </c>
      <c r="E157" s="8557" t="s">
        <v>2564</v>
      </c>
      <c r="F157" s="8557" t="s">
        <v>2565</v>
      </c>
      <c r="G157" s="8557" t="s">
        <v>2566</v>
      </c>
      <c r="H157" s="8557" t="s">
        <v>24</v>
      </c>
      <c r="I157" s="8557" t="s">
        <v>809</v>
      </c>
    </row>
    <row customHeight="1" ht="11.25">
      <c r="A158" s="8557" t="s">
        <v>2183</v>
      </c>
      <c r="B158" s="8557" t="s">
        <v>14</v>
      </c>
      <c r="C158" s="8557" t="s">
        <v>2598</v>
      </c>
      <c r="D158" s="8557" t="s">
        <v>2599</v>
      </c>
      <c r="E158" s="8557" t="s">
        <v>2600</v>
      </c>
      <c r="F158" s="8557" t="s">
        <v>2385</v>
      </c>
      <c r="G158" s="8557" t="s">
        <v>24</v>
      </c>
      <c r="H158" s="8557" t="s">
        <v>24</v>
      </c>
      <c r="I158" s="8557" t="s">
        <v>809</v>
      </c>
    </row>
    <row customHeight="1" ht="11.25">
      <c r="A159" s="8557" t="s">
        <v>2183</v>
      </c>
      <c r="B159" s="8557" t="s">
        <v>14</v>
      </c>
      <c r="C159" s="8557" t="s">
        <v>2609</v>
      </c>
      <c r="D159" s="8557" t="s">
        <v>2610</v>
      </c>
      <c r="E159" s="8557" t="s">
        <v>2611</v>
      </c>
      <c r="F159" s="8557" t="s">
        <v>2212</v>
      </c>
      <c r="G159" s="8557" t="s">
        <v>24</v>
      </c>
      <c r="H159" s="8557" t="s">
        <v>24</v>
      </c>
      <c r="I159" s="8557" t="s">
        <v>809</v>
      </c>
    </row>
    <row customHeight="1" ht="11.25">
      <c r="A160" s="8557" t="s">
        <v>2183</v>
      </c>
      <c r="B160" s="8557" t="s">
        <v>14</v>
      </c>
      <c r="C160" s="8557" t="s">
        <v>24</v>
      </c>
      <c r="D160" s="8557" t="s">
        <v>2184</v>
      </c>
      <c r="E160" s="8557" t="s">
        <v>2185</v>
      </c>
      <c r="F160" s="8557" t="s">
        <v>2186</v>
      </c>
      <c r="G160" s="8557" t="s">
        <v>24</v>
      </c>
      <c r="H160" s="8557" t="s">
        <v>24</v>
      </c>
      <c r="I160" s="8557" t="s">
        <v>768</v>
      </c>
    </row>
    <row customHeight="1" ht="11.25">
      <c r="A161" s="8557" t="s">
        <v>2183</v>
      </c>
      <c r="B161" s="8557" t="s">
        <v>14</v>
      </c>
      <c r="C161" s="8557" t="s">
        <v>2187</v>
      </c>
      <c r="D161" s="8557" t="s">
        <v>2188</v>
      </c>
      <c r="E161" s="8557" t="s">
        <v>2189</v>
      </c>
      <c r="F161" s="8557" t="s">
        <v>2190</v>
      </c>
      <c r="G161" s="8557" t="s">
        <v>24</v>
      </c>
      <c r="H161" s="8557" t="s">
        <v>24</v>
      </c>
      <c r="I161" s="8557" t="s">
        <v>768</v>
      </c>
    </row>
    <row customHeight="1" ht="11.25">
      <c r="A162" s="8557" t="s">
        <v>2183</v>
      </c>
      <c r="B162" s="8557" t="s">
        <v>14</v>
      </c>
      <c r="C162" s="8557" t="s">
        <v>2195</v>
      </c>
      <c r="D162" s="8557" t="s">
        <v>2196</v>
      </c>
      <c r="E162" s="8557" t="s">
        <v>2197</v>
      </c>
      <c r="F162" s="8557" t="s">
        <v>2198</v>
      </c>
      <c r="G162" s="8557" t="s">
        <v>24</v>
      </c>
      <c r="H162" s="8557" t="s">
        <v>24</v>
      </c>
      <c r="I162" s="8557" t="s">
        <v>768</v>
      </c>
    </row>
    <row customHeight="1" ht="11.25">
      <c r="A163" s="8557" t="s">
        <v>2183</v>
      </c>
      <c r="B163" s="8557" t="s">
        <v>14</v>
      </c>
      <c r="C163" s="8557" t="s">
        <v>2199</v>
      </c>
      <c r="D163" s="8557" t="s">
        <v>44</v>
      </c>
      <c r="E163" s="8557" t="s">
        <v>47</v>
      </c>
      <c r="F163" s="8557" t="s">
        <v>49</v>
      </c>
      <c r="G163" s="8557" t="s">
        <v>24</v>
      </c>
      <c r="H163" s="8557" t="s">
        <v>24</v>
      </c>
      <c r="I163" s="8557" t="s">
        <v>768</v>
      </c>
    </row>
    <row customHeight="1" ht="11.25">
      <c r="A164" s="8557" t="s">
        <v>2183</v>
      </c>
      <c r="B164" s="8557" t="s">
        <v>14</v>
      </c>
      <c r="C164" s="8557" t="s">
        <v>2200</v>
      </c>
      <c r="D164" s="8557" t="s">
        <v>44</v>
      </c>
      <c r="E164" s="8557" t="s">
        <v>47</v>
      </c>
      <c r="F164" s="8557" t="s">
        <v>2201</v>
      </c>
      <c r="G164" s="8557" t="s">
        <v>2202</v>
      </c>
      <c r="H164" s="8557" t="s">
        <v>24</v>
      </c>
      <c r="I164" s="8557" t="s">
        <v>768</v>
      </c>
    </row>
    <row customHeight="1" ht="11.25">
      <c r="A165" s="8557" t="s">
        <v>2183</v>
      </c>
      <c r="B165" s="8557" t="s">
        <v>14</v>
      </c>
      <c r="C165" s="8557" t="s">
        <v>2206</v>
      </c>
      <c r="D165" s="8557" t="s">
        <v>2207</v>
      </c>
      <c r="E165" s="8557" t="s">
        <v>47</v>
      </c>
      <c r="F165" s="8557" t="s">
        <v>2208</v>
      </c>
      <c r="G165" s="8557" t="s">
        <v>24</v>
      </c>
      <c r="H165" s="8557" t="s">
        <v>24</v>
      </c>
      <c r="I165" s="8557" t="s">
        <v>768</v>
      </c>
    </row>
    <row customHeight="1" ht="11.25">
      <c r="A166" s="8557" t="s">
        <v>2183</v>
      </c>
      <c r="B166" s="8557" t="s">
        <v>14</v>
      </c>
      <c r="C166" s="8557" t="s">
        <v>2209</v>
      </c>
      <c r="D166" s="8557" t="s">
        <v>2210</v>
      </c>
      <c r="E166" s="8557" t="s">
        <v>2211</v>
      </c>
      <c r="F166" s="8557" t="s">
        <v>2212</v>
      </c>
      <c r="G166" s="8557" t="s">
        <v>24</v>
      </c>
      <c r="H166" s="8557" t="s">
        <v>24</v>
      </c>
      <c r="I166" s="8557" t="s">
        <v>768</v>
      </c>
    </row>
    <row customHeight="1" ht="11.25">
      <c r="A167" s="8557" t="s">
        <v>2183</v>
      </c>
      <c r="B167" s="8557" t="s">
        <v>14</v>
      </c>
      <c r="C167" s="8557" t="s">
        <v>2217</v>
      </c>
      <c r="D167" s="8557" t="s">
        <v>2218</v>
      </c>
      <c r="E167" s="8557" t="s">
        <v>2219</v>
      </c>
      <c r="F167" s="8557" t="s">
        <v>2220</v>
      </c>
      <c r="G167" s="8557" t="s">
        <v>24</v>
      </c>
      <c r="H167" s="8557" t="s">
        <v>24</v>
      </c>
      <c r="I167" s="8557" t="s">
        <v>768</v>
      </c>
    </row>
    <row customHeight="1" ht="11.25">
      <c r="A168" s="8557" t="s">
        <v>2183</v>
      </c>
      <c r="B168" s="8557" t="s">
        <v>14</v>
      </c>
      <c r="C168" s="8557" t="s">
        <v>2634</v>
      </c>
      <c r="D168" s="8557" t="s">
        <v>2635</v>
      </c>
      <c r="E168" s="8557" t="s">
        <v>2636</v>
      </c>
      <c r="F168" s="8557" t="s">
        <v>2429</v>
      </c>
      <c r="G168" s="8557" t="s">
        <v>2637</v>
      </c>
      <c r="H168" s="8557" t="s">
        <v>24</v>
      </c>
      <c r="I168" s="8557" t="s">
        <v>768</v>
      </c>
    </row>
    <row customHeight="1" ht="11.25">
      <c r="A169" s="8557" t="s">
        <v>2183</v>
      </c>
      <c r="B169" s="8557" t="s">
        <v>14</v>
      </c>
      <c r="C169" s="8557" t="s">
        <v>2226</v>
      </c>
      <c r="D169" s="8557" t="s">
        <v>2227</v>
      </c>
      <c r="E169" s="8557" t="s">
        <v>2228</v>
      </c>
      <c r="F169" s="8557" t="s">
        <v>2194</v>
      </c>
      <c r="G169" s="8557" t="s">
        <v>24</v>
      </c>
      <c r="H169" s="8557" t="s">
        <v>24</v>
      </c>
      <c r="I169" s="8557" t="s">
        <v>768</v>
      </c>
    </row>
    <row customHeight="1" ht="11.25">
      <c r="A170" s="8557" t="s">
        <v>2183</v>
      </c>
      <c r="B170" s="8557" t="s">
        <v>14</v>
      </c>
      <c r="C170" s="8557" t="s">
        <v>2638</v>
      </c>
      <c r="D170" s="8557" t="s">
        <v>2639</v>
      </c>
      <c r="E170" s="8557" t="s">
        <v>2640</v>
      </c>
      <c r="F170" s="8557" t="s">
        <v>2212</v>
      </c>
      <c r="G170" s="8557" t="s">
        <v>2641</v>
      </c>
      <c r="H170" s="8557" t="s">
        <v>24</v>
      </c>
      <c r="I170" s="8557" t="s">
        <v>768</v>
      </c>
    </row>
    <row customHeight="1" ht="11.25">
      <c r="A171" s="8557" t="s">
        <v>2183</v>
      </c>
      <c r="B171" s="8557" t="s">
        <v>14</v>
      </c>
      <c r="C171" s="8557" t="s">
        <v>2238</v>
      </c>
      <c r="D171" s="8557" t="s">
        <v>2239</v>
      </c>
      <c r="E171" s="8557" t="s">
        <v>2240</v>
      </c>
      <c r="F171" s="8557" t="s">
        <v>2241</v>
      </c>
      <c r="G171" s="8557" t="s">
        <v>2242</v>
      </c>
      <c r="H171" s="8557" t="s">
        <v>24</v>
      </c>
      <c r="I171" s="8557" t="s">
        <v>768</v>
      </c>
    </row>
    <row customHeight="1" ht="11.25">
      <c r="A172" s="8557" t="s">
        <v>2183</v>
      </c>
      <c r="B172" s="8557" t="s">
        <v>14</v>
      </c>
      <c r="C172" s="8557" t="s">
        <v>2642</v>
      </c>
      <c r="D172" s="8557" t="s">
        <v>2643</v>
      </c>
      <c r="E172" s="8557" t="s">
        <v>2644</v>
      </c>
      <c r="F172" s="8557" t="s">
        <v>2194</v>
      </c>
      <c r="G172" s="8557" t="s">
        <v>24</v>
      </c>
      <c r="H172" s="8557" t="s">
        <v>24</v>
      </c>
      <c r="I172" s="8557" t="s">
        <v>768</v>
      </c>
    </row>
    <row customHeight="1" ht="11.25">
      <c r="A173" s="8557" t="s">
        <v>2183</v>
      </c>
      <c r="B173" s="8557" t="s">
        <v>14</v>
      </c>
      <c r="C173" s="8557" t="s">
        <v>2246</v>
      </c>
      <c r="D173" s="8557" t="s">
        <v>2247</v>
      </c>
      <c r="E173" s="8557" t="s">
        <v>2248</v>
      </c>
      <c r="F173" s="8557" t="s">
        <v>2249</v>
      </c>
      <c r="G173" s="8557" t="s">
        <v>24</v>
      </c>
      <c r="H173" s="8557" t="s">
        <v>24</v>
      </c>
      <c r="I173" s="8557" t="s">
        <v>768</v>
      </c>
    </row>
    <row customHeight="1" ht="11.25">
      <c r="A174" s="8557" t="s">
        <v>2183</v>
      </c>
      <c r="B174" s="8557" t="s">
        <v>14</v>
      </c>
      <c r="C174" s="8557" t="s">
        <v>2645</v>
      </c>
      <c r="D174" s="8557" t="s">
        <v>2646</v>
      </c>
      <c r="E174" s="8557" t="s">
        <v>2647</v>
      </c>
      <c r="F174" s="8557" t="s">
        <v>2608</v>
      </c>
      <c r="G174" s="8557" t="s">
        <v>2648</v>
      </c>
      <c r="H174" s="8557" t="s">
        <v>24</v>
      </c>
      <c r="I174" s="8557" t="s">
        <v>768</v>
      </c>
    </row>
    <row customHeight="1" ht="11.25">
      <c r="A175" s="8557" t="s">
        <v>2183</v>
      </c>
      <c r="B175" s="8557" t="s">
        <v>14</v>
      </c>
      <c r="C175" s="8557" t="s">
        <v>2258</v>
      </c>
      <c r="D175" s="8557" t="s">
        <v>2259</v>
      </c>
      <c r="E175" s="8557" t="s">
        <v>2260</v>
      </c>
      <c r="F175" s="8557" t="s">
        <v>2186</v>
      </c>
      <c r="G175" s="8557" t="s">
        <v>2261</v>
      </c>
      <c r="H175" s="8557" t="s">
        <v>24</v>
      </c>
      <c r="I175" s="8557" t="s">
        <v>768</v>
      </c>
    </row>
    <row customHeight="1" ht="11.25">
      <c r="A176" s="8557" t="s">
        <v>2183</v>
      </c>
      <c r="B176" s="8557" t="s">
        <v>14</v>
      </c>
      <c r="C176" s="8557" t="s">
        <v>2649</v>
      </c>
      <c r="D176" s="8557" t="s">
        <v>2650</v>
      </c>
      <c r="E176" s="8557" t="s">
        <v>2651</v>
      </c>
      <c r="F176" s="8557" t="s">
        <v>2652</v>
      </c>
      <c r="G176" s="8557" t="s">
        <v>24</v>
      </c>
      <c r="H176" s="8557" t="s">
        <v>24</v>
      </c>
      <c r="I176" s="8557" t="s">
        <v>768</v>
      </c>
    </row>
    <row customHeight="1" ht="11.25">
      <c r="A177" s="8557" t="s">
        <v>2183</v>
      </c>
      <c r="B177" s="8557" t="s">
        <v>14</v>
      </c>
      <c r="C177" s="8557" t="s">
        <v>2280</v>
      </c>
      <c r="D177" s="8557" t="s">
        <v>2281</v>
      </c>
      <c r="E177" s="8557" t="s">
        <v>2278</v>
      </c>
      <c r="F177" s="8557" t="s">
        <v>2282</v>
      </c>
      <c r="G177" s="8557" t="s">
        <v>24</v>
      </c>
      <c r="H177" s="8557" t="s">
        <v>24</v>
      </c>
      <c r="I177" s="8557" t="s">
        <v>768</v>
      </c>
    </row>
    <row customHeight="1" ht="11.25">
      <c r="A178" s="8557" t="s">
        <v>2183</v>
      </c>
      <c r="B178" s="8557" t="s">
        <v>14</v>
      </c>
      <c r="C178" s="8557" t="s">
        <v>2653</v>
      </c>
      <c r="D178" s="8557" t="s">
        <v>2654</v>
      </c>
      <c r="E178" s="8557" t="s">
        <v>2655</v>
      </c>
      <c r="F178" s="8557" t="s">
        <v>2315</v>
      </c>
      <c r="G178" s="8557" t="s">
        <v>24</v>
      </c>
      <c r="H178" s="8557" t="s">
        <v>24</v>
      </c>
      <c r="I178" s="8557" t="s">
        <v>768</v>
      </c>
    </row>
    <row customHeight="1" ht="11.25">
      <c r="A179" s="8557" t="s">
        <v>2183</v>
      </c>
      <c r="B179" s="8557" t="s">
        <v>14</v>
      </c>
      <c r="C179" s="8557" t="s">
        <v>2291</v>
      </c>
      <c r="D179" s="8557" t="s">
        <v>2292</v>
      </c>
      <c r="E179" s="8557" t="s">
        <v>2293</v>
      </c>
      <c r="F179" s="8557" t="s">
        <v>2232</v>
      </c>
      <c r="G179" s="8557" t="s">
        <v>24</v>
      </c>
      <c r="H179" s="8557" t="s">
        <v>24</v>
      </c>
      <c r="I179" s="8557" t="s">
        <v>768</v>
      </c>
    </row>
    <row customHeight="1" ht="11.25">
      <c r="A180" s="8557" t="s">
        <v>2183</v>
      </c>
      <c r="B180" s="8557" t="s">
        <v>14</v>
      </c>
      <c r="C180" s="8557" t="s">
        <v>2656</v>
      </c>
      <c r="D180" s="8557" t="s">
        <v>2657</v>
      </c>
      <c r="E180" s="8557" t="s">
        <v>2658</v>
      </c>
      <c r="F180" s="8557" t="s">
        <v>575</v>
      </c>
      <c r="G180" s="8557" t="s">
        <v>24</v>
      </c>
      <c r="H180" s="8557" t="s">
        <v>24</v>
      </c>
      <c r="I180" s="8557" t="s">
        <v>768</v>
      </c>
    </row>
    <row customHeight="1" ht="11.25">
      <c r="A181" s="8557" t="s">
        <v>2183</v>
      </c>
      <c r="B181" s="8557" t="s">
        <v>14</v>
      </c>
      <c r="C181" s="8557" t="s">
        <v>2659</v>
      </c>
      <c r="D181" s="8557" t="s">
        <v>2660</v>
      </c>
      <c r="E181" s="8557" t="s">
        <v>2661</v>
      </c>
      <c r="F181" s="8557" t="s">
        <v>575</v>
      </c>
      <c r="G181" s="8557" t="s">
        <v>24</v>
      </c>
      <c r="H181" s="8557" t="s">
        <v>24</v>
      </c>
      <c r="I181" s="8557" t="s">
        <v>768</v>
      </c>
    </row>
    <row customHeight="1" ht="11.25">
      <c r="A182" s="8557" t="s">
        <v>2183</v>
      </c>
      <c r="B182" s="8557" t="s">
        <v>14</v>
      </c>
      <c r="C182" s="8557" t="s">
        <v>2662</v>
      </c>
      <c r="D182" s="8557" t="s">
        <v>2663</v>
      </c>
      <c r="E182" s="8557" t="s">
        <v>2664</v>
      </c>
      <c r="F182" s="8557" t="s">
        <v>575</v>
      </c>
      <c r="G182" s="8557" t="s">
        <v>24</v>
      </c>
      <c r="H182" s="8557" t="s">
        <v>24</v>
      </c>
      <c r="I182" s="8557" t="s">
        <v>768</v>
      </c>
    </row>
    <row customHeight="1" ht="11.25">
      <c r="A183" s="8557" t="s">
        <v>2183</v>
      </c>
      <c r="B183" s="8557" t="s">
        <v>14</v>
      </c>
      <c r="C183" s="8557" t="s">
        <v>2316</v>
      </c>
      <c r="D183" s="8557" t="s">
        <v>2317</v>
      </c>
      <c r="E183" s="8557" t="s">
        <v>2318</v>
      </c>
      <c r="F183" s="8557" t="s">
        <v>2286</v>
      </c>
      <c r="G183" s="8557" t="s">
        <v>24</v>
      </c>
      <c r="H183" s="8557" t="s">
        <v>24</v>
      </c>
      <c r="I183" s="8557" t="s">
        <v>768</v>
      </c>
    </row>
    <row customHeight="1" ht="11.25">
      <c r="A184" s="8557" t="s">
        <v>2183</v>
      </c>
      <c r="B184" s="8557" t="s">
        <v>14</v>
      </c>
      <c r="C184" s="8557" t="s">
        <v>2665</v>
      </c>
      <c r="D184" s="8557" t="s">
        <v>2327</v>
      </c>
      <c r="E184" s="8557" t="s">
        <v>2328</v>
      </c>
      <c r="F184" s="8557" t="s">
        <v>2666</v>
      </c>
      <c r="G184" s="8557" t="s">
        <v>24</v>
      </c>
      <c r="H184" s="8557" t="s">
        <v>24</v>
      </c>
      <c r="I184" s="8557" t="s">
        <v>768</v>
      </c>
    </row>
    <row customHeight="1" ht="11.25">
      <c r="A185" s="8557" t="s">
        <v>2183</v>
      </c>
      <c r="B185" s="8557" t="s">
        <v>14</v>
      </c>
      <c r="C185" s="8557" t="s">
        <v>2615</v>
      </c>
      <c r="D185" s="8557" t="s">
        <v>2327</v>
      </c>
      <c r="E185" s="8557" t="s">
        <v>2328</v>
      </c>
      <c r="F185" s="8557" t="s">
        <v>2616</v>
      </c>
      <c r="G185" s="8557" t="s">
        <v>24</v>
      </c>
      <c r="H185" s="8557" t="s">
        <v>24</v>
      </c>
      <c r="I185" s="8557" t="s">
        <v>768</v>
      </c>
    </row>
    <row customHeight="1" ht="11.25">
      <c r="A186" s="8557" t="s">
        <v>2183</v>
      </c>
      <c r="B186" s="8557" t="s">
        <v>14</v>
      </c>
      <c r="C186" s="8557" t="s">
        <v>2617</v>
      </c>
      <c r="D186" s="8557" t="s">
        <v>2327</v>
      </c>
      <c r="E186" s="8557" t="s">
        <v>2328</v>
      </c>
      <c r="F186" s="8557" t="s">
        <v>2618</v>
      </c>
      <c r="G186" s="8557" t="s">
        <v>24</v>
      </c>
      <c r="H186" s="8557" t="s">
        <v>24</v>
      </c>
      <c r="I186" s="8557" t="s">
        <v>768</v>
      </c>
    </row>
    <row customHeight="1" ht="11.25">
      <c r="A187" s="8557" t="s">
        <v>2183</v>
      </c>
      <c r="B187" s="8557" t="s">
        <v>14</v>
      </c>
      <c r="C187" s="8557" t="s">
        <v>2619</v>
      </c>
      <c r="D187" s="8557" t="s">
        <v>2327</v>
      </c>
      <c r="E187" s="8557" t="s">
        <v>2328</v>
      </c>
      <c r="F187" s="8557" t="s">
        <v>2620</v>
      </c>
      <c r="G187" s="8557" t="s">
        <v>24</v>
      </c>
      <c r="H187" s="8557" t="s">
        <v>24</v>
      </c>
      <c r="I187" s="8557" t="s">
        <v>768</v>
      </c>
    </row>
    <row customHeight="1" ht="11.25">
      <c r="A188" s="8557" t="s">
        <v>2183</v>
      </c>
      <c r="B188" s="8557" t="s">
        <v>14</v>
      </c>
      <c r="C188" s="8557" t="s">
        <v>2667</v>
      </c>
      <c r="D188" s="8557" t="s">
        <v>2327</v>
      </c>
      <c r="E188" s="8557" t="s">
        <v>2328</v>
      </c>
      <c r="F188" s="8557" t="s">
        <v>2668</v>
      </c>
      <c r="G188" s="8557" t="s">
        <v>24</v>
      </c>
      <c r="H188" s="8557" t="s">
        <v>24</v>
      </c>
      <c r="I188" s="8557" t="s">
        <v>768</v>
      </c>
    </row>
    <row customHeight="1" ht="11.25">
      <c r="A189" s="8557" t="s">
        <v>2183</v>
      </c>
      <c r="B189" s="8557" t="s">
        <v>14</v>
      </c>
      <c r="C189" s="8557" t="s">
        <v>2621</v>
      </c>
      <c r="D189" s="8557" t="s">
        <v>2327</v>
      </c>
      <c r="E189" s="8557" t="s">
        <v>2328</v>
      </c>
      <c r="F189" s="8557" t="s">
        <v>2622</v>
      </c>
      <c r="G189" s="8557" t="s">
        <v>24</v>
      </c>
      <c r="H189" s="8557" t="s">
        <v>24</v>
      </c>
      <c r="I189" s="8557" t="s">
        <v>768</v>
      </c>
    </row>
    <row customHeight="1" ht="11.25">
      <c r="A190" s="8557" t="s">
        <v>2183</v>
      </c>
      <c r="B190" s="8557" t="s">
        <v>14</v>
      </c>
      <c r="C190" s="8557" t="s">
        <v>2623</v>
      </c>
      <c r="D190" s="8557" t="s">
        <v>2327</v>
      </c>
      <c r="E190" s="8557" t="s">
        <v>2328</v>
      </c>
      <c r="F190" s="8557" t="s">
        <v>2624</v>
      </c>
      <c r="G190" s="8557" t="s">
        <v>24</v>
      </c>
      <c r="H190" s="8557" t="s">
        <v>24</v>
      </c>
      <c r="I190" s="8557" t="s">
        <v>768</v>
      </c>
    </row>
    <row customHeight="1" ht="11.25">
      <c r="A191" s="8557" t="s">
        <v>2183</v>
      </c>
      <c r="B191" s="8557" t="s">
        <v>14</v>
      </c>
      <c r="C191" s="8557" t="s">
        <v>2625</v>
      </c>
      <c r="D191" s="8557" t="s">
        <v>2327</v>
      </c>
      <c r="E191" s="8557" t="s">
        <v>2328</v>
      </c>
      <c r="F191" s="8557" t="s">
        <v>2626</v>
      </c>
      <c r="G191" s="8557" t="s">
        <v>24</v>
      </c>
      <c r="H191" s="8557" t="s">
        <v>24</v>
      </c>
      <c r="I191" s="8557" t="s">
        <v>768</v>
      </c>
    </row>
    <row customHeight="1" ht="11.25">
      <c r="A192" s="8557" t="s">
        <v>2183</v>
      </c>
      <c r="B192" s="8557" t="s">
        <v>14</v>
      </c>
      <c r="C192" s="8557" t="s">
        <v>2627</v>
      </c>
      <c r="D192" s="8557" t="s">
        <v>2327</v>
      </c>
      <c r="E192" s="8557" t="s">
        <v>2328</v>
      </c>
      <c r="F192" s="8557" t="s">
        <v>2628</v>
      </c>
      <c r="G192" s="8557" t="s">
        <v>24</v>
      </c>
      <c r="H192" s="8557" t="s">
        <v>24</v>
      </c>
      <c r="I192" s="8557" t="s">
        <v>768</v>
      </c>
    </row>
    <row customHeight="1" ht="11.25">
      <c r="A193" s="8557" t="s">
        <v>2183</v>
      </c>
      <c r="B193" s="8557" t="s">
        <v>14</v>
      </c>
      <c r="C193" s="8557" t="s">
        <v>2629</v>
      </c>
      <c r="D193" s="8557" t="s">
        <v>2327</v>
      </c>
      <c r="E193" s="8557" t="s">
        <v>2328</v>
      </c>
      <c r="F193" s="8557" t="s">
        <v>2630</v>
      </c>
      <c r="G193" s="8557" t="s">
        <v>24</v>
      </c>
      <c r="H193" s="8557" t="s">
        <v>24</v>
      </c>
      <c r="I193" s="8557" t="s">
        <v>768</v>
      </c>
    </row>
    <row customHeight="1" ht="11.25">
      <c r="A194" s="8557" t="s">
        <v>2183</v>
      </c>
      <c r="B194" s="8557" t="s">
        <v>14</v>
      </c>
      <c r="C194" s="8557" t="s">
        <v>2326</v>
      </c>
      <c r="D194" s="8557" t="s">
        <v>2327</v>
      </c>
      <c r="E194" s="8557" t="s">
        <v>2328</v>
      </c>
      <c r="F194" s="8557" t="s">
        <v>2325</v>
      </c>
      <c r="G194" s="8557" t="s">
        <v>24</v>
      </c>
      <c r="H194" s="8557" t="s">
        <v>24</v>
      </c>
      <c r="I194" s="8557" t="s">
        <v>768</v>
      </c>
    </row>
    <row customHeight="1" ht="11.25">
      <c r="A195" s="8557" t="s">
        <v>2183</v>
      </c>
      <c r="B195" s="8557" t="s">
        <v>14</v>
      </c>
      <c r="C195" s="8557" t="s">
        <v>2669</v>
      </c>
      <c r="D195" s="8557" t="s">
        <v>2670</v>
      </c>
      <c r="E195" s="8557" t="s">
        <v>2671</v>
      </c>
      <c r="F195" s="8557" t="s">
        <v>2212</v>
      </c>
      <c r="G195" s="8557" t="s">
        <v>24</v>
      </c>
      <c r="H195" s="8557" t="s">
        <v>24</v>
      </c>
      <c r="I195" s="8557" t="s">
        <v>768</v>
      </c>
    </row>
    <row customHeight="1" ht="11.25">
      <c r="A196" s="8557" t="s">
        <v>2183</v>
      </c>
      <c r="B196" s="8557" t="s">
        <v>14</v>
      </c>
      <c r="C196" s="8557" t="s">
        <v>2672</v>
      </c>
      <c r="D196" s="8557" t="s">
        <v>2670</v>
      </c>
      <c r="E196" s="8557" t="s">
        <v>2671</v>
      </c>
      <c r="F196" s="8557" t="s">
        <v>2673</v>
      </c>
      <c r="G196" s="8557" t="s">
        <v>24</v>
      </c>
      <c r="H196" s="8557" t="s">
        <v>24</v>
      </c>
      <c r="I196" s="8557" t="s">
        <v>768</v>
      </c>
    </row>
    <row customHeight="1" ht="11.25">
      <c r="A197" s="8557" t="s">
        <v>2183</v>
      </c>
      <c r="B197" s="8557" t="s">
        <v>14</v>
      </c>
      <c r="C197" s="8557" t="s">
        <v>2674</v>
      </c>
      <c r="D197" s="8557" t="s">
        <v>2632</v>
      </c>
      <c r="E197" s="8557" t="s">
        <v>2328</v>
      </c>
      <c r="F197" s="8557" t="s">
        <v>2675</v>
      </c>
      <c r="G197" s="8557" t="s">
        <v>24</v>
      </c>
      <c r="H197" s="8557" t="s">
        <v>24</v>
      </c>
      <c r="I197" s="8557" t="s">
        <v>768</v>
      </c>
    </row>
    <row customHeight="1" ht="11.25">
      <c r="A198" s="8557" t="s">
        <v>2183</v>
      </c>
      <c r="B198" s="8557" t="s">
        <v>14</v>
      </c>
      <c r="C198" s="8557" t="s">
        <v>2631</v>
      </c>
      <c r="D198" s="8557" t="s">
        <v>2632</v>
      </c>
      <c r="E198" s="8557" t="s">
        <v>2328</v>
      </c>
      <c r="F198" s="8557" t="s">
        <v>2633</v>
      </c>
      <c r="G198" s="8557" t="s">
        <v>24</v>
      </c>
      <c r="H198" s="8557" t="s">
        <v>24</v>
      </c>
      <c r="I198" s="8557" t="s">
        <v>768</v>
      </c>
    </row>
    <row customHeight="1" ht="11.25">
      <c r="A199" s="8557" t="s">
        <v>2183</v>
      </c>
      <c r="B199" s="8557" t="s">
        <v>14</v>
      </c>
      <c r="C199" s="8557" t="s">
        <v>2676</v>
      </c>
      <c r="D199" s="8557" t="s">
        <v>2677</v>
      </c>
      <c r="E199" s="8557" t="s">
        <v>2678</v>
      </c>
      <c r="F199" s="8557" t="s">
        <v>2220</v>
      </c>
      <c r="G199" s="8557" t="s">
        <v>24</v>
      </c>
      <c r="H199" s="8557" t="s">
        <v>24</v>
      </c>
      <c r="I199" s="8557" t="s">
        <v>768</v>
      </c>
    </row>
    <row customHeight="1" ht="11.25">
      <c r="A200" s="8557" t="s">
        <v>2183</v>
      </c>
      <c r="B200" s="8557" t="s">
        <v>14</v>
      </c>
      <c r="C200" s="8557" t="s">
        <v>2679</v>
      </c>
      <c r="D200" s="8557" t="s">
        <v>2680</v>
      </c>
      <c r="E200" s="8557" t="s">
        <v>2681</v>
      </c>
      <c r="F200" s="8557" t="s">
        <v>2416</v>
      </c>
      <c r="G200" s="8557" t="s">
        <v>24</v>
      </c>
      <c r="H200" s="8557" t="s">
        <v>24</v>
      </c>
      <c r="I200" s="8557" t="s">
        <v>768</v>
      </c>
    </row>
    <row customHeight="1" ht="11.25">
      <c r="A201" s="8557" t="s">
        <v>2183</v>
      </c>
      <c r="B201" s="8557" t="s">
        <v>14</v>
      </c>
      <c r="C201" s="8557" t="s">
        <v>2682</v>
      </c>
      <c r="D201" s="8557" t="s">
        <v>2683</v>
      </c>
      <c r="E201" s="8557" t="s">
        <v>2684</v>
      </c>
      <c r="F201" s="8557" t="s">
        <v>2526</v>
      </c>
      <c r="G201" s="8557" t="s">
        <v>24</v>
      </c>
      <c r="H201" s="8557" t="s">
        <v>24</v>
      </c>
      <c r="I201" s="8557" t="s">
        <v>768</v>
      </c>
    </row>
    <row customHeight="1" ht="11.25">
      <c r="A202" s="8557" t="s">
        <v>2183</v>
      </c>
      <c r="B202" s="8557" t="s">
        <v>14</v>
      </c>
      <c r="C202" s="8557" t="s">
        <v>2685</v>
      </c>
      <c r="D202" s="8557" t="s">
        <v>2686</v>
      </c>
      <c r="E202" s="8557" t="s">
        <v>2687</v>
      </c>
      <c r="F202" s="8557" t="s">
        <v>2241</v>
      </c>
      <c r="G202" s="8557" t="s">
        <v>24</v>
      </c>
      <c r="H202" s="8557" t="s">
        <v>24</v>
      </c>
      <c r="I202" s="8557" t="s">
        <v>768</v>
      </c>
    </row>
    <row customHeight="1" ht="11.25">
      <c r="A203" s="8557" t="s">
        <v>2183</v>
      </c>
      <c r="B203" s="8557" t="s">
        <v>14</v>
      </c>
      <c r="C203" s="8557" t="s">
        <v>2688</v>
      </c>
      <c r="D203" s="8557" t="s">
        <v>2689</v>
      </c>
      <c r="E203" s="8557" t="s">
        <v>2690</v>
      </c>
      <c r="F203" s="8557" t="s">
        <v>2336</v>
      </c>
      <c r="G203" s="8557" t="s">
        <v>24</v>
      </c>
      <c r="H203" s="8557" t="s">
        <v>24</v>
      </c>
      <c r="I203" s="8557" t="s">
        <v>768</v>
      </c>
    </row>
    <row customHeight="1" ht="11.25">
      <c r="A204" s="8557" t="s">
        <v>2183</v>
      </c>
      <c r="B204" s="8557" t="s">
        <v>14</v>
      </c>
      <c r="C204" s="8557" t="s">
        <v>2691</v>
      </c>
      <c r="D204" s="8557" t="s">
        <v>2692</v>
      </c>
      <c r="E204" s="8557" t="s">
        <v>2693</v>
      </c>
      <c r="F204" s="8557" t="s">
        <v>2694</v>
      </c>
      <c r="G204" s="8557" t="s">
        <v>24</v>
      </c>
      <c r="H204" s="8557" t="s">
        <v>24</v>
      </c>
      <c r="I204" s="8557" t="s">
        <v>768</v>
      </c>
    </row>
    <row customHeight="1" ht="11.25">
      <c r="A205" s="8557" t="s">
        <v>2183</v>
      </c>
      <c r="B205" s="8557" t="s">
        <v>14</v>
      </c>
      <c r="C205" s="8557" t="s">
        <v>2695</v>
      </c>
      <c r="D205" s="8557" t="s">
        <v>2696</v>
      </c>
      <c r="E205" s="8557" t="s">
        <v>2697</v>
      </c>
      <c r="F205" s="8557" t="s">
        <v>2241</v>
      </c>
      <c r="G205" s="8557" t="s">
        <v>24</v>
      </c>
      <c r="H205" s="8557" t="s">
        <v>24</v>
      </c>
      <c r="I205" s="8557" t="s">
        <v>768</v>
      </c>
    </row>
    <row customHeight="1" ht="11.25">
      <c r="A206" s="8557" t="s">
        <v>2183</v>
      </c>
      <c r="B206" s="8557" t="s">
        <v>14</v>
      </c>
      <c r="C206" s="8557" t="s">
        <v>2333</v>
      </c>
      <c r="D206" s="8557" t="s">
        <v>2334</v>
      </c>
      <c r="E206" s="8557" t="s">
        <v>2335</v>
      </c>
      <c r="F206" s="8557" t="s">
        <v>2336</v>
      </c>
      <c r="G206" s="8557" t="s">
        <v>24</v>
      </c>
      <c r="H206" s="8557" t="s">
        <v>24</v>
      </c>
      <c r="I206" s="8557" t="s">
        <v>768</v>
      </c>
    </row>
    <row customHeight="1" ht="11.25">
      <c r="A207" s="8557" t="s">
        <v>2183</v>
      </c>
      <c r="B207" s="8557" t="s">
        <v>14</v>
      </c>
      <c r="C207" s="8557" t="s">
        <v>2698</v>
      </c>
      <c r="D207" s="8557" t="s">
        <v>2699</v>
      </c>
      <c r="E207" s="8557" t="s">
        <v>2700</v>
      </c>
      <c r="F207" s="8557" t="s">
        <v>2354</v>
      </c>
      <c r="G207" s="8557" t="s">
        <v>2701</v>
      </c>
      <c r="H207" s="8557" t="s">
        <v>24</v>
      </c>
      <c r="I207" s="8557" t="s">
        <v>768</v>
      </c>
    </row>
    <row customHeight="1" ht="11.25">
      <c r="A208" s="8557" t="s">
        <v>2183</v>
      </c>
      <c r="B208" s="8557" t="s">
        <v>14</v>
      </c>
      <c r="C208" s="8557" t="s">
        <v>2702</v>
      </c>
      <c r="D208" s="8557" t="s">
        <v>2703</v>
      </c>
      <c r="E208" s="8557" t="s">
        <v>2704</v>
      </c>
      <c r="F208" s="8557" t="s">
        <v>2705</v>
      </c>
      <c r="G208" s="8557" t="s">
        <v>24</v>
      </c>
      <c r="H208" s="8557" t="s">
        <v>24</v>
      </c>
      <c r="I208" s="8557" t="s">
        <v>768</v>
      </c>
    </row>
    <row customHeight="1" ht="11.25">
      <c r="A209" s="8557" t="s">
        <v>2183</v>
      </c>
      <c r="B209" s="8557" t="s">
        <v>14</v>
      </c>
      <c r="C209" s="8557" t="s">
        <v>2706</v>
      </c>
      <c r="D209" s="8557" t="s">
        <v>2707</v>
      </c>
      <c r="E209" s="8557" t="s">
        <v>2708</v>
      </c>
      <c r="F209" s="8557" t="s">
        <v>2354</v>
      </c>
      <c r="G209" s="8557" t="s">
        <v>24</v>
      </c>
      <c r="H209" s="8557" t="s">
        <v>24</v>
      </c>
      <c r="I209" s="8557" t="s">
        <v>768</v>
      </c>
    </row>
    <row customHeight="1" ht="11.25">
      <c r="A210" s="8557" t="s">
        <v>2183</v>
      </c>
      <c r="B210" s="8557" t="s">
        <v>14</v>
      </c>
      <c r="C210" s="8557" t="s">
        <v>2709</v>
      </c>
      <c r="D210" s="8557" t="s">
        <v>2710</v>
      </c>
      <c r="E210" s="8557" t="s">
        <v>2711</v>
      </c>
      <c r="F210" s="8557" t="s">
        <v>2220</v>
      </c>
      <c r="G210" s="8557" t="s">
        <v>2712</v>
      </c>
      <c r="H210" s="8557" t="s">
        <v>24</v>
      </c>
      <c r="I210" s="8557" t="s">
        <v>768</v>
      </c>
    </row>
    <row customHeight="1" ht="11.25">
      <c r="A211" s="8557" t="s">
        <v>2183</v>
      </c>
      <c r="B211" s="8557" t="s">
        <v>14</v>
      </c>
      <c r="C211" s="8557" t="s">
        <v>2713</v>
      </c>
      <c r="D211" s="8557" t="s">
        <v>2714</v>
      </c>
      <c r="E211" s="8557" t="s">
        <v>2715</v>
      </c>
      <c r="F211" s="8557" t="s">
        <v>2220</v>
      </c>
      <c r="G211" s="8557" t="s">
        <v>2716</v>
      </c>
      <c r="H211" s="8557" t="s">
        <v>24</v>
      </c>
      <c r="I211" s="8557" t="s">
        <v>768</v>
      </c>
    </row>
    <row customHeight="1" ht="11.25">
      <c r="A212" s="8557" t="s">
        <v>2183</v>
      </c>
      <c r="B212" s="8557" t="s">
        <v>14</v>
      </c>
      <c r="C212" s="8557" t="s">
        <v>2340</v>
      </c>
      <c r="D212" s="8557" t="s">
        <v>2341</v>
      </c>
      <c r="E212" s="8557" t="s">
        <v>2342</v>
      </c>
      <c r="F212" s="8557" t="s">
        <v>2343</v>
      </c>
      <c r="G212" s="8557" t="s">
        <v>24</v>
      </c>
      <c r="H212" s="8557" t="s">
        <v>24</v>
      </c>
      <c r="I212" s="8557" t="s">
        <v>768</v>
      </c>
    </row>
    <row customHeight="1" ht="11.25">
      <c r="A213" s="8557" t="s">
        <v>2183</v>
      </c>
      <c r="B213" s="8557" t="s">
        <v>14</v>
      </c>
      <c r="C213" s="8557" t="s">
        <v>2344</v>
      </c>
      <c r="D213" s="8557" t="s">
        <v>2345</v>
      </c>
      <c r="E213" s="8557" t="s">
        <v>2346</v>
      </c>
      <c r="F213" s="8557" t="s">
        <v>2347</v>
      </c>
      <c r="G213" s="8557" t="s">
        <v>24</v>
      </c>
      <c r="H213" s="8557" t="s">
        <v>24</v>
      </c>
      <c r="I213" s="8557" t="s">
        <v>768</v>
      </c>
    </row>
    <row customHeight="1" ht="11.25">
      <c r="A214" s="8557" t="s">
        <v>2183</v>
      </c>
      <c r="B214" s="8557" t="s">
        <v>14</v>
      </c>
      <c r="C214" s="8557" t="s">
        <v>2348</v>
      </c>
      <c r="D214" s="8557" t="s">
        <v>2349</v>
      </c>
      <c r="E214" s="8557" t="s">
        <v>2350</v>
      </c>
      <c r="F214" s="8557" t="s">
        <v>2347</v>
      </c>
      <c r="G214" s="8557" t="s">
        <v>24</v>
      </c>
      <c r="H214" s="8557" t="s">
        <v>24</v>
      </c>
      <c r="I214" s="8557" t="s">
        <v>768</v>
      </c>
    </row>
    <row customHeight="1" ht="11.25">
      <c r="A215" s="8557" t="s">
        <v>2183</v>
      </c>
      <c r="B215" s="8557" t="s">
        <v>14</v>
      </c>
      <c r="C215" s="8557" t="s">
        <v>2351</v>
      </c>
      <c r="D215" s="8557" t="s">
        <v>2352</v>
      </c>
      <c r="E215" s="8557" t="s">
        <v>2353</v>
      </c>
      <c r="F215" s="8557" t="s">
        <v>2354</v>
      </c>
      <c r="G215" s="8557" t="s">
        <v>24</v>
      </c>
      <c r="H215" s="8557" t="s">
        <v>24</v>
      </c>
      <c r="I215" s="8557" t="s">
        <v>768</v>
      </c>
    </row>
    <row customHeight="1" ht="11.25">
      <c r="A216" s="8557" t="s">
        <v>2183</v>
      </c>
      <c r="B216" s="8557" t="s">
        <v>14</v>
      </c>
      <c r="C216" s="8557" t="s">
        <v>2717</v>
      </c>
      <c r="D216" s="8557" t="s">
        <v>2718</v>
      </c>
      <c r="E216" s="8557" t="s">
        <v>2719</v>
      </c>
      <c r="F216" s="8557" t="s">
        <v>2286</v>
      </c>
      <c r="G216" s="8557" t="s">
        <v>24</v>
      </c>
      <c r="H216" s="8557" t="s">
        <v>24</v>
      </c>
      <c r="I216" s="8557" t="s">
        <v>768</v>
      </c>
    </row>
    <row customHeight="1" ht="11.25">
      <c r="A217" s="8557" t="s">
        <v>2183</v>
      </c>
      <c r="B217" s="8557" t="s">
        <v>14</v>
      </c>
      <c r="C217" s="8557" t="s">
        <v>2720</v>
      </c>
      <c r="D217" s="8557" t="s">
        <v>2721</v>
      </c>
      <c r="E217" s="8557" t="s">
        <v>2722</v>
      </c>
      <c r="F217" s="8557" t="s">
        <v>2307</v>
      </c>
      <c r="G217" s="8557" t="s">
        <v>2723</v>
      </c>
      <c r="H217" s="8557" t="s">
        <v>24</v>
      </c>
      <c r="I217" s="8557" t="s">
        <v>768</v>
      </c>
    </row>
    <row customHeight="1" ht="11.25">
      <c r="A218" s="8557" t="s">
        <v>2183</v>
      </c>
      <c r="B218" s="8557" t="s">
        <v>14</v>
      </c>
      <c r="C218" s="8557" t="s">
        <v>2355</v>
      </c>
      <c r="D218" s="8557" t="s">
        <v>2356</v>
      </c>
      <c r="E218" s="8557" t="s">
        <v>2357</v>
      </c>
      <c r="F218" s="8557" t="s">
        <v>2220</v>
      </c>
      <c r="G218" s="8557" t="s">
        <v>24</v>
      </c>
      <c r="H218" s="8557" t="s">
        <v>24</v>
      </c>
      <c r="I218" s="8557" t="s">
        <v>768</v>
      </c>
    </row>
    <row customHeight="1" ht="11.25">
      <c r="A219" s="8557" t="s">
        <v>2183</v>
      </c>
      <c r="B219" s="8557" t="s">
        <v>14</v>
      </c>
      <c r="C219" s="8557" t="s">
        <v>2724</v>
      </c>
      <c r="D219" s="8557" t="s">
        <v>2725</v>
      </c>
      <c r="E219" s="8557" t="s">
        <v>2726</v>
      </c>
      <c r="F219" s="8557" t="s">
        <v>2694</v>
      </c>
      <c r="G219" s="8557" t="s">
        <v>24</v>
      </c>
      <c r="H219" s="8557" t="s">
        <v>24</v>
      </c>
      <c r="I219" s="8557" t="s">
        <v>768</v>
      </c>
    </row>
    <row customHeight="1" ht="11.25">
      <c r="A220" s="8557" t="s">
        <v>2183</v>
      </c>
      <c r="B220" s="8557" t="s">
        <v>14</v>
      </c>
      <c r="C220" s="8557" t="s">
        <v>2358</v>
      </c>
      <c r="D220" s="8557" t="s">
        <v>2359</v>
      </c>
      <c r="E220" s="8557" t="s">
        <v>2360</v>
      </c>
      <c r="F220" s="8557" t="s">
        <v>2343</v>
      </c>
      <c r="G220" s="8557" t="s">
        <v>24</v>
      </c>
      <c r="H220" s="8557" t="s">
        <v>24</v>
      </c>
      <c r="I220" s="8557" t="s">
        <v>768</v>
      </c>
    </row>
    <row customHeight="1" ht="11.25">
      <c r="A221" s="8557" t="s">
        <v>2183</v>
      </c>
      <c r="B221" s="8557" t="s">
        <v>14</v>
      </c>
      <c r="C221" s="8557" t="s">
        <v>2727</v>
      </c>
      <c r="D221" s="8557" t="s">
        <v>2728</v>
      </c>
      <c r="E221" s="8557" t="s">
        <v>2729</v>
      </c>
      <c r="F221" s="8557" t="s">
        <v>2249</v>
      </c>
      <c r="G221" s="8557" t="s">
        <v>24</v>
      </c>
      <c r="H221" s="8557" t="s">
        <v>24</v>
      </c>
      <c r="I221" s="8557" t="s">
        <v>768</v>
      </c>
    </row>
    <row customHeight="1" ht="11.25">
      <c r="A222" s="8557" t="s">
        <v>2183</v>
      </c>
      <c r="B222" s="8557" t="s">
        <v>14</v>
      </c>
      <c r="C222" s="8557" t="s">
        <v>2730</v>
      </c>
      <c r="D222" s="8557" t="s">
        <v>2731</v>
      </c>
      <c r="E222" s="8557" t="s">
        <v>2732</v>
      </c>
      <c r="F222" s="8557" t="s">
        <v>2608</v>
      </c>
      <c r="G222" s="8557" t="s">
        <v>24</v>
      </c>
      <c r="H222" s="8557" t="s">
        <v>24</v>
      </c>
      <c r="I222" s="8557" t="s">
        <v>768</v>
      </c>
    </row>
    <row customHeight="1" ht="11.25">
      <c r="A223" s="8557" t="s">
        <v>2183</v>
      </c>
      <c r="B223" s="8557" t="s">
        <v>14</v>
      </c>
      <c r="C223" s="8557" t="s">
        <v>2733</v>
      </c>
      <c r="D223" s="8557" t="s">
        <v>2734</v>
      </c>
      <c r="E223" s="8557" t="s">
        <v>2735</v>
      </c>
      <c r="F223" s="8557" t="s">
        <v>2190</v>
      </c>
      <c r="G223" s="8557" t="s">
        <v>24</v>
      </c>
      <c r="H223" s="8557" t="s">
        <v>24</v>
      </c>
      <c r="I223" s="8557" t="s">
        <v>768</v>
      </c>
    </row>
    <row customHeight="1" ht="11.25">
      <c r="A224" s="8557" t="s">
        <v>2183</v>
      </c>
      <c r="B224" s="8557" t="s">
        <v>14</v>
      </c>
      <c r="C224" s="8557" t="s">
        <v>2361</v>
      </c>
      <c r="D224" s="8557" t="s">
        <v>2362</v>
      </c>
      <c r="E224" s="8557" t="s">
        <v>2363</v>
      </c>
      <c r="F224" s="8557" t="s">
        <v>2364</v>
      </c>
      <c r="G224" s="8557" t="s">
        <v>24</v>
      </c>
      <c r="H224" s="8557" t="s">
        <v>24</v>
      </c>
      <c r="I224" s="8557" t="s">
        <v>768</v>
      </c>
    </row>
    <row customHeight="1" ht="11.25">
      <c r="A225" s="8557" t="s">
        <v>2183</v>
      </c>
      <c r="B225" s="8557" t="s">
        <v>14</v>
      </c>
      <c r="C225" s="8557" t="s">
        <v>2736</v>
      </c>
      <c r="D225" s="8557" t="s">
        <v>2737</v>
      </c>
      <c r="E225" s="8557" t="s">
        <v>2738</v>
      </c>
      <c r="F225" s="8557" t="s">
        <v>2608</v>
      </c>
      <c r="G225" s="8557" t="s">
        <v>24</v>
      </c>
      <c r="H225" s="8557" t="s">
        <v>24</v>
      </c>
      <c r="I225" s="8557" t="s">
        <v>768</v>
      </c>
    </row>
    <row customHeight="1" ht="11.25">
      <c r="A226" s="8557" t="s">
        <v>2183</v>
      </c>
      <c r="B226" s="8557" t="s">
        <v>14</v>
      </c>
      <c r="C226" s="8557" t="s">
        <v>2739</v>
      </c>
      <c r="D226" s="8557" t="s">
        <v>2740</v>
      </c>
      <c r="E226" s="8557" t="s">
        <v>2741</v>
      </c>
      <c r="F226" s="8557" t="s">
        <v>2249</v>
      </c>
      <c r="G226" s="8557" t="s">
        <v>2742</v>
      </c>
      <c r="H226" s="8557" t="s">
        <v>24</v>
      </c>
      <c r="I226" s="8557" t="s">
        <v>768</v>
      </c>
    </row>
    <row customHeight="1" ht="11.25">
      <c r="A227" s="8557" t="s">
        <v>2183</v>
      </c>
      <c r="B227" s="8557" t="s">
        <v>14</v>
      </c>
      <c r="C227" s="8557" t="s">
        <v>2365</v>
      </c>
      <c r="D227" s="8557" t="s">
        <v>2366</v>
      </c>
      <c r="E227" s="8557" t="s">
        <v>2367</v>
      </c>
      <c r="F227" s="8557" t="s">
        <v>2325</v>
      </c>
      <c r="G227" s="8557" t="s">
        <v>24</v>
      </c>
      <c r="H227" s="8557" t="s">
        <v>24</v>
      </c>
      <c r="I227" s="8557" t="s">
        <v>768</v>
      </c>
    </row>
    <row customHeight="1" ht="11.25">
      <c r="A228" s="8557" t="s">
        <v>2183</v>
      </c>
      <c r="B228" s="8557" t="s">
        <v>14</v>
      </c>
      <c r="C228" s="8557" t="s">
        <v>2375</v>
      </c>
      <c r="D228" s="8557" t="s">
        <v>2376</v>
      </c>
      <c r="E228" s="8557" t="s">
        <v>2377</v>
      </c>
      <c r="F228" s="8557" t="s">
        <v>2378</v>
      </c>
      <c r="G228" s="8557" t="s">
        <v>24</v>
      </c>
      <c r="H228" s="8557" t="s">
        <v>24</v>
      </c>
      <c r="I228" s="8557" t="s">
        <v>768</v>
      </c>
    </row>
    <row customHeight="1" ht="11.25">
      <c r="A229" s="8557" t="s">
        <v>2183</v>
      </c>
      <c r="B229" s="8557" t="s">
        <v>14</v>
      </c>
      <c r="C229" s="8557" t="s">
        <v>2743</v>
      </c>
      <c r="D229" s="8557" t="s">
        <v>2744</v>
      </c>
      <c r="E229" s="8557" t="s">
        <v>47</v>
      </c>
      <c r="F229" s="8557" t="s">
        <v>2745</v>
      </c>
      <c r="G229" s="8557" t="s">
        <v>24</v>
      </c>
      <c r="H229" s="8557" t="s">
        <v>24</v>
      </c>
      <c r="I229" s="8557" t="s">
        <v>768</v>
      </c>
    </row>
    <row customHeight="1" ht="11.25">
      <c r="A230" s="8557" t="s">
        <v>2183</v>
      </c>
      <c r="B230" s="8557" t="s">
        <v>14</v>
      </c>
      <c r="C230" s="8557" t="s">
        <v>2746</v>
      </c>
      <c r="D230" s="8557" t="s">
        <v>2747</v>
      </c>
      <c r="E230" s="8557" t="s">
        <v>2748</v>
      </c>
      <c r="F230" s="8557" t="s">
        <v>2190</v>
      </c>
      <c r="G230" s="8557" t="s">
        <v>24</v>
      </c>
      <c r="H230" s="8557" t="s">
        <v>24</v>
      </c>
      <c r="I230" s="8557" t="s">
        <v>768</v>
      </c>
    </row>
    <row customHeight="1" ht="11.25">
      <c r="A231" s="8557" t="s">
        <v>2183</v>
      </c>
      <c r="B231" s="8557" t="s">
        <v>14</v>
      </c>
      <c r="C231" s="8557" t="s">
        <v>2398</v>
      </c>
      <c r="D231" s="8557" t="s">
        <v>2399</v>
      </c>
      <c r="E231" s="8557" t="s">
        <v>2400</v>
      </c>
      <c r="F231" s="8557" t="s">
        <v>2347</v>
      </c>
      <c r="G231" s="8557" t="s">
        <v>24</v>
      </c>
      <c r="H231" s="8557" t="s">
        <v>24</v>
      </c>
      <c r="I231" s="8557" t="s">
        <v>768</v>
      </c>
    </row>
    <row customHeight="1" ht="11.25">
      <c r="A232" s="8557" t="s">
        <v>2183</v>
      </c>
      <c r="B232" s="8557" t="s">
        <v>14</v>
      </c>
      <c r="C232" s="8557" t="s">
        <v>2749</v>
      </c>
      <c r="D232" s="8557" t="s">
        <v>2750</v>
      </c>
      <c r="E232" s="8557" t="s">
        <v>2751</v>
      </c>
      <c r="F232" s="8557" t="s">
        <v>2505</v>
      </c>
      <c r="G232" s="8557" t="s">
        <v>2752</v>
      </c>
      <c r="H232" s="8557" t="s">
        <v>24</v>
      </c>
      <c r="I232" s="8557" t="s">
        <v>768</v>
      </c>
    </row>
    <row customHeight="1" ht="11.25">
      <c r="A233" s="8557" t="s">
        <v>2183</v>
      </c>
      <c r="B233" s="8557" t="s">
        <v>14</v>
      </c>
      <c r="C233" s="8557" t="s">
        <v>2753</v>
      </c>
      <c r="D233" s="8557" t="s">
        <v>2754</v>
      </c>
      <c r="E233" s="8557" t="s">
        <v>2755</v>
      </c>
      <c r="F233" s="8557" t="s">
        <v>2756</v>
      </c>
      <c r="G233" s="8557" t="s">
        <v>24</v>
      </c>
      <c r="H233" s="8557" t="s">
        <v>24</v>
      </c>
      <c r="I233" s="8557" t="s">
        <v>768</v>
      </c>
    </row>
    <row customHeight="1" ht="11.25">
      <c r="A234" s="8557" t="s">
        <v>2183</v>
      </c>
      <c r="B234" s="8557" t="s">
        <v>14</v>
      </c>
      <c r="C234" s="8557" t="s">
        <v>2757</v>
      </c>
      <c r="D234" s="8557" t="s">
        <v>2758</v>
      </c>
      <c r="E234" s="8557" t="s">
        <v>2759</v>
      </c>
      <c r="F234" s="8557" t="s">
        <v>2194</v>
      </c>
      <c r="G234" s="8557" t="s">
        <v>2760</v>
      </c>
      <c r="H234" s="8557" t="s">
        <v>24</v>
      </c>
      <c r="I234" s="8557" t="s">
        <v>768</v>
      </c>
    </row>
    <row customHeight="1" ht="11.25">
      <c r="A235" s="8557" t="s">
        <v>2183</v>
      </c>
      <c r="B235" s="8557" t="s">
        <v>14</v>
      </c>
      <c r="C235" s="8557" t="s">
        <v>2761</v>
      </c>
      <c r="D235" s="8557" t="s">
        <v>2762</v>
      </c>
      <c r="E235" s="8557" t="s">
        <v>2763</v>
      </c>
      <c r="F235" s="8557" t="s">
        <v>2212</v>
      </c>
      <c r="G235" s="8557" t="s">
        <v>24</v>
      </c>
      <c r="H235" s="8557" t="s">
        <v>24</v>
      </c>
      <c r="I235" s="8557" t="s">
        <v>768</v>
      </c>
    </row>
    <row customHeight="1" ht="11.25">
      <c r="A236" s="8557" t="s">
        <v>2183</v>
      </c>
      <c r="B236" s="8557" t="s">
        <v>14</v>
      </c>
      <c r="C236" s="8557" t="s">
        <v>2764</v>
      </c>
      <c r="D236" s="8557" t="s">
        <v>2765</v>
      </c>
      <c r="E236" s="8557" t="s">
        <v>2766</v>
      </c>
      <c r="F236" s="8557" t="s">
        <v>2767</v>
      </c>
      <c r="G236" s="8557" t="s">
        <v>24</v>
      </c>
      <c r="H236" s="8557" t="s">
        <v>24</v>
      </c>
      <c r="I236" s="8557" t="s">
        <v>768</v>
      </c>
    </row>
    <row customHeight="1" ht="11.25">
      <c r="A237" s="8557" t="s">
        <v>2183</v>
      </c>
      <c r="B237" s="8557" t="s">
        <v>14</v>
      </c>
      <c r="C237" s="8557" t="s">
        <v>2768</v>
      </c>
      <c r="D237" s="8557" t="s">
        <v>2769</v>
      </c>
      <c r="E237" s="8557" t="s">
        <v>2770</v>
      </c>
      <c r="F237" s="8557" t="s">
        <v>2582</v>
      </c>
      <c r="G237" s="8557" t="s">
        <v>24</v>
      </c>
      <c r="H237" s="8557" t="s">
        <v>24</v>
      </c>
      <c r="I237" s="8557" t="s">
        <v>768</v>
      </c>
    </row>
    <row customHeight="1" ht="11.25">
      <c r="A238" s="8557" t="s">
        <v>2183</v>
      </c>
      <c r="B238" s="8557" t="s">
        <v>14</v>
      </c>
      <c r="C238" s="8557" t="s">
        <v>2771</v>
      </c>
      <c r="D238" s="8557" t="s">
        <v>2772</v>
      </c>
      <c r="E238" s="8557" t="s">
        <v>2773</v>
      </c>
      <c r="F238" s="8557" t="s">
        <v>2608</v>
      </c>
      <c r="G238" s="8557" t="s">
        <v>2774</v>
      </c>
      <c r="H238" s="8557" t="s">
        <v>24</v>
      </c>
      <c r="I238" s="8557" t="s">
        <v>768</v>
      </c>
    </row>
    <row customHeight="1" ht="11.25">
      <c r="A239" s="8557" t="s">
        <v>2183</v>
      </c>
      <c r="B239" s="8557" t="s">
        <v>14</v>
      </c>
      <c r="C239" s="8557" t="s">
        <v>2413</v>
      </c>
      <c r="D239" s="8557" t="s">
        <v>2414</v>
      </c>
      <c r="E239" s="8557" t="s">
        <v>2415</v>
      </c>
      <c r="F239" s="8557" t="s">
        <v>2416</v>
      </c>
      <c r="G239" s="8557" t="s">
        <v>2417</v>
      </c>
      <c r="H239" s="8557" t="s">
        <v>24</v>
      </c>
      <c r="I239" s="8557" t="s">
        <v>768</v>
      </c>
    </row>
    <row customHeight="1" ht="11.25">
      <c r="A240" s="8557" t="s">
        <v>2183</v>
      </c>
      <c r="B240" s="8557" t="s">
        <v>14</v>
      </c>
      <c r="C240" s="8557" t="s">
        <v>2775</v>
      </c>
      <c r="D240" s="8557" t="s">
        <v>2776</v>
      </c>
      <c r="E240" s="8557" t="s">
        <v>2777</v>
      </c>
      <c r="F240" s="8557" t="s">
        <v>2220</v>
      </c>
      <c r="G240" s="8557" t="s">
        <v>24</v>
      </c>
      <c r="H240" s="8557" t="s">
        <v>24</v>
      </c>
      <c r="I240" s="8557" t="s">
        <v>768</v>
      </c>
    </row>
    <row customHeight="1" ht="11.25">
      <c r="A241" s="8557" t="s">
        <v>2183</v>
      </c>
      <c r="B241" s="8557" t="s">
        <v>14</v>
      </c>
      <c r="C241" s="8557" t="s">
        <v>2778</v>
      </c>
      <c r="D241" s="8557" t="s">
        <v>2779</v>
      </c>
      <c r="E241" s="8557" t="s">
        <v>2780</v>
      </c>
      <c r="F241" s="8557" t="s">
        <v>2416</v>
      </c>
      <c r="G241" s="8557" t="s">
        <v>24</v>
      </c>
      <c r="H241" s="8557" t="s">
        <v>24</v>
      </c>
      <c r="I241" s="8557" t="s">
        <v>768</v>
      </c>
    </row>
    <row customHeight="1" ht="11.25">
      <c r="A242" s="8557" t="s">
        <v>2183</v>
      </c>
      <c r="B242" s="8557" t="s">
        <v>14</v>
      </c>
      <c r="C242" s="8557" t="s">
        <v>2781</v>
      </c>
      <c r="D242" s="8557" t="s">
        <v>2782</v>
      </c>
      <c r="E242" s="8557" t="s">
        <v>2783</v>
      </c>
      <c r="F242" s="8557" t="s">
        <v>2186</v>
      </c>
      <c r="G242" s="8557" t="s">
        <v>24</v>
      </c>
      <c r="H242" s="8557" t="s">
        <v>24</v>
      </c>
      <c r="I242" s="8557" t="s">
        <v>768</v>
      </c>
    </row>
    <row customHeight="1" ht="11.25">
      <c r="A243" s="8557" t="s">
        <v>2183</v>
      </c>
      <c r="B243" s="8557" t="s">
        <v>14</v>
      </c>
      <c r="C243" s="8557" t="s">
        <v>2426</v>
      </c>
      <c r="D243" s="8557" t="s">
        <v>2427</v>
      </c>
      <c r="E243" s="8557" t="s">
        <v>2428</v>
      </c>
      <c r="F243" s="8557" t="s">
        <v>2429</v>
      </c>
      <c r="G243" s="8557" t="s">
        <v>24</v>
      </c>
      <c r="H243" s="8557" t="s">
        <v>24</v>
      </c>
      <c r="I243" s="8557" t="s">
        <v>768</v>
      </c>
    </row>
    <row customHeight="1" ht="11.25">
      <c r="A244" s="8557" t="s">
        <v>2183</v>
      </c>
      <c r="B244" s="8557" t="s">
        <v>14</v>
      </c>
      <c r="C244" s="8557" t="s">
        <v>2784</v>
      </c>
      <c r="D244" s="8557" t="s">
        <v>2785</v>
      </c>
      <c r="E244" s="8557" t="s">
        <v>2786</v>
      </c>
      <c r="F244" s="8557" t="s">
        <v>2190</v>
      </c>
      <c r="G244" s="8557" t="s">
        <v>24</v>
      </c>
      <c r="H244" s="8557" t="s">
        <v>24</v>
      </c>
      <c r="I244" s="8557" t="s">
        <v>768</v>
      </c>
    </row>
    <row customHeight="1" ht="11.25">
      <c r="A245" s="8557" t="s">
        <v>2183</v>
      </c>
      <c r="B245" s="8557" t="s">
        <v>14</v>
      </c>
      <c r="C245" s="8557" t="s">
        <v>2430</v>
      </c>
      <c r="D245" s="8557" t="s">
        <v>2431</v>
      </c>
      <c r="E245" s="8557" t="s">
        <v>2432</v>
      </c>
      <c r="F245" s="8557" t="s">
        <v>2416</v>
      </c>
      <c r="G245" s="8557" t="s">
        <v>24</v>
      </c>
      <c r="H245" s="8557" t="s">
        <v>24</v>
      </c>
      <c r="I245" s="8557" t="s">
        <v>768</v>
      </c>
    </row>
    <row customHeight="1" ht="11.25">
      <c r="A246" s="8557" t="s">
        <v>2183</v>
      </c>
      <c r="B246" s="8557" t="s">
        <v>14</v>
      </c>
      <c r="C246" s="8557" t="s">
        <v>2436</v>
      </c>
      <c r="D246" s="8557" t="s">
        <v>2437</v>
      </c>
      <c r="E246" s="8557" t="s">
        <v>2438</v>
      </c>
      <c r="F246" s="8557" t="s">
        <v>2416</v>
      </c>
      <c r="G246" s="8557" t="s">
        <v>24</v>
      </c>
      <c r="H246" s="8557" t="s">
        <v>24</v>
      </c>
      <c r="I246" s="8557" t="s">
        <v>768</v>
      </c>
    </row>
    <row customHeight="1" ht="11.25">
      <c r="A247" s="8557" t="s">
        <v>2183</v>
      </c>
      <c r="B247" s="8557" t="s">
        <v>14</v>
      </c>
      <c r="C247" s="8557" t="s">
        <v>2787</v>
      </c>
      <c r="D247" s="8557" t="s">
        <v>2788</v>
      </c>
      <c r="E247" s="8557" t="s">
        <v>2789</v>
      </c>
      <c r="F247" s="8557" t="s">
        <v>2416</v>
      </c>
      <c r="G247" s="8557" t="s">
        <v>24</v>
      </c>
      <c r="H247" s="8557" t="s">
        <v>24</v>
      </c>
      <c r="I247" s="8557" t="s">
        <v>768</v>
      </c>
    </row>
    <row customHeight="1" ht="11.25">
      <c r="A248" s="8557" t="s">
        <v>2183</v>
      </c>
      <c r="B248" s="8557" t="s">
        <v>14</v>
      </c>
      <c r="C248" s="8557" t="s">
        <v>2790</v>
      </c>
      <c r="D248" s="8557" t="s">
        <v>2791</v>
      </c>
      <c r="E248" s="8557" t="s">
        <v>2792</v>
      </c>
      <c r="F248" s="8557" t="s">
        <v>2364</v>
      </c>
      <c r="G248" s="8557" t="s">
        <v>2793</v>
      </c>
      <c r="H248" s="8557" t="s">
        <v>24</v>
      </c>
      <c r="I248" s="8557" t="s">
        <v>768</v>
      </c>
    </row>
    <row customHeight="1" ht="11.25">
      <c r="A249" s="8557" t="s">
        <v>2183</v>
      </c>
      <c r="B249" s="8557" t="s">
        <v>14</v>
      </c>
      <c r="C249" s="8557" t="s">
        <v>2794</v>
      </c>
      <c r="D249" s="8557" t="s">
        <v>2795</v>
      </c>
      <c r="E249" s="8557" t="s">
        <v>2796</v>
      </c>
      <c r="F249" s="8557" t="s">
        <v>2190</v>
      </c>
      <c r="G249" s="8557" t="s">
        <v>2797</v>
      </c>
      <c r="H249" s="8557" t="s">
        <v>24</v>
      </c>
      <c r="I249" s="8557" t="s">
        <v>768</v>
      </c>
    </row>
    <row customHeight="1" ht="11.25">
      <c r="A250" s="8557" t="s">
        <v>2183</v>
      </c>
      <c r="B250" s="8557" t="s">
        <v>14</v>
      </c>
      <c r="C250" s="8557" t="s">
        <v>2798</v>
      </c>
      <c r="D250" s="8557" t="s">
        <v>2799</v>
      </c>
      <c r="E250" s="8557" t="s">
        <v>2800</v>
      </c>
      <c r="F250" s="8557" t="s">
        <v>2315</v>
      </c>
      <c r="G250" s="8557" t="s">
        <v>24</v>
      </c>
      <c r="H250" s="8557" t="s">
        <v>24</v>
      </c>
      <c r="I250" s="8557" t="s">
        <v>768</v>
      </c>
    </row>
    <row customHeight="1" ht="11.25">
      <c r="A251" s="8557" t="s">
        <v>2183</v>
      </c>
      <c r="B251" s="8557" t="s">
        <v>14</v>
      </c>
      <c r="C251" s="8557" t="s">
        <v>2801</v>
      </c>
      <c r="D251" s="8557" t="s">
        <v>2802</v>
      </c>
      <c r="E251" s="8557" t="s">
        <v>2803</v>
      </c>
      <c r="F251" s="8557" t="s">
        <v>2608</v>
      </c>
      <c r="G251" s="8557" t="s">
        <v>2804</v>
      </c>
      <c r="H251" s="8557" t="s">
        <v>24</v>
      </c>
      <c r="I251" s="8557" t="s">
        <v>768</v>
      </c>
    </row>
    <row customHeight="1" ht="11.25">
      <c r="A252" s="8557" t="s">
        <v>2183</v>
      </c>
      <c r="B252" s="8557" t="s">
        <v>14</v>
      </c>
      <c r="C252" s="8557" t="s">
        <v>2805</v>
      </c>
      <c r="D252" s="8557" t="s">
        <v>2806</v>
      </c>
      <c r="E252" s="8557" t="s">
        <v>2807</v>
      </c>
      <c r="F252" s="8557" t="s">
        <v>2241</v>
      </c>
      <c r="G252" s="8557" t="s">
        <v>2808</v>
      </c>
      <c r="H252" s="8557" t="s">
        <v>24</v>
      </c>
      <c r="I252" s="8557" t="s">
        <v>768</v>
      </c>
    </row>
    <row customHeight="1" ht="11.25">
      <c r="A253" s="8557" t="s">
        <v>2183</v>
      </c>
      <c r="B253" s="8557" t="s">
        <v>14</v>
      </c>
      <c r="C253" s="8557" t="s">
        <v>2809</v>
      </c>
      <c r="D253" s="8557" t="s">
        <v>2810</v>
      </c>
      <c r="E253" s="8557" t="s">
        <v>2811</v>
      </c>
      <c r="F253" s="8557" t="s">
        <v>2505</v>
      </c>
      <c r="G253" s="8557" t="s">
        <v>2812</v>
      </c>
      <c r="H253" s="8557" t="s">
        <v>24</v>
      </c>
      <c r="I253" s="8557" t="s">
        <v>768</v>
      </c>
    </row>
    <row customHeight="1" ht="11.25">
      <c r="A254" s="8557" t="s">
        <v>2183</v>
      </c>
      <c r="B254" s="8557" t="s">
        <v>14</v>
      </c>
      <c r="C254" s="8557" t="s">
        <v>2448</v>
      </c>
      <c r="D254" s="8557" t="s">
        <v>2449</v>
      </c>
      <c r="E254" s="8557" t="s">
        <v>2450</v>
      </c>
      <c r="F254" s="8557" t="s">
        <v>2416</v>
      </c>
      <c r="G254" s="8557" t="s">
        <v>24</v>
      </c>
      <c r="H254" s="8557" t="s">
        <v>24</v>
      </c>
      <c r="I254" s="8557" t="s">
        <v>768</v>
      </c>
    </row>
    <row customHeight="1" ht="11.25">
      <c r="A255" s="8557" t="s">
        <v>2183</v>
      </c>
      <c r="B255" s="8557" t="s">
        <v>14</v>
      </c>
      <c r="C255" s="8557" t="s">
        <v>2813</v>
      </c>
      <c r="D255" s="8557" t="s">
        <v>2814</v>
      </c>
      <c r="E255" s="8557" t="s">
        <v>2815</v>
      </c>
      <c r="F255" s="8557" t="s">
        <v>2364</v>
      </c>
      <c r="G255" s="8557" t="s">
        <v>24</v>
      </c>
      <c r="H255" s="8557" t="s">
        <v>24</v>
      </c>
      <c r="I255" s="8557" t="s">
        <v>768</v>
      </c>
    </row>
    <row customHeight="1" ht="11.25">
      <c r="A256" s="8557" t="s">
        <v>2183</v>
      </c>
      <c r="B256" s="8557" t="s">
        <v>14</v>
      </c>
      <c r="C256" s="8557" t="s">
        <v>2461</v>
      </c>
      <c r="D256" s="8557" t="s">
        <v>2462</v>
      </c>
      <c r="E256" s="8557" t="s">
        <v>2463</v>
      </c>
      <c r="F256" s="8557" t="s">
        <v>2220</v>
      </c>
      <c r="G256" s="8557" t="s">
        <v>24</v>
      </c>
      <c r="H256" s="8557" t="s">
        <v>24</v>
      </c>
      <c r="I256" s="8557" t="s">
        <v>768</v>
      </c>
    </row>
    <row customHeight="1" ht="11.25">
      <c r="A257" s="8557" t="s">
        <v>2183</v>
      </c>
      <c r="B257" s="8557" t="s">
        <v>14</v>
      </c>
      <c r="C257" s="8557" t="s">
        <v>2464</v>
      </c>
      <c r="D257" s="8557" t="s">
        <v>2465</v>
      </c>
      <c r="E257" s="8557" t="s">
        <v>2466</v>
      </c>
      <c r="F257" s="8557" t="s">
        <v>2190</v>
      </c>
      <c r="G257" s="8557" t="s">
        <v>24</v>
      </c>
      <c r="H257" s="8557" t="s">
        <v>24</v>
      </c>
      <c r="I257" s="8557" t="s">
        <v>768</v>
      </c>
    </row>
    <row customHeight="1" ht="11.25">
      <c r="A258" s="8557" t="s">
        <v>2183</v>
      </c>
      <c r="B258" s="8557" t="s">
        <v>14</v>
      </c>
      <c r="C258" s="8557" t="s">
        <v>2479</v>
      </c>
      <c r="D258" s="8557" t="s">
        <v>2480</v>
      </c>
      <c r="E258" s="8557" t="s">
        <v>2481</v>
      </c>
      <c r="F258" s="8557" t="s">
        <v>2385</v>
      </c>
      <c r="G258" s="8557" t="s">
        <v>2482</v>
      </c>
      <c r="H258" s="8557" t="s">
        <v>24</v>
      </c>
      <c r="I258" s="8557" t="s">
        <v>768</v>
      </c>
    </row>
    <row customHeight="1" ht="11.25">
      <c r="A259" s="8557" t="s">
        <v>2183</v>
      </c>
      <c r="B259" s="8557" t="s">
        <v>14</v>
      </c>
      <c r="C259" s="8557" t="s">
        <v>2816</v>
      </c>
      <c r="D259" s="8557" t="s">
        <v>2817</v>
      </c>
      <c r="E259" s="8557" t="s">
        <v>2818</v>
      </c>
      <c r="F259" s="8557" t="s">
        <v>2371</v>
      </c>
      <c r="G259" s="8557" t="s">
        <v>24</v>
      </c>
      <c r="H259" s="8557" t="s">
        <v>24</v>
      </c>
      <c r="I259" s="8557" t="s">
        <v>768</v>
      </c>
    </row>
    <row customHeight="1" ht="11.25">
      <c r="A260" s="8557" t="s">
        <v>2183</v>
      </c>
      <c r="B260" s="8557" t="s">
        <v>14</v>
      </c>
      <c r="C260" s="8557" t="s">
        <v>2819</v>
      </c>
      <c r="D260" s="8557" t="s">
        <v>2820</v>
      </c>
      <c r="E260" s="8557" t="s">
        <v>2821</v>
      </c>
      <c r="F260" s="8557" t="s">
        <v>2315</v>
      </c>
      <c r="G260" s="8557" t="s">
        <v>24</v>
      </c>
      <c r="H260" s="8557" t="s">
        <v>24</v>
      </c>
      <c r="I260" s="8557" t="s">
        <v>768</v>
      </c>
    </row>
    <row customHeight="1" ht="11.25">
      <c r="A261" s="8557" t="s">
        <v>2183</v>
      </c>
      <c r="B261" s="8557" t="s">
        <v>14</v>
      </c>
      <c r="C261" s="8557" t="s">
        <v>2495</v>
      </c>
      <c r="D261" s="8557" t="s">
        <v>2496</v>
      </c>
      <c r="E261" s="8557" t="s">
        <v>2497</v>
      </c>
      <c r="F261" s="8557" t="s">
        <v>2498</v>
      </c>
      <c r="G261" s="8557" t="s">
        <v>24</v>
      </c>
      <c r="H261" s="8557" t="s">
        <v>24</v>
      </c>
      <c r="I261" s="8557" t="s">
        <v>768</v>
      </c>
    </row>
    <row customHeight="1" ht="11.25">
      <c r="A262" s="8557" t="s">
        <v>2183</v>
      </c>
      <c r="B262" s="8557" t="s">
        <v>14</v>
      </c>
      <c r="C262" s="8557" t="s">
        <v>2822</v>
      </c>
      <c r="D262" s="8557" t="s">
        <v>2823</v>
      </c>
      <c r="E262" s="8557" t="s">
        <v>2824</v>
      </c>
      <c r="F262" s="8557" t="s">
        <v>2825</v>
      </c>
      <c r="G262" s="8557" t="s">
        <v>24</v>
      </c>
      <c r="H262" s="8557" t="s">
        <v>24</v>
      </c>
      <c r="I262" s="8557" t="s">
        <v>768</v>
      </c>
    </row>
    <row customHeight="1" ht="11.25">
      <c r="A263" s="8557" t="s">
        <v>2183</v>
      </c>
      <c r="B263" s="8557" t="s">
        <v>14</v>
      </c>
      <c r="C263" s="8557" t="s">
        <v>2826</v>
      </c>
      <c r="D263" s="8557" t="s">
        <v>2827</v>
      </c>
      <c r="E263" s="8557" t="s">
        <v>2828</v>
      </c>
      <c r="F263" s="8557" t="s">
        <v>2385</v>
      </c>
      <c r="G263" s="8557" t="s">
        <v>24</v>
      </c>
      <c r="H263" s="8557" t="s">
        <v>24</v>
      </c>
      <c r="I263" s="8557" t="s">
        <v>768</v>
      </c>
    </row>
    <row customHeight="1" ht="11.25">
      <c r="A264" s="8557" t="s">
        <v>2183</v>
      </c>
      <c r="B264" s="8557" t="s">
        <v>14</v>
      </c>
      <c r="C264" s="8557" t="s">
        <v>2829</v>
      </c>
      <c r="D264" s="8557" t="s">
        <v>2830</v>
      </c>
      <c r="E264" s="8557" t="s">
        <v>2831</v>
      </c>
      <c r="F264" s="8557" t="s">
        <v>2212</v>
      </c>
      <c r="G264" s="8557" t="s">
        <v>24</v>
      </c>
      <c r="H264" s="8557" t="s">
        <v>24</v>
      </c>
      <c r="I264" s="8557" t="s">
        <v>768</v>
      </c>
    </row>
    <row customHeight="1" ht="11.25">
      <c r="A265" s="8557" t="s">
        <v>2183</v>
      </c>
      <c r="B265" s="8557" t="s">
        <v>14</v>
      </c>
      <c r="C265" s="8557" t="s">
        <v>2499</v>
      </c>
      <c r="D265" s="8557" t="s">
        <v>2500</v>
      </c>
      <c r="E265" s="8557" t="s">
        <v>2501</v>
      </c>
      <c r="F265" s="8557" t="s">
        <v>2364</v>
      </c>
      <c r="G265" s="8557" t="s">
        <v>2242</v>
      </c>
      <c r="H265" s="8557" t="s">
        <v>24</v>
      </c>
      <c r="I265" s="8557" t="s">
        <v>768</v>
      </c>
    </row>
    <row customHeight="1" ht="11.25">
      <c r="A266" s="8557" t="s">
        <v>2183</v>
      </c>
      <c r="B266" s="8557" t="s">
        <v>14</v>
      </c>
      <c r="C266" s="8557" t="s">
        <v>2832</v>
      </c>
      <c r="D266" s="8557" t="s">
        <v>2833</v>
      </c>
      <c r="E266" s="8557" t="s">
        <v>2834</v>
      </c>
      <c r="F266" s="8557" t="s">
        <v>2364</v>
      </c>
      <c r="G266" s="8557" t="s">
        <v>24</v>
      </c>
      <c r="H266" s="8557" t="s">
        <v>24</v>
      </c>
      <c r="I266" s="8557" t="s">
        <v>768</v>
      </c>
    </row>
    <row customHeight="1" ht="11.25">
      <c r="A267" s="8557" t="s">
        <v>2183</v>
      </c>
      <c r="B267" s="8557" t="s">
        <v>14</v>
      </c>
      <c r="C267" s="8557" t="s">
        <v>2509</v>
      </c>
      <c r="D267" s="8557" t="s">
        <v>2510</v>
      </c>
      <c r="E267" s="8557" t="s">
        <v>2511</v>
      </c>
      <c r="F267" s="8557" t="s">
        <v>2512</v>
      </c>
      <c r="G267" s="8557" t="s">
        <v>24</v>
      </c>
      <c r="H267" s="8557" t="s">
        <v>24</v>
      </c>
      <c r="I267" s="8557" t="s">
        <v>768</v>
      </c>
    </row>
    <row customHeight="1" ht="11.25">
      <c r="A268" s="8557" t="s">
        <v>2183</v>
      </c>
      <c r="B268" s="8557" t="s">
        <v>14</v>
      </c>
      <c r="C268" s="8557" t="s">
        <v>2835</v>
      </c>
      <c r="D268" s="8557" t="s">
        <v>2836</v>
      </c>
      <c r="E268" s="8557" t="s">
        <v>2837</v>
      </c>
      <c r="F268" s="8557" t="s">
        <v>2241</v>
      </c>
      <c r="G268" s="8557" t="s">
        <v>24</v>
      </c>
      <c r="H268" s="8557" t="s">
        <v>24</v>
      </c>
      <c r="I268" s="8557" t="s">
        <v>768</v>
      </c>
    </row>
    <row customHeight="1" ht="11.25">
      <c r="A269" s="8557" t="s">
        <v>2183</v>
      </c>
      <c r="B269" s="8557" t="s">
        <v>14</v>
      </c>
      <c r="C269" s="8557" t="s">
        <v>2523</v>
      </c>
      <c r="D269" s="8557" t="s">
        <v>2524</v>
      </c>
      <c r="E269" s="8557" t="s">
        <v>2525</v>
      </c>
      <c r="F269" s="8557" t="s">
        <v>2526</v>
      </c>
      <c r="G269" s="8557" t="s">
        <v>24</v>
      </c>
      <c r="H269" s="8557" t="s">
        <v>24</v>
      </c>
      <c r="I269" s="8557" t="s">
        <v>768</v>
      </c>
    </row>
    <row customHeight="1" ht="11.25">
      <c r="A270" s="8557" t="s">
        <v>2183</v>
      </c>
      <c r="B270" s="8557" t="s">
        <v>14</v>
      </c>
      <c r="C270" s="8557" t="s">
        <v>2838</v>
      </c>
      <c r="D270" s="8557" t="s">
        <v>2839</v>
      </c>
      <c r="E270" s="8557" t="s">
        <v>2840</v>
      </c>
      <c r="F270" s="8557" t="s">
        <v>2212</v>
      </c>
      <c r="G270" s="8557" t="s">
        <v>24</v>
      </c>
      <c r="H270" s="8557" t="s">
        <v>24</v>
      </c>
      <c r="I270" s="8557" t="s">
        <v>768</v>
      </c>
    </row>
    <row customHeight="1" ht="11.25">
      <c r="A271" s="8557" t="s">
        <v>2183</v>
      </c>
      <c r="B271" s="8557" t="s">
        <v>14</v>
      </c>
      <c r="C271" s="8557" t="s">
        <v>2841</v>
      </c>
      <c r="D271" s="8557" t="s">
        <v>2842</v>
      </c>
      <c r="E271" s="8557" t="s">
        <v>2843</v>
      </c>
      <c r="F271" s="8557" t="s">
        <v>2416</v>
      </c>
      <c r="G271" s="8557" t="s">
        <v>24</v>
      </c>
      <c r="H271" s="8557" t="s">
        <v>24</v>
      </c>
      <c r="I271" s="8557" t="s">
        <v>768</v>
      </c>
    </row>
    <row customHeight="1" ht="11.25">
      <c r="A272" s="8557" t="s">
        <v>2183</v>
      </c>
      <c r="B272" s="8557" t="s">
        <v>14</v>
      </c>
      <c r="C272" s="8557" t="s">
        <v>2844</v>
      </c>
      <c r="D272" s="8557" t="s">
        <v>2845</v>
      </c>
      <c r="E272" s="8557" t="s">
        <v>2846</v>
      </c>
      <c r="F272" s="8557" t="s">
        <v>2190</v>
      </c>
      <c r="G272" s="8557" t="s">
        <v>24</v>
      </c>
      <c r="H272" s="8557" t="s">
        <v>24</v>
      </c>
      <c r="I272" s="8557" t="s">
        <v>768</v>
      </c>
    </row>
    <row customHeight="1" ht="11.25">
      <c r="A273" s="8557" t="s">
        <v>2183</v>
      </c>
      <c r="B273" s="8557" t="s">
        <v>14</v>
      </c>
      <c r="C273" s="8557" t="s">
        <v>2847</v>
      </c>
      <c r="D273" s="8557" t="s">
        <v>2848</v>
      </c>
      <c r="E273" s="8557" t="s">
        <v>2849</v>
      </c>
      <c r="F273" s="8557" t="s">
        <v>2512</v>
      </c>
      <c r="G273" s="8557" t="s">
        <v>24</v>
      </c>
      <c r="H273" s="8557" t="s">
        <v>24</v>
      </c>
      <c r="I273" s="8557" t="s">
        <v>768</v>
      </c>
    </row>
    <row customHeight="1" ht="11.25">
      <c r="A274" s="8557" t="s">
        <v>2183</v>
      </c>
      <c r="B274" s="8557" t="s">
        <v>14</v>
      </c>
      <c r="C274" s="8557" t="s">
        <v>2850</v>
      </c>
      <c r="D274" s="8557" t="s">
        <v>2851</v>
      </c>
      <c r="E274" s="8557" t="s">
        <v>2852</v>
      </c>
      <c r="F274" s="8557" t="s">
        <v>2286</v>
      </c>
      <c r="G274" s="8557" t="s">
        <v>24</v>
      </c>
      <c r="H274" s="8557" t="s">
        <v>24</v>
      </c>
      <c r="I274" s="8557" t="s">
        <v>768</v>
      </c>
    </row>
    <row customHeight="1" ht="11.25">
      <c r="A275" s="8557" t="s">
        <v>2183</v>
      </c>
      <c r="B275" s="8557" t="s">
        <v>14</v>
      </c>
      <c r="C275" s="8557" t="s">
        <v>2853</v>
      </c>
      <c r="D275" s="8557" t="s">
        <v>2854</v>
      </c>
      <c r="E275" s="8557" t="s">
        <v>2855</v>
      </c>
      <c r="F275" s="8557" t="s">
        <v>2186</v>
      </c>
      <c r="G275" s="8557" t="s">
        <v>24</v>
      </c>
      <c r="H275" s="8557" t="s">
        <v>24</v>
      </c>
      <c r="I275" s="8557" t="s">
        <v>768</v>
      </c>
    </row>
    <row customHeight="1" ht="11.25">
      <c r="A276" s="8557" t="s">
        <v>2183</v>
      </c>
      <c r="B276" s="8557" t="s">
        <v>14</v>
      </c>
      <c r="C276" s="8557" t="s">
        <v>2856</v>
      </c>
      <c r="D276" s="8557" t="s">
        <v>2857</v>
      </c>
      <c r="E276" s="8557" t="s">
        <v>2858</v>
      </c>
      <c r="F276" s="8557" t="s">
        <v>2241</v>
      </c>
      <c r="G276" s="8557" t="s">
        <v>24</v>
      </c>
      <c r="H276" s="8557" t="s">
        <v>24</v>
      </c>
      <c r="I276" s="8557" t="s">
        <v>768</v>
      </c>
    </row>
    <row customHeight="1" ht="11.25">
      <c r="A277" s="8557" t="s">
        <v>2183</v>
      </c>
      <c r="B277" s="8557" t="s">
        <v>14</v>
      </c>
      <c r="C277" s="8557" t="s">
        <v>2859</v>
      </c>
      <c r="D277" s="8557" t="s">
        <v>2860</v>
      </c>
      <c r="E277" s="8557" t="s">
        <v>2861</v>
      </c>
      <c r="F277" s="8557" t="s">
        <v>2232</v>
      </c>
      <c r="G277" s="8557" t="s">
        <v>2862</v>
      </c>
      <c r="H277" s="8557" t="s">
        <v>24</v>
      </c>
      <c r="I277" s="8557" t="s">
        <v>768</v>
      </c>
    </row>
    <row customHeight="1" ht="11.25">
      <c r="A278" s="8557" t="s">
        <v>2183</v>
      </c>
      <c r="B278" s="8557" t="s">
        <v>14</v>
      </c>
      <c r="C278" s="8557" t="s">
        <v>2863</v>
      </c>
      <c r="D278" s="8557" t="s">
        <v>2864</v>
      </c>
      <c r="E278" s="8557" t="s">
        <v>2185</v>
      </c>
      <c r="F278" s="8557" t="s">
        <v>2186</v>
      </c>
      <c r="G278" s="8557" t="s">
        <v>24</v>
      </c>
      <c r="H278" s="8557" t="s">
        <v>24</v>
      </c>
      <c r="I278" s="8557" t="s">
        <v>768</v>
      </c>
    </row>
    <row customHeight="1" ht="11.25">
      <c r="A279" s="8557" t="s">
        <v>2183</v>
      </c>
      <c r="B279" s="8557" t="s">
        <v>14</v>
      </c>
      <c r="C279" s="8557" t="s">
        <v>2865</v>
      </c>
      <c r="D279" s="8557" t="s">
        <v>2866</v>
      </c>
      <c r="E279" s="8557" t="s">
        <v>2867</v>
      </c>
      <c r="F279" s="8557" t="s">
        <v>2190</v>
      </c>
      <c r="G279" s="8557" t="s">
        <v>24</v>
      </c>
      <c r="H279" s="8557" t="s">
        <v>24</v>
      </c>
      <c r="I279" s="8557" t="s">
        <v>768</v>
      </c>
    </row>
    <row customHeight="1" ht="11.25">
      <c r="A280" s="8557" t="s">
        <v>2183</v>
      </c>
      <c r="B280" s="8557" t="s">
        <v>14</v>
      </c>
      <c r="C280" s="8557" t="s">
        <v>2868</v>
      </c>
      <c r="D280" s="8557" t="s">
        <v>2869</v>
      </c>
      <c r="E280" s="8557" t="s">
        <v>2870</v>
      </c>
      <c r="F280" s="8557" t="s">
        <v>2190</v>
      </c>
      <c r="G280" s="8557" t="s">
        <v>24</v>
      </c>
      <c r="H280" s="8557" t="s">
        <v>24</v>
      </c>
      <c r="I280" s="8557" t="s">
        <v>768</v>
      </c>
    </row>
    <row customHeight="1" ht="11.25">
      <c r="A281" s="8557" t="s">
        <v>2183</v>
      </c>
      <c r="B281" s="8557" t="s">
        <v>14</v>
      </c>
      <c r="C281" s="8557" t="s">
        <v>2530</v>
      </c>
      <c r="D281" s="8557" t="s">
        <v>2531</v>
      </c>
      <c r="E281" s="8557" t="s">
        <v>2532</v>
      </c>
      <c r="F281" s="8557" t="s">
        <v>2198</v>
      </c>
      <c r="G281" s="8557" t="s">
        <v>24</v>
      </c>
      <c r="H281" s="8557" t="s">
        <v>24</v>
      </c>
      <c r="I281" s="8557" t="s">
        <v>768</v>
      </c>
    </row>
    <row customHeight="1" ht="11.25">
      <c r="A282" s="8557" t="s">
        <v>2183</v>
      </c>
      <c r="B282" s="8557" t="s">
        <v>14</v>
      </c>
      <c r="C282" s="8557" t="s">
        <v>2541</v>
      </c>
      <c r="D282" s="8557" t="s">
        <v>2542</v>
      </c>
      <c r="E282" s="8557" t="s">
        <v>2543</v>
      </c>
      <c r="F282" s="8557" t="s">
        <v>2512</v>
      </c>
      <c r="G282" s="8557" t="s">
        <v>2544</v>
      </c>
      <c r="H282" s="8557" t="s">
        <v>24</v>
      </c>
      <c r="I282" s="8557" t="s">
        <v>768</v>
      </c>
    </row>
    <row customHeight="1" ht="11.25">
      <c r="A283" s="8557" t="s">
        <v>2183</v>
      </c>
      <c r="B283" s="8557" t="s">
        <v>14</v>
      </c>
      <c r="C283" s="8557" t="s">
        <v>2545</v>
      </c>
      <c r="D283" s="8557" t="s">
        <v>2546</v>
      </c>
      <c r="E283" s="8557" t="s">
        <v>2547</v>
      </c>
      <c r="F283" s="8557" t="s">
        <v>2232</v>
      </c>
      <c r="G283" s="8557" t="s">
        <v>2548</v>
      </c>
      <c r="H283" s="8557" t="s">
        <v>24</v>
      </c>
      <c r="I283" s="8557" t="s">
        <v>768</v>
      </c>
    </row>
    <row customHeight="1" ht="11.25">
      <c r="A284" s="8557" t="s">
        <v>2183</v>
      </c>
      <c r="B284" s="8557" t="s">
        <v>14</v>
      </c>
      <c r="C284" s="8557" t="s">
        <v>2871</v>
      </c>
      <c r="D284" s="8557" t="s">
        <v>2872</v>
      </c>
      <c r="E284" s="8557" t="s">
        <v>2873</v>
      </c>
      <c r="F284" s="8557" t="s">
        <v>2286</v>
      </c>
      <c r="G284" s="8557" t="s">
        <v>24</v>
      </c>
      <c r="H284" s="8557" t="s">
        <v>24</v>
      </c>
      <c r="I284" s="8557" t="s">
        <v>768</v>
      </c>
    </row>
    <row customHeight="1" ht="11.25">
      <c r="A285" s="8557" t="s">
        <v>2183</v>
      </c>
      <c r="B285" s="8557" t="s">
        <v>14</v>
      </c>
      <c r="C285" s="8557" t="s">
        <v>2874</v>
      </c>
      <c r="D285" s="8557" t="s">
        <v>2875</v>
      </c>
      <c r="E285" s="8557" t="s">
        <v>2876</v>
      </c>
      <c r="F285" s="8557" t="s">
        <v>2416</v>
      </c>
      <c r="G285" s="8557" t="s">
        <v>24</v>
      </c>
      <c r="H285" s="8557" t="s">
        <v>24</v>
      </c>
      <c r="I285" s="8557" t="s">
        <v>768</v>
      </c>
    </row>
    <row customHeight="1" ht="11.25">
      <c r="A286" s="8557" t="s">
        <v>2183</v>
      </c>
      <c r="B286" s="8557" t="s">
        <v>14</v>
      </c>
      <c r="C286" s="8557" t="s">
        <v>2877</v>
      </c>
      <c r="D286" s="8557" t="s">
        <v>2878</v>
      </c>
      <c r="E286" s="8557" t="s">
        <v>2879</v>
      </c>
      <c r="F286" s="8557" t="s">
        <v>2880</v>
      </c>
      <c r="G286" s="8557" t="s">
        <v>24</v>
      </c>
      <c r="H286" s="8557" t="s">
        <v>24</v>
      </c>
      <c r="I286" s="8557" t="s">
        <v>768</v>
      </c>
    </row>
    <row customHeight="1" ht="11.25">
      <c r="A287" s="8557" t="s">
        <v>2183</v>
      </c>
      <c r="B287" s="8557" t="s">
        <v>14</v>
      </c>
      <c r="C287" s="8557" t="s">
        <v>2881</v>
      </c>
      <c r="D287" s="8557" t="s">
        <v>2882</v>
      </c>
      <c r="E287" s="8557" t="s">
        <v>2883</v>
      </c>
      <c r="F287" s="8557" t="s">
        <v>2315</v>
      </c>
      <c r="G287" s="8557" t="s">
        <v>24</v>
      </c>
      <c r="H287" s="8557" t="s">
        <v>24</v>
      </c>
      <c r="I287" s="8557" t="s">
        <v>768</v>
      </c>
    </row>
    <row customHeight="1" ht="11.25">
      <c r="A288" s="8557" t="s">
        <v>2183</v>
      </c>
      <c r="B288" s="8557" t="s">
        <v>14</v>
      </c>
      <c r="C288" s="8557" t="s">
        <v>2559</v>
      </c>
      <c r="D288" s="8557" t="s">
        <v>2560</v>
      </c>
      <c r="E288" s="8557" t="s">
        <v>2561</v>
      </c>
      <c r="F288" s="8557" t="s">
        <v>2385</v>
      </c>
      <c r="G288" s="8557" t="s">
        <v>24</v>
      </c>
      <c r="H288" s="8557" t="s">
        <v>24</v>
      </c>
      <c r="I288" s="8557" t="s">
        <v>768</v>
      </c>
    </row>
    <row customHeight="1" ht="11.25">
      <c r="A289" s="8557" t="s">
        <v>2183</v>
      </c>
      <c r="B289" s="8557" t="s">
        <v>14</v>
      </c>
      <c r="C289" s="8557" t="s">
        <v>2562</v>
      </c>
      <c r="D289" s="8557" t="s">
        <v>2563</v>
      </c>
      <c r="E289" s="8557" t="s">
        <v>2564</v>
      </c>
      <c r="F289" s="8557" t="s">
        <v>2565</v>
      </c>
      <c r="G289" s="8557" t="s">
        <v>2566</v>
      </c>
      <c r="H289" s="8557" t="s">
        <v>24</v>
      </c>
      <c r="I289" s="8557" t="s">
        <v>768</v>
      </c>
    </row>
    <row customHeight="1" ht="11.25">
      <c r="A290" s="8557" t="s">
        <v>2183</v>
      </c>
      <c r="B290" s="8557" t="s">
        <v>14</v>
      </c>
      <c r="C290" s="8557" t="s">
        <v>2567</v>
      </c>
      <c r="D290" s="8557" t="s">
        <v>2568</v>
      </c>
      <c r="E290" s="8557" t="s">
        <v>2569</v>
      </c>
      <c r="F290" s="8557" t="s">
        <v>2385</v>
      </c>
      <c r="G290" s="8557" t="s">
        <v>24</v>
      </c>
      <c r="H290" s="8557" t="s">
        <v>24</v>
      </c>
      <c r="I290" s="8557" t="s">
        <v>768</v>
      </c>
    </row>
    <row customHeight="1" ht="11.25">
      <c r="A291" s="8557" t="s">
        <v>2183</v>
      </c>
      <c r="B291" s="8557" t="s">
        <v>14</v>
      </c>
      <c r="C291" s="8557" t="s">
        <v>2573</v>
      </c>
      <c r="D291" s="8557" t="s">
        <v>2574</v>
      </c>
      <c r="E291" s="8557" t="s">
        <v>2575</v>
      </c>
      <c r="F291" s="8557" t="s">
        <v>2315</v>
      </c>
      <c r="G291" s="8557" t="s">
        <v>24</v>
      </c>
      <c r="H291" s="8557" t="s">
        <v>24</v>
      </c>
      <c r="I291" s="8557" t="s">
        <v>768</v>
      </c>
    </row>
    <row customHeight="1" ht="11.25">
      <c r="A292" s="8557" t="s">
        <v>2183</v>
      </c>
      <c r="B292" s="8557" t="s">
        <v>14</v>
      </c>
      <c r="C292" s="8557" t="s">
        <v>2884</v>
      </c>
      <c r="D292" s="8557" t="s">
        <v>2885</v>
      </c>
      <c r="E292" s="8557" t="s">
        <v>2886</v>
      </c>
      <c r="F292" s="8557" t="s">
        <v>2705</v>
      </c>
      <c r="G292" s="8557" t="s">
        <v>24</v>
      </c>
      <c r="H292" s="8557" t="s">
        <v>24</v>
      </c>
      <c r="I292" s="8557" t="s">
        <v>768</v>
      </c>
    </row>
    <row customHeight="1" ht="11.25">
      <c r="A293" s="8557" t="s">
        <v>2183</v>
      </c>
      <c r="B293" s="8557" t="s">
        <v>14</v>
      </c>
      <c r="C293" s="8557" t="s">
        <v>2887</v>
      </c>
      <c r="D293" s="8557" t="s">
        <v>2888</v>
      </c>
      <c r="E293" s="8557" t="s">
        <v>2889</v>
      </c>
      <c r="F293" s="8557" t="s">
        <v>2705</v>
      </c>
      <c r="G293" s="8557" t="s">
        <v>24</v>
      </c>
      <c r="H293" s="8557" t="s">
        <v>24</v>
      </c>
      <c r="I293" s="8557" t="s">
        <v>768</v>
      </c>
    </row>
    <row customHeight="1" ht="11.25">
      <c r="A294" s="8557" t="s">
        <v>2183</v>
      </c>
      <c r="B294" s="8557" t="s">
        <v>14</v>
      </c>
      <c r="C294" s="8557" t="s">
        <v>2890</v>
      </c>
      <c r="D294" s="8557" t="s">
        <v>2891</v>
      </c>
      <c r="E294" s="8557" t="s">
        <v>2892</v>
      </c>
      <c r="F294" s="8557" t="s">
        <v>2212</v>
      </c>
      <c r="G294" s="8557" t="s">
        <v>24</v>
      </c>
      <c r="H294" s="8557" t="s">
        <v>24</v>
      </c>
      <c r="I294" s="8557" t="s">
        <v>768</v>
      </c>
    </row>
    <row customHeight="1" ht="11.25">
      <c r="A295" s="8557" t="s">
        <v>2183</v>
      </c>
      <c r="B295" s="8557" t="s">
        <v>14</v>
      </c>
      <c r="C295" s="8557" t="s">
        <v>2893</v>
      </c>
      <c r="D295" s="8557" t="s">
        <v>2894</v>
      </c>
      <c r="E295" s="8557" t="s">
        <v>2895</v>
      </c>
      <c r="F295" s="8557" t="s">
        <v>2582</v>
      </c>
      <c r="G295" s="8557" t="s">
        <v>24</v>
      </c>
      <c r="H295" s="8557" t="s">
        <v>24</v>
      </c>
      <c r="I295" s="8557" t="s">
        <v>768</v>
      </c>
    </row>
    <row customHeight="1" ht="11.25">
      <c r="A296" s="8557" t="s">
        <v>2183</v>
      </c>
      <c r="B296" s="8557" t="s">
        <v>14</v>
      </c>
      <c r="C296" s="8557" t="s">
        <v>2896</v>
      </c>
      <c r="D296" s="8557" t="s">
        <v>2897</v>
      </c>
      <c r="E296" s="8557" t="s">
        <v>2898</v>
      </c>
      <c r="F296" s="8557" t="s">
        <v>2371</v>
      </c>
      <c r="G296" s="8557" t="s">
        <v>24</v>
      </c>
      <c r="H296" s="8557" t="s">
        <v>24</v>
      </c>
      <c r="I296" s="8557" t="s">
        <v>768</v>
      </c>
    </row>
    <row customHeight="1" ht="11.25">
      <c r="A297" s="8557" t="s">
        <v>2183</v>
      </c>
      <c r="B297" s="8557" t="s">
        <v>14</v>
      </c>
      <c r="C297" s="8557" t="s">
        <v>2579</v>
      </c>
      <c r="D297" s="8557" t="s">
        <v>2580</v>
      </c>
      <c r="E297" s="8557" t="s">
        <v>2581</v>
      </c>
      <c r="F297" s="8557" t="s">
        <v>2582</v>
      </c>
      <c r="G297" s="8557" t="s">
        <v>24</v>
      </c>
      <c r="H297" s="8557" t="s">
        <v>24</v>
      </c>
      <c r="I297" s="8557" t="s">
        <v>768</v>
      </c>
    </row>
    <row customHeight="1" ht="11.25">
      <c r="A298" s="8557" t="s">
        <v>2183</v>
      </c>
      <c r="B298" s="8557" t="s">
        <v>14</v>
      </c>
      <c r="C298" s="8557" t="s">
        <v>2899</v>
      </c>
      <c r="D298" s="8557" t="s">
        <v>2900</v>
      </c>
      <c r="E298" s="8557" t="s">
        <v>2901</v>
      </c>
      <c r="F298" s="8557" t="s">
        <v>2315</v>
      </c>
      <c r="G298" s="8557" t="s">
        <v>24</v>
      </c>
      <c r="H298" s="8557" t="s">
        <v>24</v>
      </c>
      <c r="I298" s="8557" t="s">
        <v>768</v>
      </c>
    </row>
    <row customHeight="1" ht="11.25">
      <c r="A299" s="8557" t="s">
        <v>2183</v>
      </c>
      <c r="B299" s="8557" t="s">
        <v>14</v>
      </c>
      <c r="C299" s="8557" t="s">
        <v>2902</v>
      </c>
      <c r="D299" s="8557" t="s">
        <v>2903</v>
      </c>
      <c r="E299" s="8557" t="s">
        <v>2904</v>
      </c>
      <c r="F299" s="8557" t="s">
        <v>2756</v>
      </c>
      <c r="G299" s="8557" t="s">
        <v>2905</v>
      </c>
      <c r="H299" s="8557" t="s">
        <v>24</v>
      </c>
      <c r="I299" s="8557" t="s">
        <v>768</v>
      </c>
    </row>
    <row customHeight="1" ht="11.25">
      <c r="A300" s="8557" t="s">
        <v>2183</v>
      </c>
      <c r="B300" s="8557" t="s">
        <v>14</v>
      </c>
      <c r="C300" s="8557" t="s">
        <v>2906</v>
      </c>
      <c r="D300" s="8557" t="s">
        <v>2907</v>
      </c>
      <c r="E300" s="8557" t="s">
        <v>2908</v>
      </c>
      <c r="F300" s="8557" t="s">
        <v>2286</v>
      </c>
      <c r="G300" s="8557" t="s">
        <v>24</v>
      </c>
      <c r="H300" s="8557" t="s">
        <v>24</v>
      </c>
      <c r="I300" s="8557" t="s">
        <v>768</v>
      </c>
    </row>
    <row customHeight="1" ht="11.25">
      <c r="A301" s="8557" t="s">
        <v>2183</v>
      </c>
      <c r="B301" s="8557" t="s">
        <v>14</v>
      </c>
      <c r="C301" s="8557" t="s">
        <v>2909</v>
      </c>
      <c r="D301" s="8557" t="s">
        <v>2910</v>
      </c>
      <c r="E301" s="8557" t="s">
        <v>2911</v>
      </c>
      <c r="F301" s="8557" t="s">
        <v>2307</v>
      </c>
      <c r="G301" s="8557" t="s">
        <v>24</v>
      </c>
      <c r="H301" s="8557" t="s">
        <v>24</v>
      </c>
      <c r="I301" s="8557" t="s">
        <v>768</v>
      </c>
    </row>
    <row customHeight="1" ht="11.25">
      <c r="A302" s="8557" t="s">
        <v>2183</v>
      </c>
      <c r="B302" s="8557" t="s">
        <v>14</v>
      </c>
      <c r="C302" s="8557" t="s">
        <v>2912</v>
      </c>
      <c r="D302" s="8557" t="s">
        <v>2913</v>
      </c>
      <c r="E302" s="8557" t="s">
        <v>2914</v>
      </c>
      <c r="F302" s="8557" t="s">
        <v>2190</v>
      </c>
      <c r="G302" s="8557" t="s">
        <v>24</v>
      </c>
      <c r="H302" s="8557" t="s">
        <v>24</v>
      </c>
      <c r="I302" s="8557" t="s">
        <v>768</v>
      </c>
    </row>
    <row customHeight="1" ht="11.25">
      <c r="A303" s="8557" t="s">
        <v>2183</v>
      </c>
      <c r="B303" s="8557" t="s">
        <v>14</v>
      </c>
      <c r="C303" s="8557" t="s">
        <v>2915</v>
      </c>
      <c r="D303" s="8557" t="s">
        <v>2916</v>
      </c>
      <c r="E303" s="8557" t="s">
        <v>2917</v>
      </c>
      <c r="F303" s="8557" t="s">
        <v>2343</v>
      </c>
      <c r="G303" s="8557" t="s">
        <v>24</v>
      </c>
      <c r="H303" s="8557" t="s">
        <v>24</v>
      </c>
      <c r="I303" s="8557" t="s">
        <v>768</v>
      </c>
    </row>
    <row customHeight="1" ht="11.25">
      <c r="A304" s="8557" t="s">
        <v>2183</v>
      </c>
      <c r="B304" s="8557" t="s">
        <v>14</v>
      </c>
      <c r="C304" s="8557" t="s">
        <v>2918</v>
      </c>
      <c r="D304" s="8557" t="s">
        <v>2919</v>
      </c>
      <c r="E304" s="8557" t="s">
        <v>2920</v>
      </c>
      <c r="F304" s="8557" t="s">
        <v>2705</v>
      </c>
      <c r="G304" s="8557" t="s">
        <v>2921</v>
      </c>
      <c r="H304" s="8557" t="s">
        <v>24</v>
      </c>
      <c r="I304" s="8557" t="s">
        <v>768</v>
      </c>
    </row>
    <row customHeight="1" ht="11.25">
      <c r="A305" s="8557" t="s">
        <v>2183</v>
      </c>
      <c r="B305" s="8557" t="s">
        <v>14</v>
      </c>
      <c r="C305" s="8557" t="s">
        <v>2922</v>
      </c>
      <c r="D305" s="8557" t="s">
        <v>2923</v>
      </c>
      <c r="E305" s="8557" t="s">
        <v>2924</v>
      </c>
      <c r="F305" s="8557" t="s">
        <v>2241</v>
      </c>
      <c r="G305" s="8557" t="s">
        <v>24</v>
      </c>
      <c r="H305" s="8557" t="s">
        <v>24</v>
      </c>
      <c r="I305" s="8557" t="s">
        <v>768</v>
      </c>
    </row>
    <row customHeight="1" ht="11.25">
      <c r="A306" s="8557" t="s">
        <v>2183</v>
      </c>
      <c r="B306" s="8557" t="s">
        <v>14</v>
      </c>
      <c r="C306" s="8557" t="s">
        <v>2609</v>
      </c>
      <c r="D306" s="8557" t="s">
        <v>2610</v>
      </c>
      <c r="E306" s="8557" t="s">
        <v>2611</v>
      </c>
      <c r="F306" s="8557" t="s">
        <v>2212</v>
      </c>
      <c r="G306" s="8557" t="s">
        <v>24</v>
      </c>
      <c r="H306" s="8557" t="s">
        <v>24</v>
      </c>
      <c r="I306" s="8557" t="s">
        <v>768</v>
      </c>
    </row>
    <row customHeight="1" ht="11.25">
      <c r="A307" s="8557" t="s">
        <v>2183</v>
      </c>
      <c r="B307" s="8557" t="s">
        <v>14</v>
      </c>
      <c r="C307" s="8557" t="s">
        <v>24</v>
      </c>
      <c r="D307" s="8557" t="s">
        <v>2184</v>
      </c>
      <c r="E307" s="8557" t="s">
        <v>2185</v>
      </c>
      <c r="F307" s="8557" t="s">
        <v>2186</v>
      </c>
      <c r="G307" s="8557" t="s">
        <v>24</v>
      </c>
      <c r="H307" s="8557" t="s">
        <v>24</v>
      </c>
      <c r="I307" s="8557" t="s">
        <v>823</v>
      </c>
    </row>
    <row customHeight="1" ht="11.25">
      <c r="A308" s="8557" t="s">
        <v>2183</v>
      </c>
      <c r="B308" s="8557" t="s">
        <v>14</v>
      </c>
      <c r="C308" s="8557" t="s">
        <v>2187</v>
      </c>
      <c r="D308" s="8557" t="s">
        <v>2188</v>
      </c>
      <c r="E308" s="8557" t="s">
        <v>2189</v>
      </c>
      <c r="F308" s="8557" t="s">
        <v>2190</v>
      </c>
      <c r="G308" s="8557" t="s">
        <v>24</v>
      </c>
      <c r="H308" s="8557" t="s">
        <v>24</v>
      </c>
      <c r="I308" s="8557" t="s">
        <v>823</v>
      </c>
    </row>
    <row customHeight="1" ht="11.25">
      <c r="A309" s="8557" t="s">
        <v>2183</v>
      </c>
      <c r="B309" s="8557" t="s">
        <v>14</v>
      </c>
      <c r="C309" s="8557" t="s">
        <v>2195</v>
      </c>
      <c r="D309" s="8557" t="s">
        <v>2196</v>
      </c>
      <c r="E309" s="8557" t="s">
        <v>2197</v>
      </c>
      <c r="F309" s="8557" t="s">
        <v>2198</v>
      </c>
      <c r="G309" s="8557" t="s">
        <v>24</v>
      </c>
      <c r="H309" s="8557" t="s">
        <v>24</v>
      </c>
      <c r="I309" s="8557" t="s">
        <v>823</v>
      </c>
    </row>
    <row customHeight="1" ht="11.25">
      <c r="A310" s="8557" t="s">
        <v>2183</v>
      </c>
      <c r="B310" s="8557" t="s">
        <v>14</v>
      </c>
      <c r="C310" s="8557" t="s">
        <v>2200</v>
      </c>
      <c r="D310" s="8557" t="s">
        <v>44</v>
      </c>
      <c r="E310" s="8557" t="s">
        <v>47</v>
      </c>
      <c r="F310" s="8557" t="s">
        <v>2201</v>
      </c>
      <c r="G310" s="8557" t="s">
        <v>2202</v>
      </c>
      <c r="H310" s="8557" t="s">
        <v>24</v>
      </c>
      <c r="I310" s="8557" t="s">
        <v>823</v>
      </c>
    </row>
    <row customHeight="1" ht="11.25">
      <c r="A311" s="8557" t="s">
        <v>2183</v>
      </c>
      <c r="B311" s="8557" t="s">
        <v>14</v>
      </c>
      <c r="C311" s="8557" t="s">
        <v>2209</v>
      </c>
      <c r="D311" s="8557" t="s">
        <v>2210</v>
      </c>
      <c r="E311" s="8557" t="s">
        <v>2211</v>
      </c>
      <c r="F311" s="8557" t="s">
        <v>2212</v>
      </c>
      <c r="G311" s="8557" t="s">
        <v>24</v>
      </c>
      <c r="H311" s="8557" t="s">
        <v>24</v>
      </c>
      <c r="I311" s="8557" t="s">
        <v>823</v>
      </c>
    </row>
    <row customHeight="1" ht="11.25">
      <c r="A312" s="8557" t="s">
        <v>2183</v>
      </c>
      <c r="B312" s="8557" t="s">
        <v>14</v>
      </c>
      <c r="C312" s="8557" t="s">
        <v>2217</v>
      </c>
      <c r="D312" s="8557" t="s">
        <v>2218</v>
      </c>
      <c r="E312" s="8557" t="s">
        <v>2219</v>
      </c>
      <c r="F312" s="8557" t="s">
        <v>2220</v>
      </c>
      <c r="G312" s="8557" t="s">
        <v>24</v>
      </c>
      <c r="H312" s="8557" t="s">
        <v>24</v>
      </c>
      <c r="I312" s="8557" t="s">
        <v>823</v>
      </c>
    </row>
    <row customHeight="1" ht="11.25">
      <c r="A313" s="8557" t="s">
        <v>2183</v>
      </c>
      <c r="B313" s="8557" t="s">
        <v>14</v>
      </c>
      <c r="C313" s="8557" t="s">
        <v>2634</v>
      </c>
      <c r="D313" s="8557" t="s">
        <v>2635</v>
      </c>
      <c r="E313" s="8557" t="s">
        <v>2636</v>
      </c>
      <c r="F313" s="8557" t="s">
        <v>2429</v>
      </c>
      <c r="G313" s="8557" t="s">
        <v>2637</v>
      </c>
      <c r="H313" s="8557" t="s">
        <v>24</v>
      </c>
      <c r="I313" s="8557" t="s">
        <v>823</v>
      </c>
    </row>
    <row customHeight="1" ht="11.25">
      <c r="A314" s="8557" t="s">
        <v>2183</v>
      </c>
      <c r="B314" s="8557" t="s">
        <v>14</v>
      </c>
      <c r="C314" s="8557" t="s">
        <v>2925</v>
      </c>
      <c r="D314" s="8557" t="s">
        <v>2926</v>
      </c>
      <c r="E314" s="8557" t="s">
        <v>2927</v>
      </c>
      <c r="F314" s="8557" t="s">
        <v>2186</v>
      </c>
      <c r="G314" s="8557" t="s">
        <v>24</v>
      </c>
      <c r="H314" s="8557" t="s">
        <v>24</v>
      </c>
      <c r="I314" s="8557" t="s">
        <v>823</v>
      </c>
    </row>
    <row customHeight="1" ht="11.25">
      <c r="A315" s="8557" t="s">
        <v>2183</v>
      </c>
      <c r="B315" s="8557" t="s">
        <v>14</v>
      </c>
      <c r="C315" s="8557" t="s">
        <v>2226</v>
      </c>
      <c r="D315" s="8557" t="s">
        <v>2227</v>
      </c>
      <c r="E315" s="8557" t="s">
        <v>2228</v>
      </c>
      <c r="F315" s="8557" t="s">
        <v>2194</v>
      </c>
      <c r="G315" s="8557" t="s">
        <v>24</v>
      </c>
      <c r="H315" s="8557" t="s">
        <v>24</v>
      </c>
      <c r="I315" s="8557" t="s">
        <v>823</v>
      </c>
    </row>
    <row customHeight="1" ht="11.25">
      <c r="A316" s="8557" t="s">
        <v>2183</v>
      </c>
      <c r="B316" s="8557" t="s">
        <v>14</v>
      </c>
      <c r="C316" s="8557" t="s">
        <v>2229</v>
      </c>
      <c r="D316" s="8557" t="s">
        <v>2230</v>
      </c>
      <c r="E316" s="8557" t="s">
        <v>2231</v>
      </c>
      <c r="F316" s="8557" t="s">
        <v>2232</v>
      </c>
      <c r="G316" s="8557" t="s">
        <v>24</v>
      </c>
      <c r="H316" s="8557" t="s">
        <v>24</v>
      </c>
      <c r="I316" s="8557" t="s">
        <v>823</v>
      </c>
    </row>
    <row customHeight="1" ht="11.25">
      <c r="A317" s="8557" t="s">
        <v>2183</v>
      </c>
      <c r="B317" s="8557" t="s">
        <v>14</v>
      </c>
      <c r="C317" s="8557" t="s">
        <v>2638</v>
      </c>
      <c r="D317" s="8557" t="s">
        <v>2639</v>
      </c>
      <c r="E317" s="8557" t="s">
        <v>2640</v>
      </c>
      <c r="F317" s="8557" t="s">
        <v>2212</v>
      </c>
      <c r="G317" s="8557" t="s">
        <v>2641</v>
      </c>
      <c r="H317" s="8557" t="s">
        <v>24</v>
      </c>
      <c r="I317" s="8557" t="s">
        <v>823</v>
      </c>
    </row>
    <row customHeight="1" ht="11.25">
      <c r="A318" s="8557" t="s">
        <v>2183</v>
      </c>
      <c r="B318" s="8557" t="s">
        <v>14</v>
      </c>
      <c r="C318" s="8557" t="s">
        <v>2642</v>
      </c>
      <c r="D318" s="8557" t="s">
        <v>2643</v>
      </c>
      <c r="E318" s="8557" t="s">
        <v>2644</v>
      </c>
      <c r="F318" s="8557" t="s">
        <v>2194</v>
      </c>
      <c r="G318" s="8557" t="s">
        <v>24</v>
      </c>
      <c r="H318" s="8557" t="s">
        <v>24</v>
      </c>
      <c r="I318" s="8557" t="s">
        <v>823</v>
      </c>
    </row>
    <row customHeight="1" ht="11.25">
      <c r="A319" s="8557" t="s">
        <v>2183</v>
      </c>
      <c r="B319" s="8557" t="s">
        <v>14</v>
      </c>
      <c r="C319" s="8557" t="s">
        <v>2246</v>
      </c>
      <c r="D319" s="8557" t="s">
        <v>2247</v>
      </c>
      <c r="E319" s="8557" t="s">
        <v>2248</v>
      </c>
      <c r="F319" s="8557" t="s">
        <v>2249</v>
      </c>
      <c r="G319" s="8557" t="s">
        <v>24</v>
      </c>
      <c r="H319" s="8557" t="s">
        <v>24</v>
      </c>
      <c r="I319" s="8557" t="s">
        <v>823</v>
      </c>
    </row>
    <row customHeight="1" ht="11.25">
      <c r="A320" s="8557" t="s">
        <v>2183</v>
      </c>
      <c r="B320" s="8557" t="s">
        <v>14</v>
      </c>
      <c r="C320" s="8557" t="s">
        <v>2645</v>
      </c>
      <c r="D320" s="8557" t="s">
        <v>2646</v>
      </c>
      <c r="E320" s="8557" t="s">
        <v>2647</v>
      </c>
      <c r="F320" s="8557" t="s">
        <v>2608</v>
      </c>
      <c r="G320" s="8557" t="s">
        <v>2648</v>
      </c>
      <c r="H320" s="8557" t="s">
        <v>24</v>
      </c>
      <c r="I320" s="8557" t="s">
        <v>823</v>
      </c>
    </row>
    <row customHeight="1" ht="11.25">
      <c r="A321" s="8557" t="s">
        <v>2183</v>
      </c>
      <c r="B321" s="8557" t="s">
        <v>14</v>
      </c>
      <c r="C321" s="8557" t="s">
        <v>2258</v>
      </c>
      <c r="D321" s="8557" t="s">
        <v>2259</v>
      </c>
      <c r="E321" s="8557" t="s">
        <v>2260</v>
      </c>
      <c r="F321" s="8557" t="s">
        <v>2186</v>
      </c>
      <c r="G321" s="8557" t="s">
        <v>2261</v>
      </c>
      <c r="H321" s="8557" t="s">
        <v>24</v>
      </c>
      <c r="I321" s="8557" t="s">
        <v>823</v>
      </c>
    </row>
    <row customHeight="1" ht="11.25">
      <c r="A322" s="8557" t="s">
        <v>2183</v>
      </c>
      <c r="B322" s="8557" t="s">
        <v>14</v>
      </c>
      <c r="C322" s="8557" t="s">
        <v>2649</v>
      </c>
      <c r="D322" s="8557" t="s">
        <v>2650</v>
      </c>
      <c r="E322" s="8557" t="s">
        <v>2651</v>
      </c>
      <c r="F322" s="8557" t="s">
        <v>2652</v>
      </c>
      <c r="G322" s="8557" t="s">
        <v>24</v>
      </c>
      <c r="H322" s="8557" t="s">
        <v>24</v>
      </c>
      <c r="I322" s="8557" t="s">
        <v>823</v>
      </c>
    </row>
    <row customHeight="1" ht="11.25">
      <c r="A323" s="8557" t="s">
        <v>2183</v>
      </c>
      <c r="B323" s="8557" t="s">
        <v>14</v>
      </c>
      <c r="C323" s="8557" t="s">
        <v>2280</v>
      </c>
      <c r="D323" s="8557" t="s">
        <v>2281</v>
      </c>
      <c r="E323" s="8557" t="s">
        <v>2278</v>
      </c>
      <c r="F323" s="8557" t="s">
        <v>2282</v>
      </c>
      <c r="G323" s="8557" t="s">
        <v>24</v>
      </c>
      <c r="H323" s="8557" t="s">
        <v>24</v>
      </c>
      <c r="I323" s="8557" t="s">
        <v>823</v>
      </c>
    </row>
    <row customHeight="1" ht="11.25">
      <c r="A324" s="8557" t="s">
        <v>2183</v>
      </c>
      <c r="B324" s="8557" t="s">
        <v>14</v>
      </c>
      <c r="C324" s="8557" t="s">
        <v>2653</v>
      </c>
      <c r="D324" s="8557" t="s">
        <v>2654</v>
      </c>
      <c r="E324" s="8557" t="s">
        <v>2655</v>
      </c>
      <c r="F324" s="8557" t="s">
        <v>2315</v>
      </c>
      <c r="G324" s="8557" t="s">
        <v>24</v>
      </c>
      <c r="H324" s="8557" t="s">
        <v>24</v>
      </c>
      <c r="I324" s="8557" t="s">
        <v>823</v>
      </c>
    </row>
    <row customHeight="1" ht="11.25">
      <c r="A325" s="8557" t="s">
        <v>2183</v>
      </c>
      <c r="B325" s="8557" t="s">
        <v>14</v>
      </c>
      <c r="C325" s="8557" t="s">
        <v>2659</v>
      </c>
      <c r="D325" s="8557" t="s">
        <v>2660</v>
      </c>
      <c r="E325" s="8557" t="s">
        <v>2661</v>
      </c>
      <c r="F325" s="8557" t="s">
        <v>575</v>
      </c>
      <c r="G325" s="8557" t="s">
        <v>24</v>
      </c>
      <c r="H325" s="8557" t="s">
        <v>24</v>
      </c>
      <c r="I325" s="8557" t="s">
        <v>823</v>
      </c>
    </row>
    <row customHeight="1" ht="11.25">
      <c r="A326" s="8557" t="s">
        <v>2183</v>
      </c>
      <c r="B326" s="8557" t="s">
        <v>14</v>
      </c>
      <c r="C326" s="8557" t="s">
        <v>2665</v>
      </c>
      <c r="D326" s="8557" t="s">
        <v>2327</v>
      </c>
      <c r="E326" s="8557" t="s">
        <v>2328</v>
      </c>
      <c r="F326" s="8557" t="s">
        <v>2666</v>
      </c>
      <c r="G326" s="8557" t="s">
        <v>24</v>
      </c>
      <c r="H326" s="8557" t="s">
        <v>24</v>
      </c>
      <c r="I326" s="8557" t="s">
        <v>823</v>
      </c>
    </row>
    <row customHeight="1" ht="11.25">
      <c r="A327" s="8557" t="s">
        <v>2183</v>
      </c>
      <c r="B327" s="8557" t="s">
        <v>14</v>
      </c>
      <c r="C327" s="8557" t="s">
        <v>2615</v>
      </c>
      <c r="D327" s="8557" t="s">
        <v>2327</v>
      </c>
      <c r="E327" s="8557" t="s">
        <v>2328</v>
      </c>
      <c r="F327" s="8557" t="s">
        <v>2616</v>
      </c>
      <c r="G327" s="8557" t="s">
        <v>24</v>
      </c>
      <c r="H327" s="8557" t="s">
        <v>24</v>
      </c>
      <c r="I327" s="8557" t="s">
        <v>823</v>
      </c>
    </row>
    <row customHeight="1" ht="11.25">
      <c r="A328" s="8557" t="s">
        <v>2183</v>
      </c>
      <c r="B328" s="8557" t="s">
        <v>14</v>
      </c>
      <c r="C328" s="8557" t="s">
        <v>2617</v>
      </c>
      <c r="D328" s="8557" t="s">
        <v>2327</v>
      </c>
      <c r="E328" s="8557" t="s">
        <v>2328</v>
      </c>
      <c r="F328" s="8557" t="s">
        <v>2618</v>
      </c>
      <c r="G328" s="8557" t="s">
        <v>24</v>
      </c>
      <c r="H328" s="8557" t="s">
        <v>24</v>
      </c>
      <c r="I328" s="8557" t="s">
        <v>823</v>
      </c>
    </row>
    <row customHeight="1" ht="11.25">
      <c r="A329" s="8557" t="s">
        <v>2183</v>
      </c>
      <c r="B329" s="8557" t="s">
        <v>14</v>
      </c>
      <c r="C329" s="8557" t="s">
        <v>2619</v>
      </c>
      <c r="D329" s="8557" t="s">
        <v>2327</v>
      </c>
      <c r="E329" s="8557" t="s">
        <v>2328</v>
      </c>
      <c r="F329" s="8557" t="s">
        <v>2620</v>
      </c>
      <c r="G329" s="8557" t="s">
        <v>24</v>
      </c>
      <c r="H329" s="8557" t="s">
        <v>24</v>
      </c>
      <c r="I329" s="8557" t="s">
        <v>823</v>
      </c>
    </row>
    <row customHeight="1" ht="11.25">
      <c r="A330" s="8557" t="s">
        <v>2183</v>
      </c>
      <c r="B330" s="8557" t="s">
        <v>14</v>
      </c>
      <c r="C330" s="8557" t="s">
        <v>2667</v>
      </c>
      <c r="D330" s="8557" t="s">
        <v>2327</v>
      </c>
      <c r="E330" s="8557" t="s">
        <v>2328</v>
      </c>
      <c r="F330" s="8557" t="s">
        <v>2668</v>
      </c>
      <c r="G330" s="8557" t="s">
        <v>24</v>
      </c>
      <c r="H330" s="8557" t="s">
        <v>24</v>
      </c>
      <c r="I330" s="8557" t="s">
        <v>823</v>
      </c>
    </row>
    <row customHeight="1" ht="11.25">
      <c r="A331" s="8557" t="s">
        <v>2183</v>
      </c>
      <c r="B331" s="8557" t="s">
        <v>14</v>
      </c>
      <c r="C331" s="8557" t="s">
        <v>2621</v>
      </c>
      <c r="D331" s="8557" t="s">
        <v>2327</v>
      </c>
      <c r="E331" s="8557" t="s">
        <v>2328</v>
      </c>
      <c r="F331" s="8557" t="s">
        <v>2622</v>
      </c>
      <c r="G331" s="8557" t="s">
        <v>24</v>
      </c>
      <c r="H331" s="8557" t="s">
        <v>24</v>
      </c>
      <c r="I331" s="8557" t="s">
        <v>823</v>
      </c>
    </row>
    <row customHeight="1" ht="11.25">
      <c r="A332" s="8557" t="s">
        <v>2183</v>
      </c>
      <c r="B332" s="8557" t="s">
        <v>14</v>
      </c>
      <c r="C332" s="8557" t="s">
        <v>2623</v>
      </c>
      <c r="D332" s="8557" t="s">
        <v>2327</v>
      </c>
      <c r="E332" s="8557" t="s">
        <v>2328</v>
      </c>
      <c r="F332" s="8557" t="s">
        <v>2624</v>
      </c>
      <c r="G332" s="8557" t="s">
        <v>24</v>
      </c>
      <c r="H332" s="8557" t="s">
        <v>24</v>
      </c>
      <c r="I332" s="8557" t="s">
        <v>823</v>
      </c>
    </row>
    <row customHeight="1" ht="11.25">
      <c r="A333" s="8557" t="s">
        <v>2183</v>
      </c>
      <c r="B333" s="8557" t="s">
        <v>14</v>
      </c>
      <c r="C333" s="8557" t="s">
        <v>2625</v>
      </c>
      <c r="D333" s="8557" t="s">
        <v>2327</v>
      </c>
      <c r="E333" s="8557" t="s">
        <v>2328</v>
      </c>
      <c r="F333" s="8557" t="s">
        <v>2626</v>
      </c>
      <c r="G333" s="8557" t="s">
        <v>24</v>
      </c>
      <c r="H333" s="8557" t="s">
        <v>24</v>
      </c>
      <c r="I333" s="8557" t="s">
        <v>823</v>
      </c>
    </row>
    <row customHeight="1" ht="11.25">
      <c r="A334" s="8557" t="s">
        <v>2183</v>
      </c>
      <c r="B334" s="8557" t="s">
        <v>14</v>
      </c>
      <c r="C334" s="8557" t="s">
        <v>2627</v>
      </c>
      <c r="D334" s="8557" t="s">
        <v>2327</v>
      </c>
      <c r="E334" s="8557" t="s">
        <v>2328</v>
      </c>
      <c r="F334" s="8557" t="s">
        <v>2628</v>
      </c>
      <c r="G334" s="8557" t="s">
        <v>24</v>
      </c>
      <c r="H334" s="8557" t="s">
        <v>24</v>
      </c>
      <c r="I334" s="8557" t="s">
        <v>823</v>
      </c>
    </row>
    <row customHeight="1" ht="11.25">
      <c r="A335" s="8557" t="s">
        <v>2183</v>
      </c>
      <c r="B335" s="8557" t="s">
        <v>14</v>
      </c>
      <c r="C335" s="8557" t="s">
        <v>2629</v>
      </c>
      <c r="D335" s="8557" t="s">
        <v>2327</v>
      </c>
      <c r="E335" s="8557" t="s">
        <v>2328</v>
      </c>
      <c r="F335" s="8557" t="s">
        <v>2630</v>
      </c>
      <c r="G335" s="8557" t="s">
        <v>24</v>
      </c>
      <c r="H335" s="8557" t="s">
        <v>24</v>
      </c>
      <c r="I335" s="8557" t="s">
        <v>823</v>
      </c>
    </row>
    <row customHeight="1" ht="11.25">
      <c r="A336" s="8557" t="s">
        <v>2183</v>
      </c>
      <c r="B336" s="8557" t="s">
        <v>14</v>
      </c>
      <c r="C336" s="8557" t="s">
        <v>2326</v>
      </c>
      <c r="D336" s="8557" t="s">
        <v>2327</v>
      </c>
      <c r="E336" s="8557" t="s">
        <v>2328</v>
      </c>
      <c r="F336" s="8557" t="s">
        <v>2325</v>
      </c>
      <c r="G336" s="8557" t="s">
        <v>24</v>
      </c>
      <c r="H336" s="8557" t="s">
        <v>24</v>
      </c>
      <c r="I336" s="8557" t="s">
        <v>823</v>
      </c>
    </row>
    <row customHeight="1" ht="11.25">
      <c r="A337" s="8557" t="s">
        <v>2183</v>
      </c>
      <c r="B337" s="8557" t="s">
        <v>14</v>
      </c>
      <c r="C337" s="8557" t="s">
        <v>2669</v>
      </c>
      <c r="D337" s="8557" t="s">
        <v>2670</v>
      </c>
      <c r="E337" s="8557" t="s">
        <v>2671</v>
      </c>
      <c r="F337" s="8557" t="s">
        <v>2212</v>
      </c>
      <c r="G337" s="8557" t="s">
        <v>24</v>
      </c>
      <c r="H337" s="8557" t="s">
        <v>24</v>
      </c>
      <c r="I337" s="8557" t="s">
        <v>823</v>
      </c>
    </row>
    <row customHeight="1" ht="11.25">
      <c r="A338" s="8557" t="s">
        <v>2183</v>
      </c>
      <c r="B338" s="8557" t="s">
        <v>14</v>
      </c>
      <c r="C338" s="8557" t="s">
        <v>2672</v>
      </c>
      <c r="D338" s="8557" t="s">
        <v>2670</v>
      </c>
      <c r="E338" s="8557" t="s">
        <v>2671</v>
      </c>
      <c r="F338" s="8557" t="s">
        <v>2673</v>
      </c>
      <c r="G338" s="8557" t="s">
        <v>24</v>
      </c>
      <c r="H338" s="8557" t="s">
        <v>24</v>
      </c>
      <c r="I338" s="8557" t="s">
        <v>823</v>
      </c>
    </row>
    <row customHeight="1" ht="11.25">
      <c r="A339" s="8557" t="s">
        <v>2183</v>
      </c>
      <c r="B339" s="8557" t="s">
        <v>14</v>
      </c>
      <c r="C339" s="8557" t="s">
        <v>2674</v>
      </c>
      <c r="D339" s="8557" t="s">
        <v>2632</v>
      </c>
      <c r="E339" s="8557" t="s">
        <v>2328</v>
      </c>
      <c r="F339" s="8557" t="s">
        <v>2675</v>
      </c>
      <c r="G339" s="8557" t="s">
        <v>24</v>
      </c>
      <c r="H339" s="8557" t="s">
        <v>24</v>
      </c>
      <c r="I339" s="8557" t="s">
        <v>823</v>
      </c>
    </row>
    <row customHeight="1" ht="11.25">
      <c r="A340" s="8557" t="s">
        <v>2183</v>
      </c>
      <c r="B340" s="8557" t="s">
        <v>14</v>
      </c>
      <c r="C340" s="8557" t="s">
        <v>2631</v>
      </c>
      <c r="D340" s="8557" t="s">
        <v>2632</v>
      </c>
      <c r="E340" s="8557" t="s">
        <v>2328</v>
      </c>
      <c r="F340" s="8557" t="s">
        <v>2633</v>
      </c>
      <c r="G340" s="8557" t="s">
        <v>24</v>
      </c>
      <c r="H340" s="8557" t="s">
        <v>24</v>
      </c>
      <c r="I340" s="8557" t="s">
        <v>823</v>
      </c>
    </row>
    <row customHeight="1" ht="11.25">
      <c r="A341" s="8557" t="s">
        <v>2183</v>
      </c>
      <c r="B341" s="8557" t="s">
        <v>14</v>
      </c>
      <c r="C341" s="8557" t="s">
        <v>2928</v>
      </c>
      <c r="D341" s="8557" t="s">
        <v>2929</v>
      </c>
      <c r="E341" s="8557" t="s">
        <v>2930</v>
      </c>
      <c r="F341" s="8557" t="s">
        <v>2446</v>
      </c>
      <c r="G341" s="8557" t="s">
        <v>2931</v>
      </c>
      <c r="H341" s="8557" t="s">
        <v>24</v>
      </c>
      <c r="I341" s="8557" t="s">
        <v>823</v>
      </c>
    </row>
    <row customHeight="1" ht="11.25">
      <c r="A342" s="8557" t="s">
        <v>2183</v>
      </c>
      <c r="B342" s="8557" t="s">
        <v>14</v>
      </c>
      <c r="C342" s="8557" t="s">
        <v>2679</v>
      </c>
      <c r="D342" s="8557" t="s">
        <v>2680</v>
      </c>
      <c r="E342" s="8557" t="s">
        <v>2681</v>
      </c>
      <c r="F342" s="8557" t="s">
        <v>2416</v>
      </c>
      <c r="G342" s="8557" t="s">
        <v>24</v>
      </c>
      <c r="H342" s="8557" t="s">
        <v>24</v>
      </c>
      <c r="I342" s="8557" t="s">
        <v>823</v>
      </c>
    </row>
    <row customHeight="1" ht="11.25">
      <c r="A343" s="8557" t="s">
        <v>2183</v>
      </c>
      <c r="B343" s="8557" t="s">
        <v>14</v>
      </c>
      <c r="C343" s="8557" t="s">
        <v>2682</v>
      </c>
      <c r="D343" s="8557" t="s">
        <v>2683</v>
      </c>
      <c r="E343" s="8557" t="s">
        <v>2684</v>
      </c>
      <c r="F343" s="8557" t="s">
        <v>2526</v>
      </c>
      <c r="G343" s="8557" t="s">
        <v>24</v>
      </c>
      <c r="H343" s="8557" t="s">
        <v>24</v>
      </c>
      <c r="I343" s="8557" t="s">
        <v>823</v>
      </c>
    </row>
    <row customHeight="1" ht="11.25">
      <c r="A344" s="8557" t="s">
        <v>2183</v>
      </c>
      <c r="B344" s="8557" t="s">
        <v>14</v>
      </c>
      <c r="C344" s="8557" t="s">
        <v>2685</v>
      </c>
      <c r="D344" s="8557" t="s">
        <v>2686</v>
      </c>
      <c r="E344" s="8557" t="s">
        <v>2687</v>
      </c>
      <c r="F344" s="8557" t="s">
        <v>2241</v>
      </c>
      <c r="G344" s="8557" t="s">
        <v>24</v>
      </c>
      <c r="H344" s="8557" t="s">
        <v>24</v>
      </c>
      <c r="I344" s="8557" t="s">
        <v>823</v>
      </c>
    </row>
    <row customHeight="1" ht="11.25">
      <c r="A345" s="8557" t="s">
        <v>2183</v>
      </c>
      <c r="B345" s="8557" t="s">
        <v>14</v>
      </c>
      <c r="C345" s="8557" t="s">
        <v>2688</v>
      </c>
      <c r="D345" s="8557" t="s">
        <v>2689</v>
      </c>
      <c r="E345" s="8557" t="s">
        <v>2690</v>
      </c>
      <c r="F345" s="8557" t="s">
        <v>2336</v>
      </c>
      <c r="G345" s="8557" t="s">
        <v>24</v>
      </c>
      <c r="H345" s="8557" t="s">
        <v>24</v>
      </c>
      <c r="I345" s="8557" t="s">
        <v>823</v>
      </c>
    </row>
    <row customHeight="1" ht="11.25">
      <c r="A346" s="8557" t="s">
        <v>2183</v>
      </c>
      <c r="B346" s="8557" t="s">
        <v>14</v>
      </c>
      <c r="C346" s="8557" t="s">
        <v>2695</v>
      </c>
      <c r="D346" s="8557" t="s">
        <v>2696</v>
      </c>
      <c r="E346" s="8557" t="s">
        <v>2697</v>
      </c>
      <c r="F346" s="8557" t="s">
        <v>2241</v>
      </c>
      <c r="G346" s="8557" t="s">
        <v>24</v>
      </c>
      <c r="H346" s="8557" t="s">
        <v>24</v>
      </c>
      <c r="I346" s="8557" t="s">
        <v>823</v>
      </c>
    </row>
    <row customHeight="1" ht="11.25">
      <c r="A347" s="8557" t="s">
        <v>2183</v>
      </c>
      <c r="B347" s="8557" t="s">
        <v>14</v>
      </c>
      <c r="C347" s="8557" t="s">
        <v>2333</v>
      </c>
      <c r="D347" s="8557" t="s">
        <v>2334</v>
      </c>
      <c r="E347" s="8557" t="s">
        <v>2335</v>
      </c>
      <c r="F347" s="8557" t="s">
        <v>2336</v>
      </c>
      <c r="G347" s="8557" t="s">
        <v>24</v>
      </c>
      <c r="H347" s="8557" t="s">
        <v>24</v>
      </c>
      <c r="I347" s="8557" t="s">
        <v>823</v>
      </c>
    </row>
    <row customHeight="1" ht="11.25">
      <c r="A348" s="8557" t="s">
        <v>2183</v>
      </c>
      <c r="B348" s="8557" t="s">
        <v>14</v>
      </c>
      <c r="C348" s="8557" t="s">
        <v>2698</v>
      </c>
      <c r="D348" s="8557" t="s">
        <v>2699</v>
      </c>
      <c r="E348" s="8557" t="s">
        <v>2700</v>
      </c>
      <c r="F348" s="8557" t="s">
        <v>2354</v>
      </c>
      <c r="G348" s="8557" t="s">
        <v>2701</v>
      </c>
      <c r="H348" s="8557" t="s">
        <v>24</v>
      </c>
      <c r="I348" s="8557" t="s">
        <v>823</v>
      </c>
    </row>
    <row customHeight="1" ht="11.25">
      <c r="A349" s="8557" t="s">
        <v>2183</v>
      </c>
      <c r="B349" s="8557" t="s">
        <v>14</v>
      </c>
      <c r="C349" s="8557" t="s">
        <v>2702</v>
      </c>
      <c r="D349" s="8557" t="s">
        <v>2703</v>
      </c>
      <c r="E349" s="8557" t="s">
        <v>2704</v>
      </c>
      <c r="F349" s="8557" t="s">
        <v>2705</v>
      </c>
      <c r="G349" s="8557" t="s">
        <v>24</v>
      </c>
      <c r="H349" s="8557" t="s">
        <v>24</v>
      </c>
      <c r="I349" s="8557" t="s">
        <v>823</v>
      </c>
    </row>
    <row customHeight="1" ht="11.25">
      <c r="A350" s="8557" t="s">
        <v>2183</v>
      </c>
      <c r="B350" s="8557" t="s">
        <v>14</v>
      </c>
      <c r="C350" s="8557" t="s">
        <v>2706</v>
      </c>
      <c r="D350" s="8557" t="s">
        <v>2707</v>
      </c>
      <c r="E350" s="8557" t="s">
        <v>2708</v>
      </c>
      <c r="F350" s="8557" t="s">
        <v>2354</v>
      </c>
      <c r="G350" s="8557" t="s">
        <v>24</v>
      </c>
      <c r="H350" s="8557" t="s">
        <v>24</v>
      </c>
      <c r="I350" s="8557" t="s">
        <v>823</v>
      </c>
    </row>
    <row customHeight="1" ht="11.25">
      <c r="A351" s="8557" t="s">
        <v>2183</v>
      </c>
      <c r="B351" s="8557" t="s">
        <v>14</v>
      </c>
      <c r="C351" s="8557" t="s">
        <v>2709</v>
      </c>
      <c r="D351" s="8557" t="s">
        <v>2710</v>
      </c>
      <c r="E351" s="8557" t="s">
        <v>2711</v>
      </c>
      <c r="F351" s="8557" t="s">
        <v>2220</v>
      </c>
      <c r="G351" s="8557" t="s">
        <v>2712</v>
      </c>
      <c r="H351" s="8557" t="s">
        <v>24</v>
      </c>
      <c r="I351" s="8557" t="s">
        <v>823</v>
      </c>
    </row>
    <row customHeight="1" ht="11.25">
      <c r="A352" s="8557" t="s">
        <v>2183</v>
      </c>
      <c r="B352" s="8557" t="s">
        <v>14</v>
      </c>
      <c r="C352" s="8557" t="s">
        <v>2713</v>
      </c>
      <c r="D352" s="8557" t="s">
        <v>2714</v>
      </c>
      <c r="E352" s="8557" t="s">
        <v>2715</v>
      </c>
      <c r="F352" s="8557" t="s">
        <v>2220</v>
      </c>
      <c r="G352" s="8557" t="s">
        <v>2716</v>
      </c>
      <c r="H352" s="8557" t="s">
        <v>24</v>
      </c>
      <c r="I352" s="8557" t="s">
        <v>823</v>
      </c>
    </row>
    <row customHeight="1" ht="11.25">
      <c r="A353" s="8557" t="s">
        <v>2183</v>
      </c>
      <c r="B353" s="8557" t="s">
        <v>14</v>
      </c>
      <c r="C353" s="8557" t="s">
        <v>2340</v>
      </c>
      <c r="D353" s="8557" t="s">
        <v>2341</v>
      </c>
      <c r="E353" s="8557" t="s">
        <v>2342</v>
      </c>
      <c r="F353" s="8557" t="s">
        <v>2343</v>
      </c>
      <c r="G353" s="8557" t="s">
        <v>24</v>
      </c>
      <c r="H353" s="8557" t="s">
        <v>24</v>
      </c>
      <c r="I353" s="8557" t="s">
        <v>823</v>
      </c>
    </row>
    <row customHeight="1" ht="11.25">
      <c r="A354" s="8557" t="s">
        <v>2183</v>
      </c>
      <c r="B354" s="8557" t="s">
        <v>14</v>
      </c>
      <c r="C354" s="8557" t="s">
        <v>2932</v>
      </c>
      <c r="D354" s="8557" t="s">
        <v>2933</v>
      </c>
      <c r="E354" s="8557" t="s">
        <v>2934</v>
      </c>
      <c r="F354" s="8557" t="s">
        <v>2354</v>
      </c>
      <c r="G354" s="8557" t="s">
        <v>24</v>
      </c>
      <c r="H354" s="8557" t="s">
        <v>24</v>
      </c>
      <c r="I354" s="8557" t="s">
        <v>823</v>
      </c>
    </row>
    <row customHeight="1" ht="11.25">
      <c r="A355" s="8557" t="s">
        <v>2183</v>
      </c>
      <c r="B355" s="8557" t="s">
        <v>14</v>
      </c>
      <c r="C355" s="8557" t="s">
        <v>2344</v>
      </c>
      <c r="D355" s="8557" t="s">
        <v>2345</v>
      </c>
      <c r="E355" s="8557" t="s">
        <v>2346</v>
      </c>
      <c r="F355" s="8557" t="s">
        <v>2347</v>
      </c>
      <c r="G355" s="8557" t="s">
        <v>24</v>
      </c>
      <c r="H355" s="8557" t="s">
        <v>24</v>
      </c>
      <c r="I355" s="8557" t="s">
        <v>823</v>
      </c>
    </row>
    <row customHeight="1" ht="11.25">
      <c r="A356" s="8557" t="s">
        <v>2183</v>
      </c>
      <c r="B356" s="8557" t="s">
        <v>14</v>
      </c>
      <c r="C356" s="8557" t="s">
        <v>2348</v>
      </c>
      <c r="D356" s="8557" t="s">
        <v>2349</v>
      </c>
      <c r="E356" s="8557" t="s">
        <v>2350</v>
      </c>
      <c r="F356" s="8557" t="s">
        <v>2347</v>
      </c>
      <c r="G356" s="8557" t="s">
        <v>24</v>
      </c>
      <c r="H356" s="8557" t="s">
        <v>24</v>
      </c>
      <c r="I356" s="8557" t="s">
        <v>823</v>
      </c>
    </row>
    <row customHeight="1" ht="11.25">
      <c r="A357" s="8557" t="s">
        <v>2183</v>
      </c>
      <c r="B357" s="8557" t="s">
        <v>14</v>
      </c>
      <c r="C357" s="8557" t="s">
        <v>2351</v>
      </c>
      <c r="D357" s="8557" t="s">
        <v>2352</v>
      </c>
      <c r="E357" s="8557" t="s">
        <v>2353</v>
      </c>
      <c r="F357" s="8557" t="s">
        <v>2354</v>
      </c>
      <c r="G357" s="8557" t="s">
        <v>24</v>
      </c>
      <c r="H357" s="8557" t="s">
        <v>24</v>
      </c>
      <c r="I357" s="8557" t="s">
        <v>823</v>
      </c>
    </row>
    <row customHeight="1" ht="11.25">
      <c r="A358" s="8557" t="s">
        <v>2183</v>
      </c>
      <c r="B358" s="8557" t="s">
        <v>14</v>
      </c>
      <c r="C358" s="8557" t="s">
        <v>2717</v>
      </c>
      <c r="D358" s="8557" t="s">
        <v>2718</v>
      </c>
      <c r="E358" s="8557" t="s">
        <v>2719</v>
      </c>
      <c r="F358" s="8557" t="s">
        <v>2286</v>
      </c>
      <c r="G358" s="8557" t="s">
        <v>24</v>
      </c>
      <c r="H358" s="8557" t="s">
        <v>24</v>
      </c>
      <c r="I358" s="8557" t="s">
        <v>823</v>
      </c>
    </row>
    <row customHeight="1" ht="11.25">
      <c r="A359" s="8557" t="s">
        <v>2183</v>
      </c>
      <c r="B359" s="8557" t="s">
        <v>14</v>
      </c>
      <c r="C359" s="8557" t="s">
        <v>2355</v>
      </c>
      <c r="D359" s="8557" t="s">
        <v>2356</v>
      </c>
      <c r="E359" s="8557" t="s">
        <v>2357</v>
      </c>
      <c r="F359" s="8557" t="s">
        <v>2220</v>
      </c>
      <c r="G359" s="8557" t="s">
        <v>24</v>
      </c>
      <c r="H359" s="8557" t="s">
        <v>24</v>
      </c>
      <c r="I359" s="8557" t="s">
        <v>823</v>
      </c>
    </row>
    <row customHeight="1" ht="11.25">
      <c r="A360" s="8557" t="s">
        <v>2183</v>
      </c>
      <c r="B360" s="8557" t="s">
        <v>14</v>
      </c>
      <c r="C360" s="8557" t="s">
        <v>2724</v>
      </c>
      <c r="D360" s="8557" t="s">
        <v>2725</v>
      </c>
      <c r="E360" s="8557" t="s">
        <v>2726</v>
      </c>
      <c r="F360" s="8557" t="s">
        <v>2694</v>
      </c>
      <c r="G360" s="8557" t="s">
        <v>24</v>
      </c>
      <c r="H360" s="8557" t="s">
        <v>24</v>
      </c>
      <c r="I360" s="8557" t="s">
        <v>823</v>
      </c>
    </row>
    <row customHeight="1" ht="11.25">
      <c r="A361" s="8557" t="s">
        <v>2183</v>
      </c>
      <c r="B361" s="8557" t="s">
        <v>14</v>
      </c>
      <c r="C361" s="8557" t="s">
        <v>2358</v>
      </c>
      <c r="D361" s="8557" t="s">
        <v>2359</v>
      </c>
      <c r="E361" s="8557" t="s">
        <v>2360</v>
      </c>
      <c r="F361" s="8557" t="s">
        <v>2343</v>
      </c>
      <c r="G361" s="8557" t="s">
        <v>24</v>
      </c>
      <c r="H361" s="8557" t="s">
        <v>24</v>
      </c>
      <c r="I361" s="8557" t="s">
        <v>823</v>
      </c>
    </row>
    <row customHeight="1" ht="11.25">
      <c r="A362" s="8557" t="s">
        <v>2183</v>
      </c>
      <c r="B362" s="8557" t="s">
        <v>14</v>
      </c>
      <c r="C362" s="8557" t="s">
        <v>2727</v>
      </c>
      <c r="D362" s="8557" t="s">
        <v>2728</v>
      </c>
      <c r="E362" s="8557" t="s">
        <v>2729</v>
      </c>
      <c r="F362" s="8557" t="s">
        <v>2249</v>
      </c>
      <c r="G362" s="8557" t="s">
        <v>24</v>
      </c>
      <c r="H362" s="8557" t="s">
        <v>24</v>
      </c>
      <c r="I362" s="8557" t="s">
        <v>823</v>
      </c>
    </row>
    <row customHeight="1" ht="11.25">
      <c r="A363" s="8557" t="s">
        <v>2183</v>
      </c>
      <c r="B363" s="8557" t="s">
        <v>14</v>
      </c>
      <c r="C363" s="8557" t="s">
        <v>2730</v>
      </c>
      <c r="D363" s="8557" t="s">
        <v>2731</v>
      </c>
      <c r="E363" s="8557" t="s">
        <v>2732</v>
      </c>
      <c r="F363" s="8557" t="s">
        <v>2608</v>
      </c>
      <c r="G363" s="8557" t="s">
        <v>24</v>
      </c>
      <c r="H363" s="8557" t="s">
        <v>24</v>
      </c>
      <c r="I363" s="8557" t="s">
        <v>823</v>
      </c>
    </row>
    <row customHeight="1" ht="11.25">
      <c r="A364" s="8557" t="s">
        <v>2183</v>
      </c>
      <c r="B364" s="8557" t="s">
        <v>14</v>
      </c>
      <c r="C364" s="8557" t="s">
        <v>2733</v>
      </c>
      <c r="D364" s="8557" t="s">
        <v>2734</v>
      </c>
      <c r="E364" s="8557" t="s">
        <v>2735</v>
      </c>
      <c r="F364" s="8557" t="s">
        <v>2190</v>
      </c>
      <c r="G364" s="8557" t="s">
        <v>24</v>
      </c>
      <c r="H364" s="8557" t="s">
        <v>24</v>
      </c>
      <c r="I364" s="8557" t="s">
        <v>823</v>
      </c>
    </row>
    <row customHeight="1" ht="11.25">
      <c r="A365" s="8557" t="s">
        <v>2183</v>
      </c>
      <c r="B365" s="8557" t="s">
        <v>14</v>
      </c>
      <c r="C365" s="8557" t="s">
        <v>2361</v>
      </c>
      <c r="D365" s="8557" t="s">
        <v>2362</v>
      </c>
      <c r="E365" s="8557" t="s">
        <v>2363</v>
      </c>
      <c r="F365" s="8557" t="s">
        <v>2364</v>
      </c>
      <c r="G365" s="8557" t="s">
        <v>24</v>
      </c>
      <c r="H365" s="8557" t="s">
        <v>24</v>
      </c>
      <c r="I365" s="8557" t="s">
        <v>823</v>
      </c>
    </row>
    <row customHeight="1" ht="11.25">
      <c r="A366" s="8557" t="s">
        <v>2183</v>
      </c>
      <c r="B366" s="8557" t="s">
        <v>14</v>
      </c>
      <c r="C366" s="8557" t="s">
        <v>2736</v>
      </c>
      <c r="D366" s="8557" t="s">
        <v>2737</v>
      </c>
      <c r="E366" s="8557" t="s">
        <v>2738</v>
      </c>
      <c r="F366" s="8557" t="s">
        <v>2608</v>
      </c>
      <c r="G366" s="8557" t="s">
        <v>24</v>
      </c>
      <c r="H366" s="8557" t="s">
        <v>24</v>
      </c>
      <c r="I366" s="8557" t="s">
        <v>823</v>
      </c>
    </row>
    <row customHeight="1" ht="11.25">
      <c r="A367" s="8557" t="s">
        <v>2183</v>
      </c>
      <c r="B367" s="8557" t="s">
        <v>14</v>
      </c>
      <c r="C367" s="8557" t="s">
        <v>2739</v>
      </c>
      <c r="D367" s="8557" t="s">
        <v>2740</v>
      </c>
      <c r="E367" s="8557" t="s">
        <v>2741</v>
      </c>
      <c r="F367" s="8557" t="s">
        <v>2249</v>
      </c>
      <c r="G367" s="8557" t="s">
        <v>2742</v>
      </c>
      <c r="H367" s="8557" t="s">
        <v>24</v>
      </c>
      <c r="I367" s="8557" t="s">
        <v>823</v>
      </c>
    </row>
    <row customHeight="1" ht="11.25">
      <c r="A368" s="8557" t="s">
        <v>2183</v>
      </c>
      <c r="B368" s="8557" t="s">
        <v>14</v>
      </c>
      <c r="C368" s="8557" t="s">
        <v>2365</v>
      </c>
      <c r="D368" s="8557" t="s">
        <v>2366</v>
      </c>
      <c r="E368" s="8557" t="s">
        <v>2367</v>
      </c>
      <c r="F368" s="8557" t="s">
        <v>2325</v>
      </c>
      <c r="G368" s="8557" t="s">
        <v>24</v>
      </c>
      <c r="H368" s="8557" t="s">
        <v>24</v>
      </c>
      <c r="I368" s="8557" t="s">
        <v>823</v>
      </c>
    </row>
    <row customHeight="1" ht="11.25">
      <c r="A369" s="8557" t="s">
        <v>2183</v>
      </c>
      <c r="B369" s="8557" t="s">
        <v>14</v>
      </c>
      <c r="C369" s="8557" t="s">
        <v>2375</v>
      </c>
      <c r="D369" s="8557" t="s">
        <v>2376</v>
      </c>
      <c r="E369" s="8557" t="s">
        <v>2377</v>
      </c>
      <c r="F369" s="8557" t="s">
        <v>2378</v>
      </c>
      <c r="G369" s="8557" t="s">
        <v>24</v>
      </c>
      <c r="H369" s="8557" t="s">
        <v>24</v>
      </c>
      <c r="I369" s="8557" t="s">
        <v>823</v>
      </c>
    </row>
    <row customHeight="1" ht="11.25">
      <c r="A370" s="8557" t="s">
        <v>2183</v>
      </c>
      <c r="B370" s="8557" t="s">
        <v>14</v>
      </c>
      <c r="C370" s="8557" t="s">
        <v>2935</v>
      </c>
      <c r="D370" s="8557" t="s">
        <v>2936</v>
      </c>
      <c r="E370" s="8557" t="s">
        <v>2937</v>
      </c>
      <c r="F370" s="8557" t="s">
        <v>2241</v>
      </c>
      <c r="G370" s="8557" t="s">
        <v>24</v>
      </c>
      <c r="H370" s="8557" t="s">
        <v>24</v>
      </c>
      <c r="I370" s="8557" t="s">
        <v>823</v>
      </c>
    </row>
    <row customHeight="1" ht="11.25">
      <c r="A371" s="8557" t="s">
        <v>2183</v>
      </c>
      <c r="B371" s="8557" t="s">
        <v>14</v>
      </c>
      <c r="C371" s="8557" t="s">
        <v>2398</v>
      </c>
      <c r="D371" s="8557" t="s">
        <v>2399</v>
      </c>
      <c r="E371" s="8557" t="s">
        <v>2400</v>
      </c>
      <c r="F371" s="8557" t="s">
        <v>2347</v>
      </c>
      <c r="G371" s="8557" t="s">
        <v>24</v>
      </c>
      <c r="H371" s="8557" t="s">
        <v>24</v>
      </c>
      <c r="I371" s="8557" t="s">
        <v>823</v>
      </c>
    </row>
    <row customHeight="1" ht="11.25">
      <c r="A372" s="8557" t="s">
        <v>2183</v>
      </c>
      <c r="B372" s="8557" t="s">
        <v>14</v>
      </c>
      <c r="C372" s="8557" t="s">
        <v>2749</v>
      </c>
      <c r="D372" s="8557" t="s">
        <v>2750</v>
      </c>
      <c r="E372" s="8557" t="s">
        <v>2751</v>
      </c>
      <c r="F372" s="8557" t="s">
        <v>2505</v>
      </c>
      <c r="G372" s="8557" t="s">
        <v>2752</v>
      </c>
      <c r="H372" s="8557" t="s">
        <v>24</v>
      </c>
      <c r="I372" s="8557" t="s">
        <v>823</v>
      </c>
    </row>
    <row customHeight="1" ht="11.25">
      <c r="A373" s="8557" t="s">
        <v>2183</v>
      </c>
      <c r="B373" s="8557" t="s">
        <v>14</v>
      </c>
      <c r="C373" s="8557" t="s">
        <v>2753</v>
      </c>
      <c r="D373" s="8557" t="s">
        <v>2754</v>
      </c>
      <c r="E373" s="8557" t="s">
        <v>2755</v>
      </c>
      <c r="F373" s="8557" t="s">
        <v>2756</v>
      </c>
      <c r="G373" s="8557" t="s">
        <v>24</v>
      </c>
      <c r="H373" s="8557" t="s">
        <v>24</v>
      </c>
      <c r="I373" s="8557" t="s">
        <v>823</v>
      </c>
    </row>
    <row customHeight="1" ht="11.25">
      <c r="A374" s="8557" t="s">
        <v>2183</v>
      </c>
      <c r="B374" s="8557" t="s">
        <v>14</v>
      </c>
      <c r="C374" s="8557" t="s">
        <v>2761</v>
      </c>
      <c r="D374" s="8557" t="s">
        <v>2762</v>
      </c>
      <c r="E374" s="8557" t="s">
        <v>2763</v>
      </c>
      <c r="F374" s="8557" t="s">
        <v>2212</v>
      </c>
      <c r="G374" s="8557" t="s">
        <v>24</v>
      </c>
      <c r="H374" s="8557" t="s">
        <v>24</v>
      </c>
      <c r="I374" s="8557" t="s">
        <v>823</v>
      </c>
    </row>
    <row customHeight="1" ht="11.25">
      <c r="A375" s="8557" t="s">
        <v>2183</v>
      </c>
      <c r="B375" s="8557" t="s">
        <v>14</v>
      </c>
      <c r="C375" s="8557" t="s">
        <v>2764</v>
      </c>
      <c r="D375" s="8557" t="s">
        <v>2765</v>
      </c>
      <c r="E375" s="8557" t="s">
        <v>2766</v>
      </c>
      <c r="F375" s="8557" t="s">
        <v>2767</v>
      </c>
      <c r="G375" s="8557" t="s">
        <v>24</v>
      </c>
      <c r="H375" s="8557" t="s">
        <v>24</v>
      </c>
      <c r="I375" s="8557" t="s">
        <v>823</v>
      </c>
    </row>
    <row customHeight="1" ht="11.25">
      <c r="A376" s="8557" t="s">
        <v>2183</v>
      </c>
      <c r="B376" s="8557" t="s">
        <v>14</v>
      </c>
      <c r="C376" s="8557" t="s">
        <v>2768</v>
      </c>
      <c r="D376" s="8557" t="s">
        <v>2769</v>
      </c>
      <c r="E376" s="8557" t="s">
        <v>2770</v>
      </c>
      <c r="F376" s="8557" t="s">
        <v>2582</v>
      </c>
      <c r="G376" s="8557" t="s">
        <v>24</v>
      </c>
      <c r="H376" s="8557" t="s">
        <v>24</v>
      </c>
      <c r="I376" s="8557" t="s">
        <v>823</v>
      </c>
    </row>
    <row customHeight="1" ht="11.25">
      <c r="A377" s="8557" t="s">
        <v>2183</v>
      </c>
      <c r="B377" s="8557" t="s">
        <v>14</v>
      </c>
      <c r="C377" s="8557" t="s">
        <v>2938</v>
      </c>
      <c r="D377" s="8557" t="s">
        <v>2939</v>
      </c>
      <c r="E377" s="8557" t="s">
        <v>2940</v>
      </c>
      <c r="F377" s="8557" t="s">
        <v>2194</v>
      </c>
      <c r="G377" s="8557" t="s">
        <v>2760</v>
      </c>
      <c r="H377" s="8557" t="s">
        <v>24</v>
      </c>
      <c r="I377" s="8557" t="s">
        <v>823</v>
      </c>
    </row>
    <row customHeight="1" ht="11.25">
      <c r="A378" s="8557" t="s">
        <v>2183</v>
      </c>
      <c r="B378" s="8557" t="s">
        <v>14</v>
      </c>
      <c r="C378" s="8557" t="s">
        <v>2941</v>
      </c>
      <c r="D378" s="8557" t="s">
        <v>2939</v>
      </c>
      <c r="E378" s="8557" t="s">
        <v>2942</v>
      </c>
      <c r="F378" s="8557" t="s">
        <v>2608</v>
      </c>
      <c r="G378" s="8557" t="s">
        <v>2774</v>
      </c>
      <c r="H378" s="8557" t="s">
        <v>24</v>
      </c>
      <c r="I378" s="8557" t="s">
        <v>823</v>
      </c>
    </row>
    <row customHeight="1" ht="11.25">
      <c r="A379" s="8557" t="s">
        <v>2183</v>
      </c>
      <c r="B379" s="8557" t="s">
        <v>14</v>
      </c>
      <c r="C379" s="8557" t="s">
        <v>2413</v>
      </c>
      <c r="D379" s="8557" t="s">
        <v>2414</v>
      </c>
      <c r="E379" s="8557" t="s">
        <v>2415</v>
      </c>
      <c r="F379" s="8557" t="s">
        <v>2416</v>
      </c>
      <c r="G379" s="8557" t="s">
        <v>2417</v>
      </c>
      <c r="H379" s="8557" t="s">
        <v>24</v>
      </c>
      <c r="I379" s="8557" t="s">
        <v>823</v>
      </c>
    </row>
    <row customHeight="1" ht="11.25">
      <c r="A380" s="8557" t="s">
        <v>2183</v>
      </c>
      <c r="B380" s="8557" t="s">
        <v>14</v>
      </c>
      <c r="C380" s="8557" t="s">
        <v>2775</v>
      </c>
      <c r="D380" s="8557" t="s">
        <v>2776</v>
      </c>
      <c r="E380" s="8557" t="s">
        <v>2777</v>
      </c>
      <c r="F380" s="8557" t="s">
        <v>2220</v>
      </c>
      <c r="G380" s="8557" t="s">
        <v>24</v>
      </c>
      <c r="H380" s="8557" t="s">
        <v>24</v>
      </c>
      <c r="I380" s="8557" t="s">
        <v>823</v>
      </c>
    </row>
    <row customHeight="1" ht="11.25">
      <c r="A381" s="8557" t="s">
        <v>2183</v>
      </c>
      <c r="B381" s="8557" t="s">
        <v>14</v>
      </c>
      <c r="C381" s="8557" t="s">
        <v>2943</v>
      </c>
      <c r="D381" s="8557" t="s">
        <v>2944</v>
      </c>
      <c r="E381" s="8557" t="s">
        <v>2945</v>
      </c>
      <c r="F381" s="8557" t="s">
        <v>2190</v>
      </c>
      <c r="G381" s="8557" t="s">
        <v>24</v>
      </c>
      <c r="H381" s="8557" t="s">
        <v>24</v>
      </c>
      <c r="I381" s="8557" t="s">
        <v>823</v>
      </c>
    </row>
    <row customHeight="1" ht="11.25">
      <c r="A382" s="8557" t="s">
        <v>2183</v>
      </c>
      <c r="B382" s="8557" t="s">
        <v>14</v>
      </c>
      <c r="C382" s="8557" t="s">
        <v>2781</v>
      </c>
      <c r="D382" s="8557" t="s">
        <v>2782</v>
      </c>
      <c r="E382" s="8557" t="s">
        <v>2783</v>
      </c>
      <c r="F382" s="8557" t="s">
        <v>2186</v>
      </c>
      <c r="G382" s="8557" t="s">
        <v>24</v>
      </c>
      <c r="H382" s="8557" t="s">
        <v>24</v>
      </c>
      <c r="I382" s="8557" t="s">
        <v>823</v>
      </c>
    </row>
    <row customHeight="1" ht="11.25">
      <c r="A383" s="8557" t="s">
        <v>2183</v>
      </c>
      <c r="B383" s="8557" t="s">
        <v>14</v>
      </c>
      <c r="C383" s="8557" t="s">
        <v>2784</v>
      </c>
      <c r="D383" s="8557" t="s">
        <v>2785</v>
      </c>
      <c r="E383" s="8557" t="s">
        <v>2786</v>
      </c>
      <c r="F383" s="8557" t="s">
        <v>2190</v>
      </c>
      <c r="G383" s="8557" t="s">
        <v>24</v>
      </c>
      <c r="H383" s="8557" t="s">
        <v>24</v>
      </c>
      <c r="I383" s="8557" t="s">
        <v>823</v>
      </c>
    </row>
    <row customHeight="1" ht="11.25">
      <c r="A384" s="8557" t="s">
        <v>2183</v>
      </c>
      <c r="B384" s="8557" t="s">
        <v>14</v>
      </c>
      <c r="C384" s="8557" t="s">
        <v>2430</v>
      </c>
      <c r="D384" s="8557" t="s">
        <v>2431</v>
      </c>
      <c r="E384" s="8557" t="s">
        <v>2432</v>
      </c>
      <c r="F384" s="8557" t="s">
        <v>2416</v>
      </c>
      <c r="G384" s="8557" t="s">
        <v>24</v>
      </c>
      <c r="H384" s="8557" t="s">
        <v>24</v>
      </c>
      <c r="I384" s="8557" t="s">
        <v>823</v>
      </c>
    </row>
    <row customHeight="1" ht="11.25">
      <c r="A385" s="8557" t="s">
        <v>2183</v>
      </c>
      <c r="B385" s="8557" t="s">
        <v>14</v>
      </c>
      <c r="C385" s="8557" t="s">
        <v>2436</v>
      </c>
      <c r="D385" s="8557" t="s">
        <v>2437</v>
      </c>
      <c r="E385" s="8557" t="s">
        <v>2438</v>
      </c>
      <c r="F385" s="8557" t="s">
        <v>2416</v>
      </c>
      <c r="G385" s="8557" t="s">
        <v>24</v>
      </c>
      <c r="H385" s="8557" t="s">
        <v>24</v>
      </c>
      <c r="I385" s="8557" t="s">
        <v>823</v>
      </c>
    </row>
    <row customHeight="1" ht="11.25">
      <c r="A386" s="8557" t="s">
        <v>2183</v>
      </c>
      <c r="B386" s="8557" t="s">
        <v>14</v>
      </c>
      <c r="C386" s="8557" t="s">
        <v>2787</v>
      </c>
      <c r="D386" s="8557" t="s">
        <v>2788</v>
      </c>
      <c r="E386" s="8557" t="s">
        <v>2789</v>
      </c>
      <c r="F386" s="8557" t="s">
        <v>2416</v>
      </c>
      <c r="G386" s="8557" t="s">
        <v>24</v>
      </c>
      <c r="H386" s="8557" t="s">
        <v>24</v>
      </c>
      <c r="I386" s="8557" t="s">
        <v>823</v>
      </c>
    </row>
    <row customHeight="1" ht="11.25">
      <c r="A387" s="8557" t="s">
        <v>2183</v>
      </c>
      <c r="B387" s="8557" t="s">
        <v>14</v>
      </c>
      <c r="C387" s="8557" t="s">
        <v>2790</v>
      </c>
      <c r="D387" s="8557" t="s">
        <v>2791</v>
      </c>
      <c r="E387" s="8557" t="s">
        <v>2792</v>
      </c>
      <c r="F387" s="8557" t="s">
        <v>2364</v>
      </c>
      <c r="G387" s="8557" t="s">
        <v>2793</v>
      </c>
      <c r="H387" s="8557" t="s">
        <v>24</v>
      </c>
      <c r="I387" s="8557" t="s">
        <v>823</v>
      </c>
    </row>
    <row customHeight="1" ht="11.25">
      <c r="A388" s="8557" t="s">
        <v>2183</v>
      </c>
      <c r="B388" s="8557" t="s">
        <v>14</v>
      </c>
      <c r="C388" s="8557" t="s">
        <v>2794</v>
      </c>
      <c r="D388" s="8557" t="s">
        <v>2795</v>
      </c>
      <c r="E388" s="8557" t="s">
        <v>2796</v>
      </c>
      <c r="F388" s="8557" t="s">
        <v>2190</v>
      </c>
      <c r="G388" s="8557" t="s">
        <v>2797</v>
      </c>
      <c r="H388" s="8557" t="s">
        <v>24</v>
      </c>
      <c r="I388" s="8557" t="s">
        <v>823</v>
      </c>
    </row>
    <row customHeight="1" ht="11.25">
      <c r="A389" s="8557" t="s">
        <v>2183</v>
      </c>
      <c r="B389" s="8557" t="s">
        <v>14</v>
      </c>
      <c r="C389" s="8557" t="s">
        <v>2798</v>
      </c>
      <c r="D389" s="8557" t="s">
        <v>2799</v>
      </c>
      <c r="E389" s="8557" t="s">
        <v>2800</v>
      </c>
      <c r="F389" s="8557" t="s">
        <v>2315</v>
      </c>
      <c r="G389" s="8557" t="s">
        <v>24</v>
      </c>
      <c r="H389" s="8557" t="s">
        <v>24</v>
      </c>
      <c r="I389" s="8557" t="s">
        <v>823</v>
      </c>
    </row>
    <row customHeight="1" ht="11.25">
      <c r="A390" s="8557" t="s">
        <v>2183</v>
      </c>
      <c r="B390" s="8557" t="s">
        <v>14</v>
      </c>
      <c r="C390" s="8557" t="s">
        <v>2801</v>
      </c>
      <c r="D390" s="8557" t="s">
        <v>2802</v>
      </c>
      <c r="E390" s="8557" t="s">
        <v>2803</v>
      </c>
      <c r="F390" s="8557" t="s">
        <v>2608</v>
      </c>
      <c r="G390" s="8557" t="s">
        <v>2804</v>
      </c>
      <c r="H390" s="8557" t="s">
        <v>24</v>
      </c>
      <c r="I390" s="8557" t="s">
        <v>823</v>
      </c>
    </row>
    <row customHeight="1" ht="11.25">
      <c r="A391" s="8557" t="s">
        <v>2183</v>
      </c>
      <c r="B391" s="8557" t="s">
        <v>14</v>
      </c>
      <c r="C391" s="8557" t="s">
        <v>2805</v>
      </c>
      <c r="D391" s="8557" t="s">
        <v>2806</v>
      </c>
      <c r="E391" s="8557" t="s">
        <v>2807</v>
      </c>
      <c r="F391" s="8557" t="s">
        <v>2241</v>
      </c>
      <c r="G391" s="8557" t="s">
        <v>2808</v>
      </c>
      <c r="H391" s="8557" t="s">
        <v>24</v>
      </c>
      <c r="I391" s="8557" t="s">
        <v>823</v>
      </c>
    </row>
    <row customHeight="1" ht="11.25">
      <c r="A392" s="8557" t="s">
        <v>2183</v>
      </c>
      <c r="B392" s="8557" t="s">
        <v>14</v>
      </c>
      <c r="C392" s="8557" t="s">
        <v>2946</v>
      </c>
      <c r="D392" s="8557" t="s">
        <v>2947</v>
      </c>
      <c r="E392" s="8557" t="s">
        <v>2948</v>
      </c>
      <c r="F392" s="8557" t="s">
        <v>2186</v>
      </c>
      <c r="G392" s="8557" t="s">
        <v>24</v>
      </c>
      <c r="H392" s="8557" t="s">
        <v>24</v>
      </c>
      <c r="I392" s="8557" t="s">
        <v>823</v>
      </c>
    </row>
    <row customHeight="1" ht="11.25">
      <c r="A393" s="8557" t="s">
        <v>2183</v>
      </c>
      <c r="B393" s="8557" t="s">
        <v>14</v>
      </c>
      <c r="C393" s="8557" t="s">
        <v>2448</v>
      </c>
      <c r="D393" s="8557" t="s">
        <v>2449</v>
      </c>
      <c r="E393" s="8557" t="s">
        <v>2450</v>
      </c>
      <c r="F393" s="8557" t="s">
        <v>2416</v>
      </c>
      <c r="G393" s="8557" t="s">
        <v>24</v>
      </c>
      <c r="H393" s="8557" t="s">
        <v>24</v>
      </c>
      <c r="I393" s="8557" t="s">
        <v>823</v>
      </c>
    </row>
    <row customHeight="1" ht="11.25">
      <c r="A394" s="8557" t="s">
        <v>2183</v>
      </c>
      <c r="B394" s="8557" t="s">
        <v>14</v>
      </c>
      <c r="C394" s="8557" t="s">
        <v>2813</v>
      </c>
      <c r="D394" s="8557" t="s">
        <v>2814</v>
      </c>
      <c r="E394" s="8557" t="s">
        <v>2815</v>
      </c>
      <c r="F394" s="8557" t="s">
        <v>2364</v>
      </c>
      <c r="G394" s="8557" t="s">
        <v>24</v>
      </c>
      <c r="H394" s="8557" t="s">
        <v>24</v>
      </c>
      <c r="I394" s="8557" t="s">
        <v>823</v>
      </c>
    </row>
    <row customHeight="1" ht="11.25">
      <c r="A395" s="8557" t="s">
        <v>2183</v>
      </c>
      <c r="B395" s="8557" t="s">
        <v>14</v>
      </c>
      <c r="C395" s="8557" t="s">
        <v>2461</v>
      </c>
      <c r="D395" s="8557" t="s">
        <v>2462</v>
      </c>
      <c r="E395" s="8557" t="s">
        <v>2463</v>
      </c>
      <c r="F395" s="8557" t="s">
        <v>2220</v>
      </c>
      <c r="G395" s="8557" t="s">
        <v>24</v>
      </c>
      <c r="H395" s="8557" t="s">
        <v>24</v>
      </c>
      <c r="I395" s="8557" t="s">
        <v>823</v>
      </c>
    </row>
    <row customHeight="1" ht="11.25">
      <c r="A396" s="8557" t="s">
        <v>2183</v>
      </c>
      <c r="B396" s="8557" t="s">
        <v>14</v>
      </c>
      <c r="C396" s="8557" t="s">
        <v>2479</v>
      </c>
      <c r="D396" s="8557" t="s">
        <v>2480</v>
      </c>
      <c r="E396" s="8557" t="s">
        <v>2481</v>
      </c>
      <c r="F396" s="8557" t="s">
        <v>2385</v>
      </c>
      <c r="G396" s="8557" t="s">
        <v>2482</v>
      </c>
      <c r="H396" s="8557" t="s">
        <v>24</v>
      </c>
      <c r="I396" s="8557" t="s">
        <v>823</v>
      </c>
    </row>
    <row customHeight="1" ht="11.25">
      <c r="A397" s="8557" t="s">
        <v>2183</v>
      </c>
      <c r="B397" s="8557" t="s">
        <v>14</v>
      </c>
      <c r="C397" s="8557" t="s">
        <v>2816</v>
      </c>
      <c r="D397" s="8557" t="s">
        <v>2817</v>
      </c>
      <c r="E397" s="8557" t="s">
        <v>2818</v>
      </c>
      <c r="F397" s="8557" t="s">
        <v>2371</v>
      </c>
      <c r="G397" s="8557" t="s">
        <v>24</v>
      </c>
      <c r="H397" s="8557" t="s">
        <v>24</v>
      </c>
      <c r="I397" s="8557" t="s">
        <v>823</v>
      </c>
    </row>
    <row customHeight="1" ht="11.25">
      <c r="A398" s="8557" t="s">
        <v>2183</v>
      </c>
      <c r="B398" s="8557" t="s">
        <v>14</v>
      </c>
      <c r="C398" s="8557" t="s">
        <v>2819</v>
      </c>
      <c r="D398" s="8557" t="s">
        <v>2820</v>
      </c>
      <c r="E398" s="8557" t="s">
        <v>2821</v>
      </c>
      <c r="F398" s="8557" t="s">
        <v>2315</v>
      </c>
      <c r="G398" s="8557" t="s">
        <v>24</v>
      </c>
      <c r="H398" s="8557" t="s">
        <v>24</v>
      </c>
      <c r="I398" s="8557" t="s">
        <v>823</v>
      </c>
    </row>
    <row customHeight="1" ht="11.25">
      <c r="A399" s="8557" t="s">
        <v>2183</v>
      </c>
      <c r="B399" s="8557" t="s">
        <v>14</v>
      </c>
      <c r="C399" s="8557" t="s">
        <v>2822</v>
      </c>
      <c r="D399" s="8557" t="s">
        <v>2823</v>
      </c>
      <c r="E399" s="8557" t="s">
        <v>2824</v>
      </c>
      <c r="F399" s="8557" t="s">
        <v>2825</v>
      </c>
      <c r="G399" s="8557" t="s">
        <v>24</v>
      </c>
      <c r="H399" s="8557" t="s">
        <v>24</v>
      </c>
      <c r="I399" s="8557" t="s">
        <v>823</v>
      </c>
    </row>
    <row customHeight="1" ht="11.25">
      <c r="A400" s="8557" t="s">
        <v>2183</v>
      </c>
      <c r="B400" s="8557" t="s">
        <v>14</v>
      </c>
      <c r="C400" s="8557" t="s">
        <v>2826</v>
      </c>
      <c r="D400" s="8557" t="s">
        <v>2827</v>
      </c>
      <c r="E400" s="8557" t="s">
        <v>2828</v>
      </c>
      <c r="F400" s="8557" t="s">
        <v>2385</v>
      </c>
      <c r="G400" s="8557" t="s">
        <v>24</v>
      </c>
      <c r="H400" s="8557" t="s">
        <v>24</v>
      </c>
      <c r="I400" s="8557" t="s">
        <v>823</v>
      </c>
    </row>
    <row customHeight="1" ht="11.25">
      <c r="A401" s="8557" t="s">
        <v>2183</v>
      </c>
      <c r="B401" s="8557" t="s">
        <v>14</v>
      </c>
      <c r="C401" s="8557" t="s">
        <v>2829</v>
      </c>
      <c r="D401" s="8557" t="s">
        <v>2830</v>
      </c>
      <c r="E401" s="8557" t="s">
        <v>2831</v>
      </c>
      <c r="F401" s="8557" t="s">
        <v>2212</v>
      </c>
      <c r="G401" s="8557" t="s">
        <v>24</v>
      </c>
      <c r="H401" s="8557" t="s">
        <v>24</v>
      </c>
      <c r="I401" s="8557" t="s">
        <v>823</v>
      </c>
    </row>
    <row customHeight="1" ht="11.25">
      <c r="A402" s="8557" t="s">
        <v>2183</v>
      </c>
      <c r="B402" s="8557" t="s">
        <v>14</v>
      </c>
      <c r="C402" s="8557" t="s">
        <v>2499</v>
      </c>
      <c r="D402" s="8557" t="s">
        <v>2500</v>
      </c>
      <c r="E402" s="8557" t="s">
        <v>2501</v>
      </c>
      <c r="F402" s="8557" t="s">
        <v>2364</v>
      </c>
      <c r="G402" s="8557" t="s">
        <v>2242</v>
      </c>
      <c r="H402" s="8557" t="s">
        <v>24</v>
      </c>
      <c r="I402" s="8557" t="s">
        <v>823</v>
      </c>
    </row>
    <row customHeight="1" ht="11.25">
      <c r="A403" s="8557" t="s">
        <v>2183</v>
      </c>
      <c r="B403" s="8557" t="s">
        <v>14</v>
      </c>
      <c r="C403" s="8557" t="s">
        <v>2949</v>
      </c>
      <c r="D403" s="8557" t="s">
        <v>2950</v>
      </c>
      <c r="E403" s="8557" t="s">
        <v>2951</v>
      </c>
      <c r="F403" s="8557" t="s">
        <v>2505</v>
      </c>
      <c r="G403" s="8557" t="s">
        <v>2952</v>
      </c>
      <c r="H403" s="8557" t="s">
        <v>24</v>
      </c>
      <c r="I403" s="8557" t="s">
        <v>823</v>
      </c>
    </row>
    <row customHeight="1" ht="11.25">
      <c r="A404" s="8557" t="s">
        <v>2183</v>
      </c>
      <c r="B404" s="8557" t="s">
        <v>14</v>
      </c>
      <c r="C404" s="8557" t="s">
        <v>2832</v>
      </c>
      <c r="D404" s="8557" t="s">
        <v>2833</v>
      </c>
      <c r="E404" s="8557" t="s">
        <v>2834</v>
      </c>
      <c r="F404" s="8557" t="s">
        <v>2364</v>
      </c>
      <c r="G404" s="8557" t="s">
        <v>24</v>
      </c>
      <c r="H404" s="8557" t="s">
        <v>24</v>
      </c>
      <c r="I404" s="8557" t="s">
        <v>823</v>
      </c>
    </row>
    <row customHeight="1" ht="11.25">
      <c r="A405" s="8557" t="s">
        <v>2183</v>
      </c>
      <c r="B405" s="8557" t="s">
        <v>14</v>
      </c>
      <c r="C405" s="8557" t="s">
        <v>2523</v>
      </c>
      <c r="D405" s="8557" t="s">
        <v>2524</v>
      </c>
      <c r="E405" s="8557" t="s">
        <v>2525</v>
      </c>
      <c r="F405" s="8557" t="s">
        <v>2526</v>
      </c>
      <c r="G405" s="8557" t="s">
        <v>24</v>
      </c>
      <c r="H405" s="8557" t="s">
        <v>24</v>
      </c>
      <c r="I405" s="8557" t="s">
        <v>823</v>
      </c>
    </row>
    <row customHeight="1" ht="11.25">
      <c r="A406" s="8557" t="s">
        <v>2183</v>
      </c>
      <c r="B406" s="8557" t="s">
        <v>14</v>
      </c>
      <c r="C406" s="8557" t="s">
        <v>2838</v>
      </c>
      <c r="D406" s="8557" t="s">
        <v>2839</v>
      </c>
      <c r="E406" s="8557" t="s">
        <v>2840</v>
      </c>
      <c r="F406" s="8557" t="s">
        <v>2212</v>
      </c>
      <c r="G406" s="8557" t="s">
        <v>24</v>
      </c>
      <c r="H406" s="8557" t="s">
        <v>24</v>
      </c>
      <c r="I406" s="8557" t="s">
        <v>823</v>
      </c>
    </row>
    <row customHeight="1" ht="11.25">
      <c r="A407" s="8557" t="s">
        <v>2183</v>
      </c>
      <c r="B407" s="8557" t="s">
        <v>14</v>
      </c>
      <c r="C407" s="8557" t="s">
        <v>2841</v>
      </c>
      <c r="D407" s="8557" t="s">
        <v>2842</v>
      </c>
      <c r="E407" s="8557" t="s">
        <v>2843</v>
      </c>
      <c r="F407" s="8557" t="s">
        <v>2416</v>
      </c>
      <c r="G407" s="8557" t="s">
        <v>24</v>
      </c>
      <c r="H407" s="8557" t="s">
        <v>24</v>
      </c>
      <c r="I407" s="8557" t="s">
        <v>823</v>
      </c>
    </row>
    <row customHeight="1" ht="11.25">
      <c r="A408" s="8557" t="s">
        <v>2183</v>
      </c>
      <c r="B408" s="8557" t="s">
        <v>14</v>
      </c>
      <c r="C408" s="8557" t="s">
        <v>2850</v>
      </c>
      <c r="D408" s="8557" t="s">
        <v>2851</v>
      </c>
      <c r="E408" s="8557" t="s">
        <v>2852</v>
      </c>
      <c r="F408" s="8557" t="s">
        <v>2286</v>
      </c>
      <c r="G408" s="8557" t="s">
        <v>24</v>
      </c>
      <c r="H408" s="8557" t="s">
        <v>24</v>
      </c>
      <c r="I408" s="8557" t="s">
        <v>823</v>
      </c>
    </row>
    <row customHeight="1" ht="11.25">
      <c r="A409" s="8557" t="s">
        <v>2183</v>
      </c>
      <c r="B409" s="8557" t="s">
        <v>14</v>
      </c>
      <c r="C409" s="8557" t="s">
        <v>2853</v>
      </c>
      <c r="D409" s="8557" t="s">
        <v>2854</v>
      </c>
      <c r="E409" s="8557" t="s">
        <v>2855</v>
      </c>
      <c r="F409" s="8557" t="s">
        <v>2186</v>
      </c>
      <c r="G409" s="8557" t="s">
        <v>24</v>
      </c>
      <c r="H409" s="8557" t="s">
        <v>24</v>
      </c>
      <c r="I409" s="8557" t="s">
        <v>823</v>
      </c>
    </row>
    <row customHeight="1" ht="11.25">
      <c r="A410" s="8557" t="s">
        <v>2183</v>
      </c>
      <c r="B410" s="8557" t="s">
        <v>14</v>
      </c>
      <c r="C410" s="8557" t="s">
        <v>2859</v>
      </c>
      <c r="D410" s="8557" t="s">
        <v>2860</v>
      </c>
      <c r="E410" s="8557" t="s">
        <v>2861</v>
      </c>
      <c r="F410" s="8557" t="s">
        <v>2232</v>
      </c>
      <c r="G410" s="8557" t="s">
        <v>2862</v>
      </c>
      <c r="H410" s="8557" t="s">
        <v>24</v>
      </c>
      <c r="I410" s="8557" t="s">
        <v>823</v>
      </c>
    </row>
    <row customHeight="1" ht="11.25">
      <c r="A411" s="8557" t="s">
        <v>2183</v>
      </c>
      <c r="B411" s="8557" t="s">
        <v>14</v>
      </c>
      <c r="C411" s="8557" t="s">
        <v>2863</v>
      </c>
      <c r="D411" s="8557" t="s">
        <v>2864</v>
      </c>
      <c r="E411" s="8557" t="s">
        <v>2185</v>
      </c>
      <c r="F411" s="8557" t="s">
        <v>2186</v>
      </c>
      <c r="G411" s="8557" t="s">
        <v>24</v>
      </c>
      <c r="H411" s="8557" t="s">
        <v>24</v>
      </c>
      <c r="I411" s="8557" t="s">
        <v>823</v>
      </c>
    </row>
    <row customHeight="1" ht="11.25">
      <c r="A412" s="8557" t="s">
        <v>2183</v>
      </c>
      <c r="B412" s="8557" t="s">
        <v>14</v>
      </c>
      <c r="C412" s="8557" t="s">
        <v>2865</v>
      </c>
      <c r="D412" s="8557" t="s">
        <v>2866</v>
      </c>
      <c r="E412" s="8557" t="s">
        <v>2867</v>
      </c>
      <c r="F412" s="8557" t="s">
        <v>2190</v>
      </c>
      <c r="G412" s="8557" t="s">
        <v>24</v>
      </c>
      <c r="H412" s="8557" t="s">
        <v>24</v>
      </c>
      <c r="I412" s="8557" t="s">
        <v>823</v>
      </c>
    </row>
    <row customHeight="1" ht="11.25">
      <c r="A413" s="8557" t="s">
        <v>2183</v>
      </c>
      <c r="B413" s="8557" t="s">
        <v>14</v>
      </c>
      <c r="C413" s="8557" t="s">
        <v>2868</v>
      </c>
      <c r="D413" s="8557" t="s">
        <v>2869</v>
      </c>
      <c r="E413" s="8557" t="s">
        <v>2870</v>
      </c>
      <c r="F413" s="8557" t="s">
        <v>2190</v>
      </c>
      <c r="G413" s="8557" t="s">
        <v>24</v>
      </c>
      <c r="H413" s="8557" t="s">
        <v>24</v>
      </c>
      <c r="I413" s="8557" t="s">
        <v>823</v>
      </c>
    </row>
    <row customHeight="1" ht="11.25">
      <c r="A414" s="8557" t="s">
        <v>2183</v>
      </c>
      <c r="B414" s="8557" t="s">
        <v>14</v>
      </c>
      <c r="C414" s="8557" t="s">
        <v>2530</v>
      </c>
      <c r="D414" s="8557" t="s">
        <v>2531</v>
      </c>
      <c r="E414" s="8557" t="s">
        <v>2532</v>
      </c>
      <c r="F414" s="8557" t="s">
        <v>2198</v>
      </c>
      <c r="G414" s="8557" t="s">
        <v>24</v>
      </c>
      <c r="H414" s="8557" t="s">
        <v>24</v>
      </c>
      <c r="I414" s="8557" t="s">
        <v>823</v>
      </c>
    </row>
    <row customHeight="1" ht="11.25">
      <c r="A415" s="8557" t="s">
        <v>2183</v>
      </c>
      <c r="B415" s="8557" t="s">
        <v>14</v>
      </c>
      <c r="C415" s="8557" t="s">
        <v>2541</v>
      </c>
      <c r="D415" s="8557" t="s">
        <v>2542</v>
      </c>
      <c r="E415" s="8557" t="s">
        <v>2543</v>
      </c>
      <c r="F415" s="8557" t="s">
        <v>2512</v>
      </c>
      <c r="G415" s="8557" t="s">
        <v>2544</v>
      </c>
      <c r="H415" s="8557" t="s">
        <v>24</v>
      </c>
      <c r="I415" s="8557" t="s">
        <v>823</v>
      </c>
    </row>
    <row customHeight="1" ht="11.25">
      <c r="A416" s="8557" t="s">
        <v>2183</v>
      </c>
      <c r="B416" s="8557" t="s">
        <v>14</v>
      </c>
      <c r="C416" s="8557" t="s">
        <v>2545</v>
      </c>
      <c r="D416" s="8557" t="s">
        <v>2546</v>
      </c>
      <c r="E416" s="8557" t="s">
        <v>2547</v>
      </c>
      <c r="F416" s="8557" t="s">
        <v>2232</v>
      </c>
      <c r="G416" s="8557" t="s">
        <v>2548</v>
      </c>
      <c r="H416" s="8557" t="s">
        <v>24</v>
      </c>
      <c r="I416" s="8557" t="s">
        <v>823</v>
      </c>
    </row>
    <row customHeight="1" ht="11.25">
      <c r="A417" s="8557" t="s">
        <v>2183</v>
      </c>
      <c r="B417" s="8557" t="s">
        <v>14</v>
      </c>
      <c r="C417" s="8557" t="s">
        <v>2877</v>
      </c>
      <c r="D417" s="8557" t="s">
        <v>2878</v>
      </c>
      <c r="E417" s="8557" t="s">
        <v>2879</v>
      </c>
      <c r="F417" s="8557" t="s">
        <v>2880</v>
      </c>
      <c r="G417" s="8557" t="s">
        <v>24</v>
      </c>
      <c r="H417" s="8557" t="s">
        <v>24</v>
      </c>
      <c r="I417" s="8557" t="s">
        <v>823</v>
      </c>
    </row>
    <row customHeight="1" ht="11.25">
      <c r="A418" s="8557" t="s">
        <v>2183</v>
      </c>
      <c r="B418" s="8557" t="s">
        <v>14</v>
      </c>
      <c r="C418" s="8557" t="s">
        <v>2881</v>
      </c>
      <c r="D418" s="8557" t="s">
        <v>2882</v>
      </c>
      <c r="E418" s="8557" t="s">
        <v>2883</v>
      </c>
      <c r="F418" s="8557" t="s">
        <v>2315</v>
      </c>
      <c r="G418" s="8557" t="s">
        <v>24</v>
      </c>
      <c r="H418" s="8557" t="s">
        <v>24</v>
      </c>
      <c r="I418" s="8557" t="s">
        <v>823</v>
      </c>
    </row>
    <row customHeight="1" ht="11.25">
      <c r="A419" s="8557" t="s">
        <v>2183</v>
      </c>
      <c r="B419" s="8557" t="s">
        <v>14</v>
      </c>
      <c r="C419" s="8557" t="s">
        <v>2559</v>
      </c>
      <c r="D419" s="8557" t="s">
        <v>2560</v>
      </c>
      <c r="E419" s="8557" t="s">
        <v>2561</v>
      </c>
      <c r="F419" s="8557" t="s">
        <v>2385</v>
      </c>
      <c r="G419" s="8557" t="s">
        <v>24</v>
      </c>
      <c r="H419" s="8557" t="s">
        <v>24</v>
      </c>
      <c r="I419" s="8557" t="s">
        <v>823</v>
      </c>
    </row>
    <row customHeight="1" ht="11.25">
      <c r="A420" s="8557" t="s">
        <v>2183</v>
      </c>
      <c r="B420" s="8557" t="s">
        <v>14</v>
      </c>
      <c r="C420" s="8557" t="s">
        <v>2562</v>
      </c>
      <c r="D420" s="8557" t="s">
        <v>2563</v>
      </c>
      <c r="E420" s="8557" t="s">
        <v>2564</v>
      </c>
      <c r="F420" s="8557" t="s">
        <v>2565</v>
      </c>
      <c r="G420" s="8557" t="s">
        <v>2566</v>
      </c>
      <c r="H420" s="8557" t="s">
        <v>24</v>
      </c>
      <c r="I420" s="8557" t="s">
        <v>823</v>
      </c>
    </row>
    <row customHeight="1" ht="11.25">
      <c r="A421" s="8557" t="s">
        <v>2183</v>
      </c>
      <c r="B421" s="8557" t="s">
        <v>14</v>
      </c>
      <c r="C421" s="8557" t="s">
        <v>2567</v>
      </c>
      <c r="D421" s="8557" t="s">
        <v>2568</v>
      </c>
      <c r="E421" s="8557" t="s">
        <v>2569</v>
      </c>
      <c r="F421" s="8557" t="s">
        <v>2385</v>
      </c>
      <c r="G421" s="8557" t="s">
        <v>24</v>
      </c>
      <c r="H421" s="8557" t="s">
        <v>24</v>
      </c>
      <c r="I421" s="8557" t="s">
        <v>823</v>
      </c>
    </row>
    <row customHeight="1" ht="11.25">
      <c r="A422" s="8557" t="s">
        <v>2183</v>
      </c>
      <c r="B422" s="8557" t="s">
        <v>14</v>
      </c>
      <c r="C422" s="8557" t="s">
        <v>2573</v>
      </c>
      <c r="D422" s="8557" t="s">
        <v>2574</v>
      </c>
      <c r="E422" s="8557" t="s">
        <v>2575</v>
      </c>
      <c r="F422" s="8557" t="s">
        <v>2315</v>
      </c>
      <c r="G422" s="8557" t="s">
        <v>24</v>
      </c>
      <c r="H422" s="8557" t="s">
        <v>24</v>
      </c>
      <c r="I422" s="8557" t="s">
        <v>823</v>
      </c>
    </row>
    <row customHeight="1" ht="11.25">
      <c r="A423" s="8557" t="s">
        <v>2183</v>
      </c>
      <c r="B423" s="8557" t="s">
        <v>14</v>
      </c>
      <c r="C423" s="8557" t="s">
        <v>2884</v>
      </c>
      <c r="D423" s="8557" t="s">
        <v>2885</v>
      </c>
      <c r="E423" s="8557" t="s">
        <v>2886</v>
      </c>
      <c r="F423" s="8557" t="s">
        <v>2705</v>
      </c>
      <c r="G423" s="8557" t="s">
        <v>24</v>
      </c>
      <c r="H423" s="8557" t="s">
        <v>24</v>
      </c>
      <c r="I423" s="8557" t="s">
        <v>823</v>
      </c>
    </row>
    <row customHeight="1" ht="11.25">
      <c r="A424" s="8557" t="s">
        <v>2183</v>
      </c>
      <c r="B424" s="8557" t="s">
        <v>14</v>
      </c>
      <c r="C424" s="8557" t="s">
        <v>2887</v>
      </c>
      <c r="D424" s="8557" t="s">
        <v>2888</v>
      </c>
      <c r="E424" s="8557" t="s">
        <v>2889</v>
      </c>
      <c r="F424" s="8557" t="s">
        <v>2705</v>
      </c>
      <c r="G424" s="8557" t="s">
        <v>24</v>
      </c>
      <c r="H424" s="8557" t="s">
        <v>24</v>
      </c>
      <c r="I424" s="8557" t="s">
        <v>823</v>
      </c>
    </row>
    <row customHeight="1" ht="11.25">
      <c r="A425" s="8557" t="s">
        <v>2183</v>
      </c>
      <c r="B425" s="8557" t="s">
        <v>14</v>
      </c>
      <c r="C425" s="8557" t="s">
        <v>2890</v>
      </c>
      <c r="D425" s="8557" t="s">
        <v>2891</v>
      </c>
      <c r="E425" s="8557" t="s">
        <v>2892</v>
      </c>
      <c r="F425" s="8557" t="s">
        <v>2212</v>
      </c>
      <c r="G425" s="8557" t="s">
        <v>24</v>
      </c>
      <c r="H425" s="8557" t="s">
        <v>24</v>
      </c>
      <c r="I425" s="8557" t="s">
        <v>823</v>
      </c>
    </row>
    <row customHeight="1" ht="11.25">
      <c r="A426" s="8557" t="s">
        <v>2183</v>
      </c>
      <c r="B426" s="8557" t="s">
        <v>14</v>
      </c>
      <c r="C426" s="8557" t="s">
        <v>2576</v>
      </c>
      <c r="D426" s="8557" t="s">
        <v>2577</v>
      </c>
      <c r="E426" s="8557" t="s">
        <v>2578</v>
      </c>
      <c r="F426" s="8557" t="s">
        <v>2194</v>
      </c>
      <c r="G426" s="8557" t="s">
        <v>24</v>
      </c>
      <c r="H426" s="8557" t="s">
        <v>24</v>
      </c>
      <c r="I426" s="8557" t="s">
        <v>823</v>
      </c>
    </row>
    <row customHeight="1" ht="11.25">
      <c r="A427" s="8557" t="s">
        <v>2183</v>
      </c>
      <c r="B427" s="8557" t="s">
        <v>14</v>
      </c>
      <c r="C427" s="8557" t="s">
        <v>2579</v>
      </c>
      <c r="D427" s="8557" t="s">
        <v>2580</v>
      </c>
      <c r="E427" s="8557" t="s">
        <v>2581</v>
      </c>
      <c r="F427" s="8557" t="s">
        <v>2582</v>
      </c>
      <c r="G427" s="8557" t="s">
        <v>24</v>
      </c>
      <c r="H427" s="8557" t="s">
        <v>24</v>
      </c>
      <c r="I427" s="8557" t="s">
        <v>823</v>
      </c>
    </row>
    <row customHeight="1" ht="11.25">
      <c r="A428" s="8557" t="s">
        <v>2183</v>
      </c>
      <c r="B428" s="8557" t="s">
        <v>14</v>
      </c>
      <c r="C428" s="8557" t="s">
        <v>2902</v>
      </c>
      <c r="D428" s="8557" t="s">
        <v>2903</v>
      </c>
      <c r="E428" s="8557" t="s">
        <v>2904</v>
      </c>
      <c r="F428" s="8557" t="s">
        <v>2756</v>
      </c>
      <c r="G428" s="8557" t="s">
        <v>2905</v>
      </c>
      <c r="H428" s="8557" t="s">
        <v>24</v>
      </c>
      <c r="I428" s="8557" t="s">
        <v>823</v>
      </c>
    </row>
    <row customHeight="1" ht="11.25">
      <c r="A429" s="8557" t="s">
        <v>2183</v>
      </c>
      <c r="B429" s="8557" t="s">
        <v>14</v>
      </c>
      <c r="C429" s="8557" t="s">
        <v>2906</v>
      </c>
      <c r="D429" s="8557" t="s">
        <v>2907</v>
      </c>
      <c r="E429" s="8557" t="s">
        <v>2908</v>
      </c>
      <c r="F429" s="8557" t="s">
        <v>2286</v>
      </c>
      <c r="G429" s="8557" t="s">
        <v>24</v>
      </c>
      <c r="H429" s="8557" t="s">
        <v>24</v>
      </c>
      <c r="I429" s="8557" t="s">
        <v>823</v>
      </c>
    </row>
    <row customHeight="1" ht="11.25">
      <c r="A430" s="8557" t="s">
        <v>2183</v>
      </c>
      <c r="B430" s="8557" t="s">
        <v>14</v>
      </c>
      <c r="C430" s="8557" t="s">
        <v>2909</v>
      </c>
      <c r="D430" s="8557" t="s">
        <v>2910</v>
      </c>
      <c r="E430" s="8557" t="s">
        <v>2911</v>
      </c>
      <c r="F430" s="8557" t="s">
        <v>2307</v>
      </c>
      <c r="G430" s="8557" t="s">
        <v>24</v>
      </c>
      <c r="H430" s="8557" t="s">
        <v>24</v>
      </c>
      <c r="I430" s="8557" t="s">
        <v>823</v>
      </c>
    </row>
    <row customHeight="1" ht="11.25">
      <c r="A431" s="8557" t="s">
        <v>2183</v>
      </c>
      <c r="B431" s="8557" t="s">
        <v>14</v>
      </c>
      <c r="C431" s="8557" t="s">
        <v>2918</v>
      </c>
      <c r="D431" s="8557" t="s">
        <v>2919</v>
      </c>
      <c r="E431" s="8557" t="s">
        <v>2920</v>
      </c>
      <c r="F431" s="8557" t="s">
        <v>2705</v>
      </c>
      <c r="G431" s="8557" t="s">
        <v>2921</v>
      </c>
      <c r="H431" s="8557" t="s">
        <v>24</v>
      </c>
      <c r="I431" s="8557" t="s">
        <v>823</v>
      </c>
    </row>
    <row customHeight="1" ht="11.25">
      <c r="A432" s="8557" t="s">
        <v>2183</v>
      </c>
      <c r="B432" s="8557" t="s">
        <v>14</v>
      </c>
      <c r="C432" s="8557" t="s">
        <v>2922</v>
      </c>
      <c r="D432" s="8557" t="s">
        <v>2923</v>
      </c>
      <c r="E432" s="8557" t="s">
        <v>2924</v>
      </c>
      <c r="F432" s="8557" t="s">
        <v>2241</v>
      </c>
      <c r="G432" s="8557" t="s">
        <v>24</v>
      </c>
      <c r="H432" s="8557" t="s">
        <v>24</v>
      </c>
      <c r="I432" s="8557" t="s">
        <v>823</v>
      </c>
    </row>
    <row customHeight="1" ht="11.25">
      <c r="A433" s="8557" t="s">
        <v>2183</v>
      </c>
      <c r="B433" s="8557" t="s">
        <v>14</v>
      </c>
      <c r="C433" s="8557" t="s">
        <v>2609</v>
      </c>
      <c r="D433" s="8557" t="s">
        <v>2610</v>
      </c>
      <c r="E433" s="8557" t="s">
        <v>2611</v>
      </c>
      <c r="F433" s="8557" t="s">
        <v>2212</v>
      </c>
      <c r="G433" s="8557" t="s">
        <v>24</v>
      </c>
      <c r="H433" s="8557" t="s">
        <v>24</v>
      </c>
      <c r="I433" s="8557" t="s">
        <v>823</v>
      </c>
    </row>
    <row customHeight="1" ht="11.25">
      <c r="A434" s="8557" t="s">
        <v>2183</v>
      </c>
      <c r="B434" s="8557" t="s">
        <v>14</v>
      </c>
      <c r="C434" s="8557" t="s">
        <v>24</v>
      </c>
      <c r="D434" s="8557" t="s">
        <v>2184</v>
      </c>
      <c r="E434" s="8557" t="s">
        <v>2185</v>
      </c>
      <c r="F434" s="8557" t="s">
        <v>2186</v>
      </c>
      <c r="G434" s="8557" t="s">
        <v>24</v>
      </c>
      <c r="H434" s="8557" t="s">
        <v>24</v>
      </c>
      <c r="I434" s="8557" t="s">
        <v>1547</v>
      </c>
    </row>
    <row customHeight="1" ht="11.25">
      <c r="A435" s="8557" t="s">
        <v>2183</v>
      </c>
      <c r="B435" s="8557" t="s">
        <v>14</v>
      </c>
      <c r="C435" s="8557" t="s">
        <v>2953</v>
      </c>
      <c r="D435" s="8557" t="s">
        <v>2954</v>
      </c>
      <c r="E435" s="8557" t="s">
        <v>2955</v>
      </c>
      <c r="F435" s="8557" t="s">
        <v>575</v>
      </c>
      <c r="G435" s="8557" t="s">
        <v>2956</v>
      </c>
      <c r="H435" s="8557" t="s">
        <v>24</v>
      </c>
      <c r="I435" s="8557" t="s">
        <v>1547</v>
      </c>
    </row>
    <row customHeight="1" ht="11.25">
      <c r="A436" s="8557" t="s">
        <v>2183</v>
      </c>
      <c r="B436" s="8557" t="s">
        <v>14</v>
      </c>
      <c r="C436" s="8557" t="s">
        <v>2322</v>
      </c>
      <c r="D436" s="8557" t="s">
        <v>2323</v>
      </c>
      <c r="E436" s="8557" t="s">
        <v>2324</v>
      </c>
      <c r="F436" s="8557" t="s">
        <v>2325</v>
      </c>
      <c r="G436" s="8557" t="s">
        <v>24</v>
      </c>
      <c r="H436" s="8557" t="s">
        <v>24</v>
      </c>
      <c r="I436" s="8557" t="s">
        <v>1547</v>
      </c>
    </row>
    <row customHeight="1" ht="11.25">
      <c r="A437" s="8557" t="s">
        <v>2183</v>
      </c>
      <c r="B437" s="8557" t="s">
        <v>14</v>
      </c>
      <c r="C437" s="8557" t="s">
        <v>2679</v>
      </c>
      <c r="D437" s="8557" t="s">
        <v>2680</v>
      </c>
      <c r="E437" s="8557" t="s">
        <v>2681</v>
      </c>
      <c r="F437" s="8557" t="s">
        <v>2416</v>
      </c>
      <c r="G437" s="8557" t="s">
        <v>24</v>
      </c>
      <c r="H437" s="8557" t="s">
        <v>24</v>
      </c>
      <c r="I437" s="8557" t="s">
        <v>1547</v>
      </c>
    </row>
    <row customHeight="1" ht="11.25">
      <c r="A438" s="8557" t="s">
        <v>2183</v>
      </c>
      <c r="B438" s="8557" t="s">
        <v>14</v>
      </c>
      <c r="C438" s="8557" t="s">
        <v>2957</v>
      </c>
      <c r="D438" s="8557" t="s">
        <v>2958</v>
      </c>
      <c r="E438" s="8557" t="s">
        <v>2959</v>
      </c>
      <c r="F438" s="8557" t="s">
        <v>2429</v>
      </c>
      <c r="G438" s="8557" t="s">
        <v>2960</v>
      </c>
      <c r="H438" s="8557" t="s">
        <v>24</v>
      </c>
      <c r="I438" s="8557" t="s">
        <v>1547</v>
      </c>
    </row>
    <row customHeight="1" ht="11.25">
      <c r="A439" s="8557" t="s">
        <v>2183</v>
      </c>
      <c r="B439" s="8557" t="s">
        <v>14</v>
      </c>
      <c r="C439" s="8557" t="s">
        <v>2337</v>
      </c>
      <c r="D439" s="8557" t="s">
        <v>2338</v>
      </c>
      <c r="E439" s="8557" t="s">
        <v>2339</v>
      </c>
      <c r="F439" s="8557" t="s">
        <v>2212</v>
      </c>
      <c r="G439" s="8557" t="s">
        <v>24</v>
      </c>
      <c r="H439" s="8557" t="s">
        <v>24</v>
      </c>
      <c r="I439" s="8557" t="s">
        <v>1547</v>
      </c>
    </row>
    <row customHeight="1" ht="11.25">
      <c r="A440" s="8557" t="s">
        <v>2183</v>
      </c>
      <c r="B440" s="8557" t="s">
        <v>14</v>
      </c>
      <c r="C440" s="8557" t="s">
        <v>2961</v>
      </c>
      <c r="D440" s="8557" t="s">
        <v>2962</v>
      </c>
      <c r="E440" s="8557" t="s">
        <v>2963</v>
      </c>
      <c r="F440" s="8557" t="s">
        <v>2307</v>
      </c>
      <c r="G440" s="8557" t="s">
        <v>24</v>
      </c>
      <c r="H440" s="8557" t="s">
        <v>24</v>
      </c>
      <c r="I440" s="8557" t="s">
        <v>1547</v>
      </c>
    </row>
    <row customHeight="1" ht="11.25">
      <c r="A441" s="8557" t="s">
        <v>2183</v>
      </c>
      <c r="B441" s="8557" t="s">
        <v>14</v>
      </c>
      <c r="C441" s="8557" t="s">
        <v>2344</v>
      </c>
      <c r="D441" s="8557" t="s">
        <v>2345</v>
      </c>
      <c r="E441" s="8557" t="s">
        <v>2346</v>
      </c>
      <c r="F441" s="8557" t="s">
        <v>2347</v>
      </c>
      <c r="G441" s="8557" t="s">
        <v>24</v>
      </c>
      <c r="H441" s="8557" t="s">
        <v>24</v>
      </c>
      <c r="I441" s="8557" t="s">
        <v>1547</v>
      </c>
    </row>
    <row customHeight="1" ht="11.25">
      <c r="A442" s="8557" t="s">
        <v>2183</v>
      </c>
      <c r="B442" s="8557" t="s">
        <v>14</v>
      </c>
      <c r="C442" s="8557" t="s">
        <v>2348</v>
      </c>
      <c r="D442" s="8557" t="s">
        <v>2349</v>
      </c>
      <c r="E442" s="8557" t="s">
        <v>2350</v>
      </c>
      <c r="F442" s="8557" t="s">
        <v>2347</v>
      </c>
      <c r="G442" s="8557" t="s">
        <v>24</v>
      </c>
      <c r="H442" s="8557" t="s">
        <v>24</v>
      </c>
      <c r="I442" s="8557" t="s">
        <v>1547</v>
      </c>
    </row>
    <row customHeight="1" ht="11.25">
      <c r="A443" s="8557" t="s">
        <v>2183</v>
      </c>
      <c r="B443" s="8557" t="s">
        <v>14</v>
      </c>
      <c r="C443" s="8557" t="s">
        <v>2964</v>
      </c>
      <c r="D443" s="8557" t="s">
        <v>2965</v>
      </c>
      <c r="E443" s="8557" t="s">
        <v>2966</v>
      </c>
      <c r="F443" s="8557" t="s">
        <v>2354</v>
      </c>
      <c r="G443" s="8557" t="s">
        <v>2967</v>
      </c>
      <c r="H443" s="8557" t="s">
        <v>24</v>
      </c>
      <c r="I443" s="8557" t="s">
        <v>1547</v>
      </c>
    </row>
    <row customHeight="1" ht="11.25">
      <c r="A444" s="8557" t="s">
        <v>2183</v>
      </c>
      <c r="B444" s="8557" t="s">
        <v>14</v>
      </c>
      <c r="C444" s="8557" t="s">
        <v>2968</v>
      </c>
      <c r="D444" s="8557" t="s">
        <v>2969</v>
      </c>
      <c r="E444" s="8557" t="s">
        <v>2970</v>
      </c>
      <c r="F444" s="8557" t="s">
        <v>2336</v>
      </c>
      <c r="G444" s="8557" t="s">
        <v>24</v>
      </c>
      <c r="H444" s="8557" t="s">
        <v>24</v>
      </c>
      <c r="I444" s="8557" t="s">
        <v>1547</v>
      </c>
    </row>
    <row customHeight="1" ht="11.25">
      <c r="A445" s="8557" t="s">
        <v>2183</v>
      </c>
      <c r="B445" s="8557" t="s">
        <v>14</v>
      </c>
      <c r="C445" s="8557" t="s">
        <v>2971</v>
      </c>
      <c r="D445" s="8557" t="s">
        <v>2972</v>
      </c>
      <c r="E445" s="8557" t="s">
        <v>2973</v>
      </c>
      <c r="F445" s="8557" t="s">
        <v>2220</v>
      </c>
      <c r="G445" s="8557" t="s">
        <v>24</v>
      </c>
      <c r="H445" s="8557" t="s">
        <v>24</v>
      </c>
      <c r="I445" s="8557" t="s">
        <v>1547</v>
      </c>
    </row>
    <row customHeight="1" ht="11.25">
      <c r="A446" s="8557" t="s">
        <v>2183</v>
      </c>
      <c r="B446" s="8557" t="s">
        <v>14</v>
      </c>
      <c r="C446" s="8557" t="s">
        <v>2974</v>
      </c>
      <c r="D446" s="8557" t="s">
        <v>2975</v>
      </c>
      <c r="E446" s="8557" t="s">
        <v>2976</v>
      </c>
      <c r="F446" s="8557" t="s">
        <v>2186</v>
      </c>
      <c r="G446" s="8557" t="s">
        <v>2977</v>
      </c>
      <c r="H446" s="8557" t="s">
        <v>24</v>
      </c>
      <c r="I446" s="8557" t="s">
        <v>1547</v>
      </c>
    </row>
    <row customHeight="1" ht="11.25">
      <c r="A447" s="8557" t="s">
        <v>2183</v>
      </c>
      <c r="B447" s="8557" t="s">
        <v>14</v>
      </c>
      <c r="C447" s="8557" t="s">
        <v>2978</v>
      </c>
      <c r="D447" s="8557" t="s">
        <v>2979</v>
      </c>
      <c r="E447" s="8557" t="s">
        <v>2980</v>
      </c>
      <c r="F447" s="8557" t="s">
        <v>2378</v>
      </c>
      <c r="G447" s="8557" t="s">
        <v>2981</v>
      </c>
      <c r="H447" s="8557" t="s">
        <v>24</v>
      </c>
      <c r="I447" s="8557" t="s">
        <v>1547</v>
      </c>
    </row>
    <row customHeight="1" ht="11.25">
      <c r="A448" s="8557" t="s">
        <v>2183</v>
      </c>
      <c r="B448" s="8557" t="s">
        <v>14</v>
      </c>
      <c r="C448" s="8557" t="s">
        <v>2982</v>
      </c>
      <c r="D448" s="8557" t="s">
        <v>2983</v>
      </c>
      <c r="E448" s="8557" t="s">
        <v>2984</v>
      </c>
      <c r="F448" s="8557" t="s">
        <v>2429</v>
      </c>
      <c r="G448" s="8557" t="s">
        <v>2985</v>
      </c>
      <c r="H448" s="8557" t="s">
        <v>24</v>
      </c>
      <c r="I448" s="8557" t="s">
        <v>1547</v>
      </c>
    </row>
    <row customHeight="1" ht="11.25">
      <c r="A449" s="8557" t="s">
        <v>2183</v>
      </c>
      <c r="B449" s="8557" t="s">
        <v>14</v>
      </c>
      <c r="C449" s="8557" t="s">
        <v>2986</v>
      </c>
      <c r="D449" s="8557" t="s">
        <v>2987</v>
      </c>
      <c r="E449" s="8557" t="s">
        <v>2988</v>
      </c>
      <c r="F449" s="8557" t="s">
        <v>2457</v>
      </c>
      <c r="G449" s="8557" t="s">
        <v>2989</v>
      </c>
      <c r="H449" s="8557" t="s">
        <v>24</v>
      </c>
      <c r="I449" s="8557" t="s">
        <v>1547</v>
      </c>
    </row>
    <row customHeight="1" ht="11.25">
      <c r="A450" s="8557" t="s">
        <v>2183</v>
      </c>
      <c r="B450" s="8557" t="s">
        <v>14</v>
      </c>
      <c r="C450" s="8557" t="s">
        <v>2990</v>
      </c>
      <c r="D450" s="8557" t="s">
        <v>2991</v>
      </c>
      <c r="E450" s="8557" t="s">
        <v>2992</v>
      </c>
      <c r="F450" s="8557" t="s">
        <v>2526</v>
      </c>
      <c r="G450" s="8557" t="s">
        <v>2993</v>
      </c>
      <c r="H450" s="8557" t="s">
        <v>24</v>
      </c>
      <c r="I450" s="8557" t="s">
        <v>1547</v>
      </c>
    </row>
    <row customHeight="1" ht="11.25">
      <c r="A451" s="8557" t="s">
        <v>2183</v>
      </c>
      <c r="B451" s="8557" t="s">
        <v>14</v>
      </c>
      <c r="C451" s="8557" t="s">
        <v>2994</v>
      </c>
      <c r="D451" s="8557" t="s">
        <v>2995</v>
      </c>
      <c r="E451" s="8557" t="s">
        <v>2996</v>
      </c>
      <c r="F451" s="8557" t="s">
        <v>2694</v>
      </c>
      <c r="G451" s="8557" t="s">
        <v>2997</v>
      </c>
      <c r="H451" s="8557" t="s">
        <v>24</v>
      </c>
      <c r="I451" s="8557" t="s">
        <v>1547</v>
      </c>
    </row>
    <row customHeight="1" ht="11.25">
      <c r="A452" s="8557" t="s">
        <v>2183</v>
      </c>
      <c r="B452" s="8557" t="s">
        <v>14</v>
      </c>
      <c r="C452" s="8557" t="s">
        <v>2787</v>
      </c>
      <c r="D452" s="8557" t="s">
        <v>2788</v>
      </c>
      <c r="E452" s="8557" t="s">
        <v>2789</v>
      </c>
      <c r="F452" s="8557" t="s">
        <v>2416</v>
      </c>
      <c r="G452" s="8557" t="s">
        <v>24</v>
      </c>
      <c r="H452" s="8557" t="s">
        <v>24</v>
      </c>
      <c r="I452" s="8557" t="s">
        <v>1547</v>
      </c>
    </row>
    <row customHeight="1" ht="11.25">
      <c r="A453" s="8557" t="s">
        <v>2183</v>
      </c>
      <c r="B453" s="8557" t="s">
        <v>14</v>
      </c>
      <c r="C453" s="8557" t="s">
        <v>2998</v>
      </c>
      <c r="D453" s="8557" t="s">
        <v>2999</v>
      </c>
      <c r="E453" s="8557" t="s">
        <v>3000</v>
      </c>
      <c r="F453" s="8557" t="s">
        <v>2608</v>
      </c>
      <c r="G453" s="8557" t="s">
        <v>3001</v>
      </c>
      <c r="H453" s="8557" t="s">
        <v>24</v>
      </c>
      <c r="I453" s="8557" t="s">
        <v>1547</v>
      </c>
    </row>
    <row customHeight="1" ht="11.25">
      <c r="A454" s="8557" t="s">
        <v>2183</v>
      </c>
      <c r="B454" s="8557" t="s">
        <v>14</v>
      </c>
      <c r="C454" s="8557" t="s">
        <v>3002</v>
      </c>
      <c r="D454" s="8557" t="s">
        <v>3003</v>
      </c>
      <c r="E454" s="8557" t="s">
        <v>3004</v>
      </c>
      <c r="F454" s="8557" t="s">
        <v>2241</v>
      </c>
      <c r="G454" s="8557" t="s">
        <v>24</v>
      </c>
      <c r="H454" s="8557" t="s">
        <v>24</v>
      </c>
      <c r="I454" s="8557" t="s">
        <v>1547</v>
      </c>
    </row>
    <row customHeight="1" ht="11.25">
      <c r="A455" s="8557" t="s">
        <v>2183</v>
      </c>
      <c r="B455" s="8557" t="s">
        <v>14</v>
      </c>
      <c r="C455" s="8557" t="s">
        <v>3005</v>
      </c>
      <c r="D455" s="8557" t="s">
        <v>3006</v>
      </c>
      <c r="E455" s="8557" t="s">
        <v>3007</v>
      </c>
      <c r="F455" s="8557" t="s">
        <v>2190</v>
      </c>
      <c r="G455" s="8557" t="s">
        <v>3008</v>
      </c>
      <c r="H455" s="8557" t="s">
        <v>24</v>
      </c>
      <c r="I455" s="8557" t="s">
        <v>1547</v>
      </c>
    </row>
    <row customHeight="1" ht="11.25">
      <c r="A456" s="8557" t="s">
        <v>2183</v>
      </c>
      <c r="B456" s="8557" t="s">
        <v>14</v>
      </c>
      <c r="C456" s="8557" t="s">
        <v>3009</v>
      </c>
      <c r="D456" s="8557" t="s">
        <v>3010</v>
      </c>
      <c r="E456" s="8557" t="s">
        <v>3011</v>
      </c>
      <c r="F456" s="8557" t="s">
        <v>2505</v>
      </c>
      <c r="G456" s="8557" t="s">
        <v>24</v>
      </c>
      <c r="H456" s="8557" t="s">
        <v>24</v>
      </c>
      <c r="I456" s="8557" t="s">
        <v>1547</v>
      </c>
    </row>
    <row customHeight="1" ht="11.25">
      <c r="A457" s="8557" t="s">
        <v>2183</v>
      </c>
      <c r="B457" s="8557" t="s">
        <v>14</v>
      </c>
      <c r="C457" s="8557" t="s">
        <v>3012</v>
      </c>
      <c r="D457" s="8557" t="s">
        <v>3013</v>
      </c>
      <c r="E457" s="8557" t="s">
        <v>3014</v>
      </c>
      <c r="F457" s="8557" t="s">
        <v>2336</v>
      </c>
      <c r="G457" s="8557" t="s">
        <v>3015</v>
      </c>
      <c r="H457" s="8557" t="s">
        <v>24</v>
      </c>
      <c r="I457" s="8557" t="s">
        <v>1547</v>
      </c>
    </row>
    <row customHeight="1" ht="11.25">
      <c r="A458" s="8557" t="s">
        <v>2183</v>
      </c>
      <c r="B458" s="8557" t="s">
        <v>14</v>
      </c>
      <c r="C458" s="8557" t="s">
        <v>3016</v>
      </c>
      <c r="D458" s="8557" t="s">
        <v>3017</v>
      </c>
      <c r="E458" s="8557" t="s">
        <v>3018</v>
      </c>
      <c r="F458" s="8557" t="s">
        <v>2446</v>
      </c>
      <c r="G458" s="8557" t="s">
        <v>24</v>
      </c>
      <c r="H458" s="8557" t="s">
        <v>24</v>
      </c>
      <c r="I458" s="8557" t="s">
        <v>1547</v>
      </c>
    </row>
    <row customHeight="1" ht="11.25">
      <c r="A459" s="8557" t="s">
        <v>2183</v>
      </c>
      <c r="B459" s="8557" t="s">
        <v>14</v>
      </c>
      <c r="C459" s="8557" t="s">
        <v>3019</v>
      </c>
      <c r="D459" s="8557" t="s">
        <v>3020</v>
      </c>
      <c r="E459" s="8557" t="s">
        <v>3021</v>
      </c>
      <c r="F459" s="8557" t="s">
        <v>2190</v>
      </c>
      <c r="G459" s="8557" t="s">
        <v>3022</v>
      </c>
      <c r="H459" s="8557" t="s">
        <v>24</v>
      </c>
      <c r="I459" s="8557" t="s">
        <v>1547</v>
      </c>
    </row>
    <row customHeight="1" ht="11.25">
      <c r="A460" s="8557" t="s">
        <v>2183</v>
      </c>
      <c r="B460" s="8557" t="s">
        <v>14</v>
      </c>
      <c r="C460" s="8557" t="s">
        <v>3023</v>
      </c>
      <c r="D460" s="8557" t="s">
        <v>3024</v>
      </c>
      <c r="E460" s="8557" t="s">
        <v>3025</v>
      </c>
      <c r="F460" s="8557" t="s">
        <v>2186</v>
      </c>
      <c r="G460" s="8557" t="s">
        <v>3026</v>
      </c>
      <c r="H460" s="8557" t="s">
        <v>24</v>
      </c>
      <c r="I460" s="8557" t="s">
        <v>1547</v>
      </c>
    </row>
    <row customHeight="1" ht="11.25">
      <c r="A461" s="8557" t="s">
        <v>2183</v>
      </c>
      <c r="B461" s="8557" t="s">
        <v>14</v>
      </c>
      <c r="C461" s="8557" t="s">
        <v>3027</v>
      </c>
      <c r="D461" s="8557" t="s">
        <v>3028</v>
      </c>
      <c r="E461" s="8557" t="s">
        <v>3029</v>
      </c>
      <c r="F461" s="8557" t="s">
        <v>2286</v>
      </c>
      <c r="G461" s="8557" t="s">
        <v>24</v>
      </c>
      <c r="H461" s="8557" t="s">
        <v>24</v>
      </c>
      <c r="I461" s="8557" t="s">
        <v>1547</v>
      </c>
    </row>
    <row customHeight="1" ht="11.25">
      <c r="A462" s="8557" t="s">
        <v>2183</v>
      </c>
      <c r="B462" s="8557" t="s">
        <v>14</v>
      </c>
      <c r="C462" s="8557" t="s">
        <v>3030</v>
      </c>
      <c r="D462" s="8557" t="s">
        <v>3031</v>
      </c>
      <c r="E462" s="8557" t="s">
        <v>3032</v>
      </c>
      <c r="F462" s="8557" t="s">
        <v>2212</v>
      </c>
      <c r="G462" s="8557" t="s">
        <v>3033</v>
      </c>
      <c r="H462" s="8557" t="s">
        <v>24</v>
      </c>
      <c r="I462" s="8557" t="s">
        <v>1547</v>
      </c>
    </row>
    <row customHeight="1" ht="11.25">
      <c r="A463" s="8557" t="s">
        <v>2183</v>
      </c>
      <c r="B463" s="8557" t="s">
        <v>14</v>
      </c>
      <c r="C463" s="8557" t="s">
        <v>2832</v>
      </c>
      <c r="D463" s="8557" t="s">
        <v>2833</v>
      </c>
      <c r="E463" s="8557" t="s">
        <v>2834</v>
      </c>
      <c r="F463" s="8557" t="s">
        <v>2364</v>
      </c>
      <c r="G463" s="8557" t="s">
        <v>24</v>
      </c>
      <c r="H463" s="8557" t="s">
        <v>24</v>
      </c>
      <c r="I463" s="8557" t="s">
        <v>1547</v>
      </c>
    </row>
    <row customHeight="1" ht="11.25">
      <c r="A464" s="8557" t="s">
        <v>2183</v>
      </c>
      <c r="B464" s="8557" t="s">
        <v>14</v>
      </c>
      <c r="C464" s="8557" t="s">
        <v>3034</v>
      </c>
      <c r="D464" s="8557" t="s">
        <v>3035</v>
      </c>
      <c r="E464" s="8557" t="s">
        <v>3036</v>
      </c>
      <c r="F464" s="8557" t="s">
        <v>2186</v>
      </c>
      <c r="G464" s="8557" t="s">
        <v>3037</v>
      </c>
      <c r="H464" s="8557" t="s">
        <v>24</v>
      </c>
      <c r="I464" s="8557" t="s">
        <v>1547</v>
      </c>
    </row>
    <row customHeight="1" ht="11.25">
      <c r="A465" s="8557" t="s">
        <v>2183</v>
      </c>
      <c r="B465" s="8557" t="s">
        <v>14</v>
      </c>
      <c r="C465" s="8557" t="s">
        <v>3038</v>
      </c>
      <c r="D465" s="8557" t="s">
        <v>3039</v>
      </c>
      <c r="E465" s="8557" t="s">
        <v>3040</v>
      </c>
      <c r="F465" s="8557" t="s">
        <v>2385</v>
      </c>
      <c r="G465" s="8557" t="s">
        <v>3041</v>
      </c>
      <c r="H465" s="8557" t="s">
        <v>24</v>
      </c>
      <c r="I465" s="8557" t="s">
        <v>1547</v>
      </c>
    </row>
    <row customHeight="1" ht="11.25">
      <c r="A466" s="8557" t="s">
        <v>2183</v>
      </c>
      <c r="B466" s="8557" t="s">
        <v>14</v>
      </c>
      <c r="C466" s="8557" t="s">
        <v>3042</v>
      </c>
      <c r="D466" s="8557" t="s">
        <v>3043</v>
      </c>
      <c r="E466" s="8557" t="s">
        <v>3044</v>
      </c>
      <c r="F466" s="8557" t="s">
        <v>2429</v>
      </c>
      <c r="G466" s="8557" t="s">
        <v>3045</v>
      </c>
      <c r="H466" s="8557" t="s">
        <v>24</v>
      </c>
      <c r="I466" s="8557" t="s">
        <v>1547</v>
      </c>
    </row>
    <row customHeight="1" ht="11.25">
      <c r="A467" s="8557" t="s">
        <v>2183</v>
      </c>
      <c r="B467" s="8557" t="s">
        <v>14</v>
      </c>
      <c r="C467" s="8557" t="s">
        <v>3046</v>
      </c>
      <c r="D467" s="8557" t="s">
        <v>3047</v>
      </c>
      <c r="E467" s="8557" t="s">
        <v>3048</v>
      </c>
      <c r="F467" s="8557" t="s">
        <v>2457</v>
      </c>
      <c r="G467" s="8557" t="s">
        <v>3049</v>
      </c>
      <c r="H467" s="8557" t="s">
        <v>24</v>
      </c>
      <c r="I467" s="8557" t="s">
        <v>1547</v>
      </c>
    </row>
    <row customHeight="1" ht="11.25">
      <c r="A468" s="8557" t="s">
        <v>2183</v>
      </c>
      <c r="B468" s="8557" t="s">
        <v>14</v>
      </c>
      <c r="C468" s="8557" t="s">
        <v>3050</v>
      </c>
      <c r="D468" s="8557" t="s">
        <v>3051</v>
      </c>
      <c r="E468" s="8557" t="s">
        <v>3052</v>
      </c>
      <c r="F468" s="8557" t="s">
        <v>2315</v>
      </c>
      <c r="G468" s="8557" t="s">
        <v>3053</v>
      </c>
      <c r="H468" s="8557" t="s">
        <v>24</v>
      </c>
      <c r="I468" s="8557" t="s">
        <v>1547</v>
      </c>
    </row>
    <row customHeight="1" ht="11.25">
      <c r="A469" s="8557" t="s">
        <v>2183</v>
      </c>
      <c r="B469" s="8557" t="s">
        <v>14</v>
      </c>
      <c r="C469" s="8557" t="s">
        <v>3054</v>
      </c>
      <c r="D469" s="8557" t="s">
        <v>3055</v>
      </c>
      <c r="E469" s="8557" t="s">
        <v>3056</v>
      </c>
      <c r="F469" s="8557" t="s">
        <v>2378</v>
      </c>
      <c r="G469" s="8557" t="s">
        <v>3057</v>
      </c>
      <c r="H469" s="8557" t="s">
        <v>24</v>
      </c>
      <c r="I469" s="8557" t="s">
        <v>1547</v>
      </c>
    </row>
    <row customHeight="1" ht="11.25">
      <c r="A470" s="8557" t="s">
        <v>2183</v>
      </c>
      <c r="B470" s="8557" t="s">
        <v>14</v>
      </c>
      <c r="C470" s="8557" t="s">
        <v>3058</v>
      </c>
      <c r="D470" s="8557" t="s">
        <v>3059</v>
      </c>
      <c r="E470" s="8557" t="s">
        <v>3060</v>
      </c>
      <c r="F470" s="8557" t="s">
        <v>2232</v>
      </c>
      <c r="G470" s="8557" t="s">
        <v>3061</v>
      </c>
      <c r="H470" s="8557" t="s">
        <v>24</v>
      </c>
      <c r="I470" s="8557" t="s">
        <v>1547</v>
      </c>
    </row>
    <row customHeight="1" ht="11.25">
      <c r="A471" s="8557" t="s">
        <v>2183</v>
      </c>
      <c r="B471" s="8557" t="s">
        <v>14</v>
      </c>
      <c r="C471" s="8557" t="s">
        <v>3062</v>
      </c>
      <c r="D471" s="8557" t="s">
        <v>3063</v>
      </c>
      <c r="E471" s="8557" t="s">
        <v>3064</v>
      </c>
      <c r="F471" s="8557" t="s">
        <v>2457</v>
      </c>
      <c r="G471" s="8557" t="s">
        <v>24</v>
      </c>
      <c r="H471" s="8557" t="s">
        <v>24</v>
      </c>
      <c r="I471" s="8557" t="s">
        <v>1547</v>
      </c>
    </row>
    <row customHeight="1" ht="11.25">
      <c r="A472" s="8557" t="s">
        <v>2183</v>
      </c>
      <c r="B472" s="8557" t="s">
        <v>14</v>
      </c>
      <c r="C472" s="8557" t="s">
        <v>3065</v>
      </c>
      <c r="D472" s="8557" t="s">
        <v>3066</v>
      </c>
      <c r="E472" s="8557" t="s">
        <v>3067</v>
      </c>
      <c r="F472" s="8557" t="s">
        <v>2378</v>
      </c>
      <c r="G472" s="8557" t="s">
        <v>3068</v>
      </c>
      <c r="H472" s="8557" t="s">
        <v>24</v>
      </c>
      <c r="I472" s="8557" t="s">
        <v>1547</v>
      </c>
    </row>
    <row customHeight="1" ht="11.25">
      <c r="A473" s="8557" t="s">
        <v>2183</v>
      </c>
      <c r="B473" s="8557" t="s">
        <v>14</v>
      </c>
      <c r="C473" s="8557" t="s">
        <v>3069</v>
      </c>
      <c r="D473" s="8557" t="s">
        <v>3070</v>
      </c>
      <c r="E473" s="8557" t="s">
        <v>3071</v>
      </c>
      <c r="F473" s="8557" t="s">
        <v>2220</v>
      </c>
      <c r="G473" s="8557" t="s">
        <v>3072</v>
      </c>
      <c r="H473" s="8557" t="s">
        <v>24</v>
      </c>
      <c r="I473" s="8557" t="s">
        <v>1547</v>
      </c>
    </row>
    <row customHeight="1" ht="11.25">
      <c r="A474" s="8557" t="s">
        <v>2183</v>
      </c>
      <c r="B474" s="8557" t="s">
        <v>14</v>
      </c>
      <c r="C474" s="8557" t="s">
        <v>3073</v>
      </c>
      <c r="D474" s="8557" t="s">
        <v>3074</v>
      </c>
      <c r="E474" s="8557" t="s">
        <v>3075</v>
      </c>
      <c r="F474" s="8557" t="s">
        <v>2190</v>
      </c>
      <c r="G474" s="8557" t="s">
        <v>3076</v>
      </c>
      <c r="H474" s="8557" t="s">
        <v>24</v>
      </c>
      <c r="I474" s="8557" t="s">
        <v>1547</v>
      </c>
    </row>
    <row customHeight="1" ht="11.25">
      <c r="A475" s="8557" t="s">
        <v>2183</v>
      </c>
      <c r="B475" s="8557" t="s">
        <v>14</v>
      </c>
      <c r="C475" s="8557" t="s">
        <v>3077</v>
      </c>
      <c r="D475" s="8557" t="s">
        <v>3078</v>
      </c>
      <c r="E475" s="8557" t="s">
        <v>3079</v>
      </c>
      <c r="F475" s="8557" t="s">
        <v>2190</v>
      </c>
      <c r="G475" s="8557" t="s">
        <v>3080</v>
      </c>
      <c r="H475" s="8557" t="s">
        <v>24</v>
      </c>
      <c r="I475" s="8557" t="s">
        <v>1547</v>
      </c>
    </row>
    <row customHeight="1" ht="11.25">
      <c r="A476" s="8557" t="s">
        <v>2183</v>
      </c>
      <c r="B476" s="8557" t="s">
        <v>14</v>
      </c>
      <c r="C476" s="8557" t="s">
        <v>3081</v>
      </c>
      <c r="D476" s="8557" t="s">
        <v>3082</v>
      </c>
      <c r="E476" s="8557" t="s">
        <v>3083</v>
      </c>
      <c r="F476" s="8557" t="s">
        <v>2307</v>
      </c>
      <c r="G476" s="8557" t="s">
        <v>3084</v>
      </c>
      <c r="H476" s="8557" t="s">
        <v>24</v>
      </c>
      <c r="I476" s="8557" t="s">
        <v>1547</v>
      </c>
    </row>
    <row customHeight="1" ht="11.25">
      <c r="A477" s="8557" t="s">
        <v>2183</v>
      </c>
      <c r="B477" s="8557" t="s">
        <v>14</v>
      </c>
      <c r="C477" s="8557" t="s">
        <v>3085</v>
      </c>
      <c r="D477" s="8557" t="s">
        <v>3086</v>
      </c>
      <c r="E477" s="8557" t="s">
        <v>3087</v>
      </c>
      <c r="F477" s="8557" t="s">
        <v>2880</v>
      </c>
      <c r="G477" s="8557" t="s">
        <v>3088</v>
      </c>
      <c r="H477" s="8557" t="s">
        <v>24</v>
      </c>
      <c r="I477" s="8557" t="s">
        <v>1547</v>
      </c>
    </row>
    <row customHeight="1" ht="11.25">
      <c r="A478" s="8557" t="s">
        <v>2183</v>
      </c>
      <c r="B478" s="8557" t="s">
        <v>14</v>
      </c>
      <c r="C478" s="8557" t="s">
        <v>3089</v>
      </c>
      <c r="D478" s="8557" t="s">
        <v>3090</v>
      </c>
      <c r="E478" s="8557" t="s">
        <v>3091</v>
      </c>
      <c r="F478" s="8557" t="s">
        <v>2241</v>
      </c>
      <c r="G478" s="8557" t="s">
        <v>24</v>
      </c>
      <c r="H478" s="8557" t="s">
        <v>24</v>
      </c>
      <c r="I478" s="8557" t="s">
        <v>1547</v>
      </c>
    </row>
    <row customHeight="1" ht="11.25">
      <c r="A479" s="8557" t="s">
        <v>2183</v>
      </c>
      <c r="B479" s="8557" t="s">
        <v>14</v>
      </c>
      <c r="C479" s="8557" t="s">
        <v>3092</v>
      </c>
      <c r="D479" s="8557" t="s">
        <v>3093</v>
      </c>
      <c r="E479" s="8557" t="s">
        <v>3094</v>
      </c>
      <c r="F479" s="8557" t="s">
        <v>2354</v>
      </c>
      <c r="G479" s="8557" t="s">
        <v>24</v>
      </c>
      <c r="H479" s="8557" t="s">
        <v>24</v>
      </c>
      <c r="I479" s="8557" t="s">
        <v>1547</v>
      </c>
    </row>
    <row customHeight="1" ht="11.25">
      <c r="A480" s="8557" t="s">
        <v>2183</v>
      </c>
      <c r="B480" s="8557" t="s">
        <v>14</v>
      </c>
      <c r="C480" s="8557" t="s">
        <v>3095</v>
      </c>
      <c r="D480" s="8557" t="s">
        <v>3096</v>
      </c>
      <c r="E480" s="8557" t="s">
        <v>3097</v>
      </c>
      <c r="F480" s="8557" t="s">
        <v>2190</v>
      </c>
      <c r="G480" s="8557" t="s">
        <v>24</v>
      </c>
      <c r="H480" s="8557" t="s">
        <v>24</v>
      </c>
      <c r="I480" s="8557" t="s">
        <v>1547</v>
      </c>
    </row>
    <row customHeight="1" ht="11.25">
      <c r="A481" s="8557" t="s">
        <v>2183</v>
      </c>
      <c r="B481" s="8557" t="s">
        <v>14</v>
      </c>
      <c r="C481" s="8557" t="s">
        <v>3098</v>
      </c>
      <c r="D481" s="8557" t="s">
        <v>3099</v>
      </c>
      <c r="E481" s="8557" t="s">
        <v>3100</v>
      </c>
      <c r="F481" s="8557" t="s">
        <v>2582</v>
      </c>
      <c r="G481" s="8557" t="s">
        <v>24</v>
      </c>
      <c r="H481" s="8557" t="s">
        <v>24</v>
      </c>
      <c r="I481" s="8557" t="s">
        <v>1547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80CB9-62FB-865F-4117-126B53A4D9CD}" mc:Ignorable="x14ac xr xr2 xr3">
  <sheetPr>
    <tabColor rgb="FFFFCC99"/>
  </sheetPr>
  <dimension ref="A1:G198"/>
  <sheetViews>
    <sheetView topLeftCell="A1" showGridLines="0" workbookViewId="0">
      <selection activeCell="A1" sqref="A1"/>
    </sheetView>
  </sheetViews>
  <sheetFormatPr customHeight="1" defaultRowHeight="11.25"/>
  <cols>
    <col min="1" max="1" style="15344" width="9.140625"/>
  </cols>
  <sheetData>
    <row customHeight="1" ht="11.25">
      <c r="A1" s="596" t="s">
        <v>3101</v>
      </c>
      <c r="B1" s="284" t="s">
        <v>3102</v>
      </c>
      <c r="C1" s="284" t="s">
        <v>3103</v>
      </c>
      <c r="D1" s="284" t="s">
        <v>3104</v>
      </c>
      <c r="E1" s="146" t="s">
        <v>3105</v>
      </c>
      <c r="F1" s="146" t="s">
        <v>3106</v>
      </c>
      <c r="G1" s="146" t="s">
        <v>3107</v>
      </c>
    </row>
    <row customHeight="1" ht="11.25">
      <c r="A2" s="596" t="s">
        <v>14</v>
      </c>
      <c r="B2" s="0" t="s">
        <v>3108</v>
      </c>
      <c r="C2" s="0" t="s">
        <v>3109</v>
      </c>
      <c r="D2" s="0" t="s">
        <v>3108</v>
      </c>
      <c r="E2" s="0" t="s">
        <v>3109</v>
      </c>
      <c r="F2" s="0" t="s">
        <v>3110</v>
      </c>
      <c r="G2" s="0" t="s">
        <v>106</v>
      </c>
    </row>
    <row customHeight="1" ht="11.25">
      <c r="A3" s="596" t="s">
        <v>14</v>
      </c>
      <c r="B3" s="0" t="s">
        <v>3111</v>
      </c>
      <c r="C3" s="0" t="s">
        <v>3112</v>
      </c>
      <c r="D3" s="0" t="s">
        <v>3111</v>
      </c>
      <c r="E3" s="0" t="s">
        <v>3112</v>
      </c>
      <c r="F3" s="0" t="s">
        <v>3113</v>
      </c>
      <c r="G3" s="0" t="s">
        <v>107</v>
      </c>
    </row>
    <row customHeight="1" ht="11.25">
      <c r="A4" s="596" t="s">
        <v>14</v>
      </c>
      <c r="B4" s="0" t="s">
        <v>3111</v>
      </c>
      <c r="C4" s="0" t="s">
        <v>3112</v>
      </c>
      <c r="D4" s="0" t="s">
        <v>3114</v>
      </c>
      <c r="E4" s="0" t="s">
        <v>3115</v>
      </c>
      <c r="F4" s="0" t="s">
        <v>3116</v>
      </c>
      <c r="G4" s="0" t="s">
        <v>87</v>
      </c>
    </row>
    <row customHeight="1" ht="11.25">
      <c r="A5" s="596" t="s">
        <v>14</v>
      </c>
      <c r="B5" s="0" t="s">
        <v>3111</v>
      </c>
      <c r="C5" s="0" t="s">
        <v>3112</v>
      </c>
      <c r="D5" s="0" t="s">
        <v>3117</v>
      </c>
      <c r="E5" s="0" t="s">
        <v>3118</v>
      </c>
      <c r="F5" s="0" t="s">
        <v>3116</v>
      </c>
      <c r="G5" s="0" t="s">
        <v>88</v>
      </c>
    </row>
    <row customHeight="1" ht="11.25">
      <c r="A6" s="596" t="s">
        <v>14</v>
      </c>
      <c r="B6" s="0" t="s">
        <v>3111</v>
      </c>
      <c r="C6" s="0" t="s">
        <v>3112</v>
      </c>
      <c r="D6" s="0" t="s">
        <v>3119</v>
      </c>
      <c r="E6" s="0" t="s">
        <v>3120</v>
      </c>
      <c r="F6" s="0" t="s">
        <v>3116</v>
      </c>
      <c r="G6" s="0" t="s">
        <v>108</v>
      </c>
    </row>
    <row customHeight="1" ht="11.25">
      <c r="A7" s="596" t="s">
        <v>14</v>
      </c>
      <c r="B7" s="0" t="s">
        <v>3111</v>
      </c>
      <c r="C7" s="0" t="s">
        <v>3112</v>
      </c>
      <c r="D7" s="0" t="s">
        <v>3121</v>
      </c>
      <c r="E7" s="0" t="s">
        <v>3122</v>
      </c>
      <c r="F7" s="0" t="s">
        <v>3116</v>
      </c>
      <c r="G7" s="0" t="s">
        <v>89</v>
      </c>
    </row>
    <row customHeight="1" ht="11.25">
      <c r="A8" s="596" t="s">
        <v>14</v>
      </c>
      <c r="B8" s="0" t="s">
        <v>3123</v>
      </c>
      <c r="C8" s="0" t="s">
        <v>3124</v>
      </c>
      <c r="D8" s="0" t="s">
        <v>3123</v>
      </c>
      <c r="E8" s="0" t="s">
        <v>3124</v>
      </c>
      <c r="F8" s="0" t="s">
        <v>3125</v>
      </c>
      <c r="G8" s="0" t="s">
        <v>90</v>
      </c>
    </row>
    <row customHeight="1" ht="11.25">
      <c r="A9" s="596" t="s">
        <v>14</v>
      </c>
      <c r="B9" s="0" t="s">
        <v>3126</v>
      </c>
      <c r="C9" s="0" t="s">
        <v>3127</v>
      </c>
      <c r="D9" s="0" t="s">
        <v>3126</v>
      </c>
      <c r="E9" s="0" t="s">
        <v>3127</v>
      </c>
      <c r="F9" s="0" t="s">
        <v>3125</v>
      </c>
      <c r="G9" s="0" t="s">
        <v>109</v>
      </c>
    </row>
    <row customHeight="1" ht="11.25">
      <c r="A10" s="596" t="s">
        <v>14</v>
      </c>
      <c r="B10" s="0" t="s">
        <v>97</v>
      </c>
      <c r="C10" s="0" t="s">
        <v>98</v>
      </c>
      <c r="D10" s="0" t="s">
        <v>97</v>
      </c>
      <c r="E10" s="0" t="s">
        <v>98</v>
      </c>
      <c r="F10" s="0" t="s">
        <v>3125</v>
      </c>
      <c r="G10" s="0" t="s">
        <v>96</v>
      </c>
    </row>
    <row customHeight="1" ht="11.25">
      <c r="A11" s="596" t="s">
        <v>14</v>
      </c>
      <c r="B11" s="0" t="s">
        <v>3128</v>
      </c>
      <c r="C11" s="0" t="s">
        <v>3129</v>
      </c>
      <c r="D11" s="0" t="s">
        <v>3128</v>
      </c>
      <c r="E11" s="0" t="s">
        <v>3129</v>
      </c>
      <c r="F11" s="0" t="s">
        <v>3125</v>
      </c>
      <c r="G11" s="0" t="s">
        <v>145</v>
      </c>
    </row>
    <row customHeight="1" ht="11.25">
      <c r="A12" s="596" t="s">
        <v>14</v>
      </c>
      <c r="B12" s="0" t="s">
        <v>3130</v>
      </c>
      <c r="C12" s="0" t="s">
        <v>3131</v>
      </c>
      <c r="D12" s="0" t="s">
        <v>3130</v>
      </c>
      <c r="E12" s="0" t="s">
        <v>3131</v>
      </c>
      <c r="F12" s="0" t="s">
        <v>3125</v>
      </c>
      <c r="G12" s="0" t="s">
        <v>146</v>
      </c>
    </row>
    <row customHeight="1" ht="11.25">
      <c r="A13" s="596" t="s">
        <v>14</v>
      </c>
      <c r="B13" s="0" t="s">
        <v>3132</v>
      </c>
      <c r="C13" s="0" t="s">
        <v>3133</v>
      </c>
      <c r="D13" s="0" t="s">
        <v>3132</v>
      </c>
      <c r="E13" s="0" t="s">
        <v>3133</v>
      </c>
      <c r="F13" s="0" t="s">
        <v>3125</v>
      </c>
      <c r="G13" s="0" t="s">
        <v>147</v>
      </c>
    </row>
    <row customHeight="1" ht="11.25">
      <c r="A14" s="596" t="s">
        <v>14</v>
      </c>
      <c r="B14" s="0" t="s">
        <v>3134</v>
      </c>
      <c r="C14" s="0" t="s">
        <v>3135</v>
      </c>
      <c r="D14" s="0" t="s">
        <v>3136</v>
      </c>
      <c r="E14" s="0" t="s">
        <v>3137</v>
      </c>
      <c r="F14" s="0" t="s">
        <v>3116</v>
      </c>
      <c r="G14" s="0" t="s">
        <v>148</v>
      </c>
    </row>
    <row customHeight="1" ht="11.25">
      <c r="A15" s="596" t="s">
        <v>14</v>
      </c>
      <c r="B15" s="0" t="s">
        <v>3134</v>
      </c>
      <c r="C15" s="0" t="s">
        <v>3135</v>
      </c>
      <c r="D15" s="0" t="s">
        <v>3134</v>
      </c>
      <c r="E15" s="0" t="s">
        <v>3135</v>
      </c>
      <c r="F15" s="0" t="s">
        <v>3113</v>
      </c>
      <c r="G15" s="0" t="s">
        <v>149</v>
      </c>
    </row>
    <row customHeight="1" ht="11.25">
      <c r="A16" s="596" t="s">
        <v>14</v>
      </c>
      <c r="B16" s="0" t="s">
        <v>3134</v>
      </c>
      <c r="C16" s="0" t="s">
        <v>3135</v>
      </c>
      <c r="D16" s="0" t="s">
        <v>3138</v>
      </c>
      <c r="E16" s="0" t="s">
        <v>3139</v>
      </c>
      <c r="F16" s="0" t="s">
        <v>3116</v>
      </c>
      <c r="G16" s="0" t="s">
        <v>1392</v>
      </c>
    </row>
    <row customHeight="1" ht="11.25">
      <c r="A17" s="596" t="s">
        <v>14</v>
      </c>
      <c r="B17" s="0" t="s">
        <v>3134</v>
      </c>
      <c r="C17" s="0" t="s">
        <v>3135</v>
      </c>
      <c r="D17" s="0" t="s">
        <v>3140</v>
      </c>
      <c r="E17" s="0" t="s">
        <v>3141</v>
      </c>
      <c r="F17" s="0" t="s">
        <v>3142</v>
      </c>
      <c r="G17" s="0" t="s">
        <v>1398</v>
      </c>
    </row>
    <row customHeight="1" ht="11.25">
      <c r="A18" s="596" t="s">
        <v>14</v>
      </c>
      <c r="B18" s="0" t="s">
        <v>3134</v>
      </c>
      <c r="C18" s="0" t="s">
        <v>3135</v>
      </c>
      <c r="D18" s="0" t="s">
        <v>3143</v>
      </c>
      <c r="E18" s="0" t="s">
        <v>3144</v>
      </c>
      <c r="F18" s="0" t="s">
        <v>3116</v>
      </c>
      <c r="G18" s="0" t="s">
        <v>1409</v>
      </c>
    </row>
    <row customHeight="1" ht="11.25">
      <c r="A19" s="596" t="s">
        <v>14</v>
      </c>
      <c r="B19" s="0" t="s">
        <v>3134</v>
      </c>
      <c r="C19" s="0" t="s">
        <v>3135</v>
      </c>
      <c r="D19" s="0" t="s">
        <v>3145</v>
      </c>
      <c r="E19" s="0" t="s">
        <v>3146</v>
      </c>
      <c r="F19" s="0" t="s">
        <v>3116</v>
      </c>
      <c r="G19" s="0" t="s">
        <v>1423</v>
      </c>
    </row>
    <row customHeight="1" ht="11.25">
      <c r="A20" s="596" t="s">
        <v>14</v>
      </c>
      <c r="B20" s="0" t="s">
        <v>3134</v>
      </c>
      <c r="C20" s="0" t="s">
        <v>3135</v>
      </c>
      <c r="D20" s="0" t="s">
        <v>3147</v>
      </c>
      <c r="E20" s="0" t="s">
        <v>3148</v>
      </c>
      <c r="F20" s="0" t="s">
        <v>3116</v>
      </c>
      <c r="G20" s="0" t="s">
        <v>1435</v>
      </c>
    </row>
    <row customHeight="1" ht="11.25">
      <c r="A21" s="596" t="s">
        <v>14</v>
      </c>
      <c r="B21" s="0" t="s">
        <v>3134</v>
      </c>
      <c r="C21" s="0" t="s">
        <v>3135</v>
      </c>
      <c r="D21" s="0" t="s">
        <v>3149</v>
      </c>
      <c r="E21" s="0" t="s">
        <v>3150</v>
      </c>
      <c r="F21" s="0" t="s">
        <v>3116</v>
      </c>
      <c r="G21" s="0" t="s">
        <v>1444</v>
      </c>
    </row>
    <row customHeight="1" ht="11.25">
      <c r="A22" s="596" t="s">
        <v>14</v>
      </c>
      <c r="B22" s="0" t="s">
        <v>3151</v>
      </c>
      <c r="C22" s="0" t="s">
        <v>3152</v>
      </c>
      <c r="D22" s="0" t="s">
        <v>3151</v>
      </c>
      <c r="E22" s="0" t="s">
        <v>3152</v>
      </c>
      <c r="F22" s="0" t="s">
        <v>3110</v>
      </c>
      <c r="G22" s="0" t="s">
        <v>1460</v>
      </c>
    </row>
    <row customHeight="1" ht="11.25">
      <c r="A23" s="596" t="s">
        <v>14</v>
      </c>
      <c r="B23" s="0" t="s">
        <v>3153</v>
      </c>
      <c r="C23" s="0" t="s">
        <v>3154</v>
      </c>
      <c r="D23" s="0" t="s">
        <v>3155</v>
      </c>
      <c r="E23" s="0" t="s">
        <v>3156</v>
      </c>
      <c r="F23" s="0" t="s">
        <v>3116</v>
      </c>
      <c r="G23" s="0" t="s">
        <v>1467</v>
      </c>
    </row>
    <row customHeight="1" ht="11.25">
      <c r="A24" s="596" t="s">
        <v>14</v>
      </c>
      <c r="B24" s="0" t="s">
        <v>3153</v>
      </c>
      <c r="C24" s="0" t="s">
        <v>3154</v>
      </c>
      <c r="D24" s="0" t="s">
        <v>3157</v>
      </c>
      <c r="E24" s="0" t="s">
        <v>3158</v>
      </c>
      <c r="F24" s="0" t="s">
        <v>3159</v>
      </c>
      <c r="G24" s="0" t="s">
        <v>1475</v>
      </c>
    </row>
    <row customHeight="1" ht="11.25">
      <c r="A25" s="596" t="s">
        <v>14</v>
      </c>
      <c r="B25" s="0" t="s">
        <v>3153</v>
      </c>
      <c r="C25" s="0" t="s">
        <v>3154</v>
      </c>
      <c r="D25" s="0" t="s">
        <v>3160</v>
      </c>
      <c r="E25" s="0" t="s">
        <v>3161</v>
      </c>
      <c r="F25" s="0" t="s">
        <v>3159</v>
      </c>
      <c r="G25" s="0" t="s">
        <v>1482</v>
      </c>
    </row>
    <row customHeight="1" ht="11.25">
      <c r="A26" s="596" t="s">
        <v>14</v>
      </c>
      <c r="B26" s="0" t="s">
        <v>3153</v>
      </c>
      <c r="C26" s="0" t="s">
        <v>3154</v>
      </c>
      <c r="D26" s="0" t="s">
        <v>3153</v>
      </c>
      <c r="E26" s="0" t="s">
        <v>3154</v>
      </c>
      <c r="F26" s="0" t="s">
        <v>3113</v>
      </c>
      <c r="G26" s="0" t="s">
        <v>1486</v>
      </c>
    </row>
    <row customHeight="1" ht="11.25">
      <c r="A27" s="596" t="s">
        <v>14</v>
      </c>
      <c r="B27" s="0" t="s">
        <v>3153</v>
      </c>
      <c r="C27" s="0" t="s">
        <v>3154</v>
      </c>
      <c r="D27" s="0" t="s">
        <v>3162</v>
      </c>
      <c r="E27" s="0" t="s">
        <v>3163</v>
      </c>
      <c r="F27" s="0" t="s">
        <v>3116</v>
      </c>
      <c r="G27" s="0" t="s">
        <v>1491</v>
      </c>
    </row>
    <row customHeight="1" ht="11.25">
      <c r="A28" s="596" t="s">
        <v>14</v>
      </c>
      <c r="B28" s="0" t="s">
        <v>3153</v>
      </c>
      <c r="C28" s="0" t="s">
        <v>3154</v>
      </c>
      <c r="D28" s="0" t="s">
        <v>3164</v>
      </c>
      <c r="E28" s="0" t="s">
        <v>3165</v>
      </c>
      <c r="F28" s="0" t="s">
        <v>3116</v>
      </c>
      <c r="G28" s="0" t="s">
        <v>1499</v>
      </c>
    </row>
    <row customHeight="1" ht="11.25">
      <c r="A29" s="596" t="s">
        <v>14</v>
      </c>
      <c r="B29" s="0" t="s">
        <v>3153</v>
      </c>
      <c r="C29" s="0" t="s">
        <v>3154</v>
      </c>
      <c r="D29" s="0" t="s">
        <v>3166</v>
      </c>
      <c r="E29" s="0" t="s">
        <v>3167</v>
      </c>
      <c r="F29" s="0" t="s">
        <v>3159</v>
      </c>
      <c r="G29" s="0" t="s">
        <v>1501</v>
      </c>
    </row>
    <row customHeight="1" ht="11.25">
      <c r="A30" s="596" t="s">
        <v>14</v>
      </c>
      <c r="B30" s="0" t="s">
        <v>3168</v>
      </c>
      <c r="C30" s="0" t="s">
        <v>3169</v>
      </c>
      <c r="D30" s="0" t="s">
        <v>3170</v>
      </c>
      <c r="E30" s="0" t="s">
        <v>3171</v>
      </c>
      <c r="F30" s="0" t="s">
        <v>3116</v>
      </c>
      <c r="G30" s="0" t="s">
        <v>1504</v>
      </c>
    </row>
    <row customHeight="1" ht="11.25">
      <c r="A31" s="596" t="s">
        <v>14</v>
      </c>
      <c r="B31" s="0" t="s">
        <v>3168</v>
      </c>
      <c r="C31" s="0" t="s">
        <v>3169</v>
      </c>
      <c r="D31" s="0" t="s">
        <v>3172</v>
      </c>
      <c r="E31" s="0" t="s">
        <v>3173</v>
      </c>
      <c r="F31" s="0" t="s">
        <v>3159</v>
      </c>
      <c r="G31" s="0" t="s">
        <v>1509</v>
      </c>
    </row>
    <row customHeight="1" ht="11.25">
      <c r="A32" s="596" t="s">
        <v>14</v>
      </c>
      <c r="B32" s="0" t="s">
        <v>3168</v>
      </c>
      <c r="C32" s="0" t="s">
        <v>3169</v>
      </c>
      <c r="D32" s="0" t="s">
        <v>3168</v>
      </c>
      <c r="E32" s="0" t="s">
        <v>3169</v>
      </c>
      <c r="F32" s="0" t="s">
        <v>3113</v>
      </c>
      <c r="G32" s="0" t="s">
        <v>1511</v>
      </c>
    </row>
    <row customHeight="1" ht="11.25">
      <c r="A33" s="596" t="s">
        <v>14</v>
      </c>
      <c r="B33" s="0" t="s">
        <v>3168</v>
      </c>
      <c r="C33" s="0" t="s">
        <v>3169</v>
      </c>
      <c r="D33" s="0" t="s">
        <v>3174</v>
      </c>
      <c r="E33" s="0" t="s">
        <v>3175</v>
      </c>
      <c r="F33" s="0" t="s">
        <v>3159</v>
      </c>
      <c r="G33" s="0" t="s">
        <v>1513</v>
      </c>
    </row>
    <row customHeight="1" ht="11.25">
      <c r="A34" s="596" t="s">
        <v>14</v>
      </c>
      <c r="B34" s="0" t="s">
        <v>3168</v>
      </c>
      <c r="C34" s="0" t="s">
        <v>3169</v>
      </c>
      <c r="D34" s="0" t="s">
        <v>3176</v>
      </c>
      <c r="E34" s="0" t="s">
        <v>3177</v>
      </c>
      <c r="F34" s="0" t="s">
        <v>3116</v>
      </c>
      <c r="G34" s="0" t="s">
        <v>1515</v>
      </c>
    </row>
    <row customHeight="1" ht="11.25">
      <c r="A35" s="596" t="s">
        <v>14</v>
      </c>
      <c r="B35" s="0" t="s">
        <v>3168</v>
      </c>
      <c r="C35" s="0" t="s">
        <v>3169</v>
      </c>
      <c r="D35" s="0" t="s">
        <v>3178</v>
      </c>
      <c r="E35" s="0" t="s">
        <v>3179</v>
      </c>
      <c r="F35" s="0" t="s">
        <v>3142</v>
      </c>
      <c r="G35" s="0" t="s">
        <v>1520</v>
      </c>
    </row>
    <row customHeight="1" ht="11.25">
      <c r="A36" s="596" t="s">
        <v>14</v>
      </c>
      <c r="B36" s="0" t="s">
        <v>3168</v>
      </c>
      <c r="C36" s="0" t="s">
        <v>3169</v>
      </c>
      <c r="D36" s="0" t="s">
        <v>3180</v>
      </c>
      <c r="E36" s="0" t="s">
        <v>3181</v>
      </c>
      <c r="F36" s="0" t="s">
        <v>3116</v>
      </c>
      <c r="G36" s="0" t="s">
        <v>1525</v>
      </c>
    </row>
    <row customHeight="1" ht="11.25">
      <c r="A37" s="596" t="s">
        <v>14</v>
      </c>
      <c r="B37" s="0" t="s">
        <v>3168</v>
      </c>
      <c r="C37" s="0" t="s">
        <v>3169</v>
      </c>
      <c r="D37" s="0" t="s">
        <v>3182</v>
      </c>
      <c r="E37" s="0" t="s">
        <v>3183</v>
      </c>
      <c r="F37" s="0" t="s">
        <v>3116</v>
      </c>
      <c r="G37" s="0" t="s">
        <v>1529</v>
      </c>
    </row>
    <row customHeight="1" ht="11.25">
      <c r="A38" s="596" t="s">
        <v>14</v>
      </c>
      <c r="B38" s="0" t="s">
        <v>3184</v>
      </c>
      <c r="C38" s="0" t="s">
        <v>3185</v>
      </c>
      <c r="D38" s="0" t="s">
        <v>3184</v>
      </c>
      <c r="E38" s="0" t="s">
        <v>3185</v>
      </c>
      <c r="F38" s="0" t="s">
        <v>3110</v>
      </c>
      <c r="G38" s="0" t="s">
        <v>1537</v>
      </c>
    </row>
    <row customHeight="1" ht="11.25">
      <c r="A39" s="596" t="s">
        <v>14</v>
      </c>
      <c r="B39" s="0" t="s">
        <v>3186</v>
      </c>
      <c r="C39" s="0" t="s">
        <v>3187</v>
      </c>
      <c r="D39" s="0" t="s">
        <v>3188</v>
      </c>
      <c r="E39" s="0" t="s">
        <v>3189</v>
      </c>
      <c r="F39" s="0" t="s">
        <v>3159</v>
      </c>
      <c r="G39" s="0" t="s">
        <v>1543</v>
      </c>
    </row>
    <row customHeight="1" ht="11.25">
      <c r="A40" s="596" t="s">
        <v>14</v>
      </c>
      <c r="B40" s="0" t="s">
        <v>3186</v>
      </c>
      <c r="C40" s="0" t="s">
        <v>3187</v>
      </c>
      <c r="D40" s="0" t="s">
        <v>3190</v>
      </c>
      <c r="E40" s="0" t="s">
        <v>3191</v>
      </c>
      <c r="F40" s="0" t="s">
        <v>3116</v>
      </c>
      <c r="G40" s="0" t="s">
        <v>1548</v>
      </c>
    </row>
    <row customHeight="1" ht="11.25">
      <c r="A41" s="596" t="s">
        <v>14</v>
      </c>
      <c r="B41" s="0" t="s">
        <v>3186</v>
      </c>
      <c r="C41" s="0" t="s">
        <v>3187</v>
      </c>
      <c r="D41" s="0" t="s">
        <v>3192</v>
      </c>
      <c r="E41" s="0" t="s">
        <v>3193</v>
      </c>
      <c r="F41" s="0" t="s">
        <v>3116</v>
      </c>
      <c r="G41" s="0" t="s">
        <v>1552</v>
      </c>
    </row>
    <row customHeight="1" ht="11.25">
      <c r="A42" s="596" t="s">
        <v>14</v>
      </c>
      <c r="B42" s="0" t="s">
        <v>3186</v>
      </c>
      <c r="C42" s="0" t="s">
        <v>3187</v>
      </c>
      <c r="D42" s="0" t="s">
        <v>3194</v>
      </c>
      <c r="E42" s="0" t="s">
        <v>3195</v>
      </c>
      <c r="F42" s="0" t="s">
        <v>3116</v>
      </c>
      <c r="G42" s="0" t="s">
        <v>1555</v>
      </c>
    </row>
    <row customHeight="1" ht="11.25">
      <c r="A43" s="596" t="s">
        <v>14</v>
      </c>
      <c r="B43" s="0" t="s">
        <v>3186</v>
      </c>
      <c r="C43" s="0" t="s">
        <v>3187</v>
      </c>
      <c r="D43" s="0" t="s">
        <v>3196</v>
      </c>
      <c r="E43" s="0" t="s">
        <v>3197</v>
      </c>
      <c r="F43" s="0" t="s">
        <v>3116</v>
      </c>
      <c r="G43" s="0" t="s">
        <v>1562</v>
      </c>
    </row>
    <row customHeight="1" ht="11.25">
      <c r="A44" s="596" t="s">
        <v>14</v>
      </c>
      <c r="B44" s="0" t="s">
        <v>3186</v>
      </c>
      <c r="C44" s="0" t="s">
        <v>3187</v>
      </c>
      <c r="D44" s="0" t="s">
        <v>3186</v>
      </c>
      <c r="E44" s="0" t="s">
        <v>3187</v>
      </c>
      <c r="F44" s="0" t="s">
        <v>3113</v>
      </c>
      <c r="G44" s="0" t="s">
        <v>1571</v>
      </c>
    </row>
    <row customHeight="1" ht="11.25">
      <c r="A45" s="596" t="s">
        <v>14</v>
      </c>
      <c r="B45" s="0" t="s">
        <v>3186</v>
      </c>
      <c r="C45" s="0" t="s">
        <v>3187</v>
      </c>
      <c r="D45" s="0" t="s">
        <v>3198</v>
      </c>
      <c r="E45" s="0" t="s">
        <v>3199</v>
      </c>
      <c r="F45" s="0" t="s">
        <v>3116</v>
      </c>
      <c r="G45" s="0" t="s">
        <v>1576</v>
      </c>
    </row>
    <row customHeight="1" ht="11.25">
      <c r="A46" s="596" t="s">
        <v>14</v>
      </c>
      <c r="B46" s="0" t="s">
        <v>3186</v>
      </c>
      <c r="C46" s="0" t="s">
        <v>3187</v>
      </c>
      <c r="D46" s="0" t="s">
        <v>3200</v>
      </c>
      <c r="E46" s="0" t="s">
        <v>3201</v>
      </c>
      <c r="F46" s="0" t="s">
        <v>3116</v>
      </c>
      <c r="G46" s="0" t="s">
        <v>1580</v>
      </c>
    </row>
    <row customHeight="1" ht="11.25">
      <c r="A47" s="596" t="s">
        <v>14</v>
      </c>
      <c r="B47" s="0" t="s">
        <v>3186</v>
      </c>
      <c r="C47" s="0" t="s">
        <v>3187</v>
      </c>
      <c r="D47" s="0" t="s">
        <v>3202</v>
      </c>
      <c r="E47" s="0" t="s">
        <v>3203</v>
      </c>
      <c r="F47" s="0" t="s">
        <v>3116</v>
      </c>
      <c r="G47" s="0" t="s">
        <v>1586</v>
      </c>
    </row>
    <row customHeight="1" ht="11.25">
      <c r="A48" s="596" t="s">
        <v>14</v>
      </c>
      <c r="B48" s="0" t="s">
        <v>3186</v>
      </c>
      <c r="C48" s="0" t="s">
        <v>3187</v>
      </c>
      <c r="D48" s="0" t="s">
        <v>3204</v>
      </c>
      <c r="E48" s="0" t="s">
        <v>3205</v>
      </c>
      <c r="F48" s="0" t="s">
        <v>3116</v>
      </c>
      <c r="G48" s="0" t="s">
        <v>1590</v>
      </c>
    </row>
    <row customHeight="1" ht="11.25">
      <c r="A49" s="596" t="s">
        <v>14</v>
      </c>
      <c r="B49" s="0" t="s">
        <v>3186</v>
      </c>
      <c r="C49" s="0" t="s">
        <v>3187</v>
      </c>
      <c r="D49" s="0" t="s">
        <v>3206</v>
      </c>
      <c r="E49" s="0" t="s">
        <v>3207</v>
      </c>
      <c r="F49" s="0" t="s">
        <v>3116</v>
      </c>
      <c r="G49" s="0" t="s">
        <v>1593</v>
      </c>
    </row>
    <row customHeight="1" ht="11.25">
      <c r="A50" s="596" t="s">
        <v>14</v>
      </c>
      <c r="B50" s="0" t="s">
        <v>3208</v>
      </c>
      <c r="C50" s="0" t="s">
        <v>3209</v>
      </c>
      <c r="D50" s="0" t="s">
        <v>3208</v>
      </c>
      <c r="E50" s="0" t="s">
        <v>3209</v>
      </c>
      <c r="F50" s="0" t="s">
        <v>3110</v>
      </c>
      <c r="G50" s="0" t="s">
        <v>1597</v>
      </c>
    </row>
    <row customHeight="1" ht="11.25">
      <c r="A51" s="596" t="s">
        <v>14</v>
      </c>
      <c r="B51" s="0" t="s">
        <v>3210</v>
      </c>
      <c r="C51" s="0" t="s">
        <v>3211</v>
      </c>
      <c r="D51" s="0" t="s">
        <v>3212</v>
      </c>
      <c r="E51" s="0" t="s">
        <v>3213</v>
      </c>
      <c r="F51" s="0" t="s">
        <v>3116</v>
      </c>
      <c r="G51" s="0" t="s">
        <v>1601</v>
      </c>
    </row>
    <row customHeight="1" ht="11.25">
      <c r="A52" s="596" t="s">
        <v>14</v>
      </c>
      <c r="B52" s="0" t="s">
        <v>3210</v>
      </c>
      <c r="C52" s="0" t="s">
        <v>3211</v>
      </c>
      <c r="D52" s="0" t="s">
        <v>3214</v>
      </c>
      <c r="E52" s="0" t="s">
        <v>3215</v>
      </c>
      <c r="F52" s="0" t="s">
        <v>3116</v>
      </c>
      <c r="G52" s="0" t="s">
        <v>1605</v>
      </c>
    </row>
    <row customHeight="1" ht="11.25">
      <c r="A53" s="596" t="s">
        <v>14</v>
      </c>
      <c r="B53" s="0" t="s">
        <v>3210</v>
      </c>
      <c r="C53" s="0" t="s">
        <v>3211</v>
      </c>
      <c r="D53" s="0" t="s">
        <v>3210</v>
      </c>
      <c r="E53" s="0" t="s">
        <v>3211</v>
      </c>
      <c r="F53" s="0" t="s">
        <v>3113</v>
      </c>
      <c r="G53" s="0" t="s">
        <v>1607</v>
      </c>
    </row>
    <row customHeight="1" ht="11.25">
      <c r="A54" s="596" t="s">
        <v>14</v>
      </c>
      <c r="B54" s="0" t="s">
        <v>3210</v>
      </c>
      <c r="C54" s="0" t="s">
        <v>3211</v>
      </c>
      <c r="D54" s="0" t="s">
        <v>3216</v>
      </c>
      <c r="E54" s="0" t="s">
        <v>3217</v>
      </c>
      <c r="F54" s="0" t="s">
        <v>3116</v>
      </c>
      <c r="G54" s="0" t="s">
        <v>1610</v>
      </c>
    </row>
    <row customHeight="1" ht="11.25">
      <c r="A55" s="596" t="s">
        <v>14</v>
      </c>
      <c r="B55" s="0" t="s">
        <v>3210</v>
      </c>
      <c r="C55" s="0" t="s">
        <v>3211</v>
      </c>
      <c r="D55" s="0" t="s">
        <v>3218</v>
      </c>
      <c r="E55" s="0" t="s">
        <v>3219</v>
      </c>
      <c r="F55" s="0" t="s">
        <v>3159</v>
      </c>
      <c r="G55" s="0" t="s">
        <v>1614</v>
      </c>
    </row>
    <row customHeight="1" ht="11.25">
      <c r="A56" s="596" t="s">
        <v>14</v>
      </c>
      <c r="B56" s="0" t="s">
        <v>3210</v>
      </c>
      <c r="C56" s="0" t="s">
        <v>3211</v>
      </c>
      <c r="D56" s="0" t="s">
        <v>3220</v>
      </c>
      <c r="E56" s="0" t="s">
        <v>3221</v>
      </c>
      <c r="F56" s="0" t="s">
        <v>3116</v>
      </c>
      <c r="G56" s="0" t="s">
        <v>1617</v>
      </c>
    </row>
    <row customHeight="1" ht="11.25">
      <c r="A57" s="596" t="s">
        <v>14</v>
      </c>
      <c r="B57" s="0" t="s">
        <v>3222</v>
      </c>
      <c r="C57" s="0" t="s">
        <v>3223</v>
      </c>
      <c r="D57" s="0" t="s">
        <v>3222</v>
      </c>
      <c r="E57" s="0" t="s">
        <v>3223</v>
      </c>
      <c r="F57" s="0" t="s">
        <v>3125</v>
      </c>
      <c r="G57" s="0" t="s">
        <v>1620</v>
      </c>
    </row>
    <row customHeight="1" ht="11.25">
      <c r="A58" s="596" t="s">
        <v>14</v>
      </c>
      <c r="B58" s="0" t="s">
        <v>3224</v>
      </c>
      <c r="C58" s="0" t="s">
        <v>3225</v>
      </c>
      <c r="D58" s="0" t="s">
        <v>3226</v>
      </c>
      <c r="E58" s="0" t="s">
        <v>3227</v>
      </c>
      <c r="F58" s="0" t="s">
        <v>3116</v>
      </c>
      <c r="G58" s="0" t="s">
        <v>1623</v>
      </c>
    </row>
    <row customHeight="1" ht="11.25">
      <c r="A59" s="596" t="s">
        <v>14</v>
      </c>
      <c r="B59" s="0" t="s">
        <v>3224</v>
      </c>
      <c r="C59" s="0" t="s">
        <v>3225</v>
      </c>
      <c r="D59" s="0" t="s">
        <v>3228</v>
      </c>
      <c r="E59" s="0" t="s">
        <v>3229</v>
      </c>
      <c r="F59" s="0" t="s">
        <v>3116</v>
      </c>
      <c r="G59" s="0" t="s">
        <v>1627</v>
      </c>
    </row>
    <row customHeight="1" ht="11.25">
      <c r="A60" s="596" t="s">
        <v>14</v>
      </c>
      <c r="B60" s="0" t="s">
        <v>3224</v>
      </c>
      <c r="C60" s="0" t="s">
        <v>3225</v>
      </c>
      <c r="D60" s="0" t="s">
        <v>3230</v>
      </c>
      <c r="E60" s="0" t="s">
        <v>3231</v>
      </c>
      <c r="F60" s="0" t="s">
        <v>3116</v>
      </c>
      <c r="G60" s="0" t="s">
        <v>1630</v>
      </c>
    </row>
    <row customHeight="1" ht="11.25">
      <c r="A61" s="596" t="s">
        <v>14</v>
      </c>
      <c r="B61" s="0" t="s">
        <v>3224</v>
      </c>
      <c r="C61" s="0" t="s">
        <v>3225</v>
      </c>
      <c r="D61" s="0" t="s">
        <v>3224</v>
      </c>
      <c r="E61" s="0" t="s">
        <v>3225</v>
      </c>
      <c r="F61" s="0" t="s">
        <v>3113</v>
      </c>
      <c r="G61" s="0" t="s">
        <v>3232</v>
      </c>
    </row>
    <row customHeight="1" ht="11.25">
      <c r="A62" s="596" t="s">
        <v>14</v>
      </c>
      <c r="B62" s="0" t="s">
        <v>3224</v>
      </c>
      <c r="C62" s="0" t="s">
        <v>3225</v>
      </c>
      <c r="D62" s="0" t="s">
        <v>3233</v>
      </c>
      <c r="E62" s="0" t="s">
        <v>3234</v>
      </c>
      <c r="F62" s="0" t="s">
        <v>3116</v>
      </c>
      <c r="G62" s="0" t="s">
        <v>3235</v>
      </c>
    </row>
    <row customHeight="1" ht="11.25">
      <c r="A63" s="596" t="s">
        <v>14</v>
      </c>
      <c r="B63" s="0" t="s">
        <v>3224</v>
      </c>
      <c r="C63" s="0" t="s">
        <v>3225</v>
      </c>
      <c r="D63" s="0" t="s">
        <v>3236</v>
      </c>
      <c r="E63" s="0" t="s">
        <v>3237</v>
      </c>
      <c r="F63" s="0" t="s">
        <v>3159</v>
      </c>
      <c r="G63" s="0" t="s">
        <v>3238</v>
      </c>
    </row>
    <row customHeight="1" ht="11.25">
      <c r="A64" s="596" t="s">
        <v>14</v>
      </c>
      <c r="B64" s="0" t="s">
        <v>3224</v>
      </c>
      <c r="C64" s="0" t="s">
        <v>3225</v>
      </c>
      <c r="D64" s="0" t="s">
        <v>3239</v>
      </c>
      <c r="E64" s="0" t="s">
        <v>3240</v>
      </c>
      <c r="F64" s="0" t="s">
        <v>3116</v>
      </c>
      <c r="G64" s="0" t="s">
        <v>3241</v>
      </c>
    </row>
    <row customHeight="1" ht="11.25">
      <c r="A65" s="596" t="s">
        <v>14</v>
      </c>
      <c r="B65" s="0" t="s">
        <v>3224</v>
      </c>
      <c r="C65" s="0" t="s">
        <v>3225</v>
      </c>
      <c r="D65" s="0" t="s">
        <v>3242</v>
      </c>
      <c r="E65" s="0" t="s">
        <v>3243</v>
      </c>
      <c r="F65" s="0" t="s">
        <v>3116</v>
      </c>
      <c r="G65" s="0" t="s">
        <v>3244</v>
      </c>
    </row>
    <row customHeight="1" ht="11.25">
      <c r="A66" s="596" t="s">
        <v>14</v>
      </c>
      <c r="B66" s="0" t="s">
        <v>3245</v>
      </c>
      <c r="C66" s="0" t="s">
        <v>3246</v>
      </c>
      <c r="D66" s="0" t="s">
        <v>3245</v>
      </c>
      <c r="E66" s="0" t="s">
        <v>3246</v>
      </c>
      <c r="F66" s="0" t="s">
        <v>3113</v>
      </c>
      <c r="G66" s="0" t="s">
        <v>3247</v>
      </c>
    </row>
    <row customHeight="1" ht="11.25">
      <c r="A67" s="596" t="s">
        <v>14</v>
      </c>
      <c r="B67" s="0" t="s">
        <v>3245</v>
      </c>
      <c r="C67" s="0" t="s">
        <v>3246</v>
      </c>
      <c r="D67" s="0" t="s">
        <v>3248</v>
      </c>
      <c r="E67" s="0" t="s">
        <v>3249</v>
      </c>
      <c r="F67" s="0" t="s">
        <v>3116</v>
      </c>
      <c r="G67" s="0" t="s">
        <v>1949</v>
      </c>
    </row>
    <row customHeight="1" ht="11.25">
      <c r="A68" s="596" t="s">
        <v>14</v>
      </c>
      <c r="B68" s="0" t="s">
        <v>3245</v>
      </c>
      <c r="C68" s="0" t="s">
        <v>3246</v>
      </c>
      <c r="D68" s="0" t="s">
        <v>3250</v>
      </c>
      <c r="E68" s="0" t="s">
        <v>3251</v>
      </c>
      <c r="F68" s="0" t="s">
        <v>3116</v>
      </c>
      <c r="G68" s="0" t="s">
        <v>3252</v>
      </c>
    </row>
    <row customHeight="1" ht="11.25">
      <c r="A69" s="596" t="s">
        <v>14</v>
      </c>
      <c r="B69" s="0" t="s">
        <v>3245</v>
      </c>
      <c r="C69" s="0" t="s">
        <v>3246</v>
      </c>
      <c r="D69" s="0" t="s">
        <v>3253</v>
      </c>
      <c r="E69" s="0" t="s">
        <v>3254</v>
      </c>
      <c r="F69" s="0" t="s">
        <v>3116</v>
      </c>
      <c r="G69" s="0" t="s">
        <v>2160</v>
      </c>
    </row>
    <row customHeight="1" ht="11.25">
      <c r="A70" s="596" t="s">
        <v>14</v>
      </c>
      <c r="B70" s="0" t="s">
        <v>3255</v>
      </c>
      <c r="C70" s="0" t="s">
        <v>3256</v>
      </c>
      <c r="D70" s="0" t="s">
        <v>3255</v>
      </c>
      <c r="E70" s="0" t="s">
        <v>3256</v>
      </c>
      <c r="F70" s="0" t="s">
        <v>3125</v>
      </c>
      <c r="G70" s="0" t="s">
        <v>3257</v>
      </c>
    </row>
    <row customHeight="1" ht="11.25">
      <c r="A71" s="596" t="s">
        <v>14</v>
      </c>
      <c r="B71" s="0" t="s">
        <v>3258</v>
      </c>
      <c r="C71" s="0" t="s">
        <v>3259</v>
      </c>
      <c r="D71" s="0" t="s">
        <v>3258</v>
      </c>
      <c r="E71" s="0" t="s">
        <v>3259</v>
      </c>
      <c r="F71" s="0" t="s">
        <v>3110</v>
      </c>
      <c r="G71" s="0" t="s">
        <v>3260</v>
      </c>
    </row>
    <row customHeight="1" ht="11.25">
      <c r="A72" s="596" t="s">
        <v>14</v>
      </c>
      <c r="B72" s="0" t="s">
        <v>3261</v>
      </c>
      <c r="C72" s="0" t="s">
        <v>3262</v>
      </c>
      <c r="D72" s="0" t="s">
        <v>3263</v>
      </c>
      <c r="E72" s="0" t="s">
        <v>3264</v>
      </c>
      <c r="F72" s="0" t="s">
        <v>3116</v>
      </c>
      <c r="G72" s="0" t="s">
        <v>3265</v>
      </c>
    </row>
    <row customHeight="1" ht="11.25">
      <c r="A73" s="596" t="s">
        <v>14</v>
      </c>
      <c r="B73" s="0" t="s">
        <v>3261</v>
      </c>
      <c r="C73" s="0" t="s">
        <v>3262</v>
      </c>
      <c r="D73" s="0" t="s">
        <v>3266</v>
      </c>
      <c r="E73" s="0" t="s">
        <v>3267</v>
      </c>
      <c r="F73" s="0" t="s">
        <v>3159</v>
      </c>
      <c r="G73" s="0" t="s">
        <v>3268</v>
      </c>
    </row>
    <row customHeight="1" ht="11.25">
      <c r="A74" s="596" t="s">
        <v>14</v>
      </c>
      <c r="B74" s="0" t="s">
        <v>3261</v>
      </c>
      <c r="C74" s="0" t="s">
        <v>3262</v>
      </c>
      <c r="D74" s="0" t="s">
        <v>3269</v>
      </c>
      <c r="E74" s="0" t="s">
        <v>3270</v>
      </c>
      <c r="F74" s="0" t="s">
        <v>3142</v>
      </c>
      <c r="G74" s="0" t="s">
        <v>3271</v>
      </c>
    </row>
    <row customHeight="1" ht="11.25">
      <c r="A75" s="596" t="s">
        <v>14</v>
      </c>
      <c r="B75" s="0" t="s">
        <v>3261</v>
      </c>
      <c r="C75" s="0" t="s">
        <v>3262</v>
      </c>
      <c r="D75" s="0" t="s">
        <v>3272</v>
      </c>
      <c r="E75" s="0" t="s">
        <v>3273</v>
      </c>
      <c r="F75" s="0" t="s">
        <v>3116</v>
      </c>
      <c r="G75" s="0" t="s">
        <v>3274</v>
      </c>
    </row>
    <row customHeight="1" ht="11.25">
      <c r="A76" s="596" t="s">
        <v>14</v>
      </c>
      <c r="B76" s="0" t="s">
        <v>3261</v>
      </c>
      <c r="C76" s="0" t="s">
        <v>3262</v>
      </c>
      <c r="D76" s="0" t="s">
        <v>3261</v>
      </c>
      <c r="E76" s="0" t="s">
        <v>3262</v>
      </c>
      <c r="F76" s="0" t="s">
        <v>3113</v>
      </c>
      <c r="G76" s="0" t="s">
        <v>3275</v>
      </c>
    </row>
    <row customHeight="1" ht="11.25">
      <c r="A77" s="596" t="s">
        <v>14</v>
      </c>
      <c r="B77" s="0" t="s">
        <v>3261</v>
      </c>
      <c r="C77" s="0" t="s">
        <v>3262</v>
      </c>
      <c r="D77" s="0" t="s">
        <v>3276</v>
      </c>
      <c r="E77" s="0" t="s">
        <v>3277</v>
      </c>
      <c r="F77" s="0" t="s">
        <v>3116</v>
      </c>
      <c r="G77" s="0" t="s">
        <v>3278</v>
      </c>
    </row>
    <row customHeight="1" ht="11.25">
      <c r="A78" s="596" t="s">
        <v>14</v>
      </c>
      <c r="B78" s="0" t="s">
        <v>3279</v>
      </c>
      <c r="C78" s="0" t="s">
        <v>3280</v>
      </c>
      <c r="D78" s="0" t="s">
        <v>3279</v>
      </c>
      <c r="E78" s="0" t="s">
        <v>3280</v>
      </c>
      <c r="F78" s="0" t="s">
        <v>3110</v>
      </c>
      <c r="G78" s="0" t="s">
        <v>3281</v>
      </c>
    </row>
    <row customHeight="1" ht="11.25">
      <c r="A79" s="596" t="s">
        <v>14</v>
      </c>
      <c r="B79" s="0" t="s">
        <v>3282</v>
      </c>
      <c r="C79" s="0" t="s">
        <v>3283</v>
      </c>
      <c r="D79" s="0" t="s">
        <v>3284</v>
      </c>
      <c r="E79" s="0" t="s">
        <v>3285</v>
      </c>
      <c r="F79" s="0" t="s">
        <v>3116</v>
      </c>
      <c r="G79" s="0" t="s">
        <v>3286</v>
      </c>
    </row>
    <row customHeight="1" ht="11.25">
      <c r="A80" s="596" t="s">
        <v>14</v>
      </c>
      <c r="B80" s="0" t="s">
        <v>3282</v>
      </c>
      <c r="C80" s="0" t="s">
        <v>3283</v>
      </c>
      <c r="D80" s="0" t="s">
        <v>3287</v>
      </c>
      <c r="E80" s="0" t="s">
        <v>3288</v>
      </c>
      <c r="F80" s="0" t="s">
        <v>3142</v>
      </c>
      <c r="G80" s="0" t="s">
        <v>3289</v>
      </c>
    </row>
    <row customHeight="1" ht="11.25">
      <c r="A81" s="596" t="s">
        <v>14</v>
      </c>
      <c r="B81" s="0" t="s">
        <v>3282</v>
      </c>
      <c r="C81" s="0" t="s">
        <v>3283</v>
      </c>
      <c r="D81" s="0" t="s">
        <v>3290</v>
      </c>
      <c r="E81" s="0" t="s">
        <v>3291</v>
      </c>
      <c r="F81" s="0" t="s">
        <v>3116</v>
      </c>
      <c r="G81" s="0" t="s">
        <v>3292</v>
      </c>
    </row>
    <row customHeight="1" ht="11.25">
      <c r="A82" s="596" t="s">
        <v>14</v>
      </c>
      <c r="B82" s="0" t="s">
        <v>3282</v>
      </c>
      <c r="C82" s="0" t="s">
        <v>3283</v>
      </c>
      <c r="D82" s="0" t="s">
        <v>3293</v>
      </c>
      <c r="E82" s="0" t="s">
        <v>3294</v>
      </c>
      <c r="F82" s="0" t="s">
        <v>3116</v>
      </c>
      <c r="G82" s="0" t="s">
        <v>3295</v>
      </c>
    </row>
    <row customHeight="1" ht="11.25">
      <c r="A83" s="596" t="s">
        <v>14</v>
      </c>
      <c r="B83" s="0" t="s">
        <v>3282</v>
      </c>
      <c r="C83" s="0" t="s">
        <v>3283</v>
      </c>
      <c r="D83" s="0" t="s">
        <v>3296</v>
      </c>
      <c r="E83" s="0" t="s">
        <v>3297</v>
      </c>
      <c r="F83" s="0" t="s">
        <v>3116</v>
      </c>
      <c r="G83" s="0" t="s">
        <v>3298</v>
      </c>
    </row>
    <row customHeight="1" ht="11.25">
      <c r="A84" s="596" t="s">
        <v>14</v>
      </c>
      <c r="B84" s="0" t="s">
        <v>3282</v>
      </c>
      <c r="C84" s="0" t="s">
        <v>3283</v>
      </c>
      <c r="D84" s="0" t="s">
        <v>3282</v>
      </c>
      <c r="E84" s="0" t="s">
        <v>3283</v>
      </c>
      <c r="F84" s="0" t="s">
        <v>3113</v>
      </c>
      <c r="G84" s="0" t="s">
        <v>3299</v>
      </c>
    </row>
    <row customHeight="1" ht="11.25">
      <c r="A85" s="596" t="s">
        <v>14</v>
      </c>
      <c r="B85" s="0" t="s">
        <v>3282</v>
      </c>
      <c r="C85" s="0" t="s">
        <v>3283</v>
      </c>
      <c r="D85" s="0" t="s">
        <v>3300</v>
      </c>
      <c r="E85" s="0" t="s">
        <v>3301</v>
      </c>
      <c r="F85" s="0" t="s">
        <v>3159</v>
      </c>
      <c r="G85" s="0" t="s">
        <v>3302</v>
      </c>
    </row>
    <row customHeight="1" ht="11.25">
      <c r="A86" s="596" t="s">
        <v>14</v>
      </c>
      <c r="B86" s="0" t="s">
        <v>3282</v>
      </c>
      <c r="C86" s="0" t="s">
        <v>3283</v>
      </c>
      <c r="D86" s="0" t="s">
        <v>3303</v>
      </c>
      <c r="E86" s="0" t="s">
        <v>3304</v>
      </c>
      <c r="F86" s="0" t="s">
        <v>3116</v>
      </c>
      <c r="G86" s="0" t="s">
        <v>3305</v>
      </c>
    </row>
    <row customHeight="1" ht="11.25">
      <c r="A87" s="596" t="s">
        <v>14</v>
      </c>
      <c r="B87" s="0" t="s">
        <v>3282</v>
      </c>
      <c r="C87" s="0" t="s">
        <v>3283</v>
      </c>
      <c r="D87" s="0" t="s">
        <v>3306</v>
      </c>
      <c r="E87" s="0" t="s">
        <v>3307</v>
      </c>
      <c r="F87" s="0" t="s">
        <v>3116</v>
      </c>
      <c r="G87" s="0" t="s">
        <v>3308</v>
      </c>
    </row>
    <row customHeight="1" ht="11.25">
      <c r="A88" s="596" t="s">
        <v>14</v>
      </c>
      <c r="B88" s="0" t="s">
        <v>3309</v>
      </c>
      <c r="C88" s="0" t="s">
        <v>3310</v>
      </c>
      <c r="D88" s="0" t="s">
        <v>3309</v>
      </c>
      <c r="E88" s="0" t="s">
        <v>3310</v>
      </c>
      <c r="F88" s="0" t="s">
        <v>3125</v>
      </c>
      <c r="G88" s="0" t="s">
        <v>3311</v>
      </c>
    </row>
    <row customHeight="1" ht="11.25">
      <c r="A89" s="596" t="s">
        <v>14</v>
      </c>
      <c r="B89" s="0" t="s">
        <v>3312</v>
      </c>
      <c r="C89" s="0" t="s">
        <v>3313</v>
      </c>
      <c r="D89" s="0" t="s">
        <v>3312</v>
      </c>
      <c r="E89" s="0" t="s">
        <v>3313</v>
      </c>
      <c r="F89" s="0" t="s">
        <v>3110</v>
      </c>
      <c r="G89" s="0" t="s">
        <v>3314</v>
      </c>
    </row>
    <row customHeight="1" ht="11.25">
      <c r="A90" s="596" t="s">
        <v>14</v>
      </c>
      <c r="B90" s="0" t="s">
        <v>3315</v>
      </c>
      <c r="C90" s="0" t="s">
        <v>3316</v>
      </c>
      <c r="D90" s="0" t="s">
        <v>3317</v>
      </c>
      <c r="E90" s="0" t="s">
        <v>3318</v>
      </c>
      <c r="F90" s="0" t="s">
        <v>3116</v>
      </c>
      <c r="G90" s="0" t="s">
        <v>3319</v>
      </c>
    </row>
    <row customHeight="1" ht="11.25">
      <c r="A91" s="596" t="s">
        <v>14</v>
      </c>
      <c r="B91" s="0" t="s">
        <v>3315</v>
      </c>
      <c r="C91" s="0" t="s">
        <v>3316</v>
      </c>
      <c r="D91" s="0" t="s">
        <v>3320</v>
      </c>
      <c r="E91" s="0" t="s">
        <v>3321</v>
      </c>
      <c r="F91" s="0" t="s">
        <v>3116</v>
      </c>
      <c r="G91" s="0" t="s">
        <v>3322</v>
      </c>
    </row>
    <row customHeight="1" ht="11.25">
      <c r="A92" s="596" t="s">
        <v>14</v>
      </c>
      <c r="B92" s="0" t="s">
        <v>3315</v>
      </c>
      <c r="C92" s="0" t="s">
        <v>3316</v>
      </c>
      <c r="D92" s="0" t="s">
        <v>3323</v>
      </c>
      <c r="E92" s="0" t="s">
        <v>3324</v>
      </c>
      <c r="F92" s="0" t="s">
        <v>3116</v>
      </c>
      <c r="G92" s="0" t="s">
        <v>3325</v>
      </c>
    </row>
    <row customHeight="1" ht="11.25">
      <c r="A93" s="596" t="s">
        <v>14</v>
      </c>
      <c r="B93" s="0" t="s">
        <v>3315</v>
      </c>
      <c r="C93" s="0" t="s">
        <v>3316</v>
      </c>
      <c r="D93" s="0" t="s">
        <v>3326</v>
      </c>
      <c r="E93" s="0" t="s">
        <v>3327</v>
      </c>
      <c r="F93" s="0" t="s">
        <v>3142</v>
      </c>
      <c r="G93" s="0" t="s">
        <v>3328</v>
      </c>
    </row>
    <row customHeight="1" ht="11.25">
      <c r="A94" s="596" t="s">
        <v>14</v>
      </c>
      <c r="B94" s="0" t="s">
        <v>3315</v>
      </c>
      <c r="C94" s="0" t="s">
        <v>3316</v>
      </c>
      <c r="D94" s="0" t="s">
        <v>3329</v>
      </c>
      <c r="E94" s="0" t="s">
        <v>3330</v>
      </c>
      <c r="F94" s="0" t="s">
        <v>3116</v>
      </c>
      <c r="G94" s="0" t="s">
        <v>3331</v>
      </c>
    </row>
    <row customHeight="1" ht="11.25">
      <c r="A95" s="596" t="s">
        <v>14</v>
      </c>
      <c r="B95" s="0" t="s">
        <v>3315</v>
      </c>
      <c r="C95" s="0" t="s">
        <v>3316</v>
      </c>
      <c r="D95" s="0" t="s">
        <v>3332</v>
      </c>
      <c r="E95" s="0" t="s">
        <v>3333</v>
      </c>
      <c r="F95" s="0" t="s">
        <v>3116</v>
      </c>
      <c r="G95" s="0" t="s">
        <v>3334</v>
      </c>
    </row>
    <row customHeight="1" ht="11.25">
      <c r="A96" s="596" t="s">
        <v>14</v>
      </c>
      <c r="B96" s="0" t="s">
        <v>3315</v>
      </c>
      <c r="C96" s="0" t="s">
        <v>3316</v>
      </c>
      <c r="D96" s="0" t="s">
        <v>3315</v>
      </c>
      <c r="E96" s="0" t="s">
        <v>3316</v>
      </c>
      <c r="F96" s="0" t="s">
        <v>3113</v>
      </c>
      <c r="G96" s="0" t="s">
        <v>3335</v>
      </c>
    </row>
    <row customHeight="1" ht="11.25">
      <c r="A97" s="596" t="s">
        <v>14</v>
      </c>
      <c r="B97" s="0" t="s">
        <v>3315</v>
      </c>
      <c r="C97" s="0" t="s">
        <v>3316</v>
      </c>
      <c r="D97" s="0" t="s">
        <v>3336</v>
      </c>
      <c r="E97" s="0" t="s">
        <v>3337</v>
      </c>
      <c r="F97" s="0" t="s">
        <v>3116</v>
      </c>
      <c r="G97" s="0" t="s">
        <v>3338</v>
      </c>
    </row>
    <row customHeight="1" ht="11.25">
      <c r="A98" s="596" t="s">
        <v>14</v>
      </c>
      <c r="B98" s="0" t="s">
        <v>3339</v>
      </c>
      <c r="C98" s="0" t="s">
        <v>3340</v>
      </c>
      <c r="D98" s="0" t="s">
        <v>3339</v>
      </c>
      <c r="E98" s="0" t="s">
        <v>3340</v>
      </c>
      <c r="F98" s="0" t="s">
        <v>3110</v>
      </c>
      <c r="G98" s="0" t="s">
        <v>3341</v>
      </c>
    </row>
    <row customHeight="1" ht="11.25">
      <c r="A99" s="596" t="s">
        <v>14</v>
      </c>
      <c r="B99" s="0" t="s">
        <v>3342</v>
      </c>
      <c r="C99" s="0" t="s">
        <v>3343</v>
      </c>
      <c r="D99" s="0" t="s">
        <v>3344</v>
      </c>
      <c r="E99" s="0" t="s">
        <v>3345</v>
      </c>
      <c r="F99" s="0" t="s">
        <v>3116</v>
      </c>
      <c r="G99" s="0" t="s">
        <v>3346</v>
      </c>
    </row>
    <row customHeight="1" ht="11.25">
      <c r="A100" s="596" t="s">
        <v>14</v>
      </c>
      <c r="B100" s="0" t="s">
        <v>3342</v>
      </c>
      <c r="C100" s="0" t="s">
        <v>3343</v>
      </c>
      <c r="D100" s="0" t="s">
        <v>3347</v>
      </c>
      <c r="E100" s="0" t="s">
        <v>3348</v>
      </c>
      <c r="F100" s="0" t="s">
        <v>3116</v>
      </c>
      <c r="G100" s="0" t="s">
        <v>3349</v>
      </c>
    </row>
    <row customHeight="1" ht="11.25">
      <c r="A101" s="596" t="s">
        <v>14</v>
      </c>
      <c r="B101" s="0" t="s">
        <v>3342</v>
      </c>
      <c r="C101" s="0" t="s">
        <v>3343</v>
      </c>
      <c r="D101" s="0" t="s">
        <v>3350</v>
      </c>
      <c r="E101" s="0" t="s">
        <v>3351</v>
      </c>
      <c r="F101" s="0" t="s">
        <v>3159</v>
      </c>
      <c r="G101" s="0" t="s">
        <v>3352</v>
      </c>
    </row>
    <row customHeight="1" ht="11.25">
      <c r="A102" s="596" t="s">
        <v>14</v>
      </c>
      <c r="B102" s="0" t="s">
        <v>3342</v>
      </c>
      <c r="C102" s="0" t="s">
        <v>3343</v>
      </c>
      <c r="D102" s="0" t="s">
        <v>3342</v>
      </c>
      <c r="E102" s="0" t="s">
        <v>3343</v>
      </c>
      <c r="F102" s="0" t="s">
        <v>3113</v>
      </c>
      <c r="G102" s="0" t="s">
        <v>3353</v>
      </c>
    </row>
    <row customHeight="1" ht="11.25">
      <c r="A103" s="596" t="s">
        <v>14</v>
      </c>
      <c r="B103" s="0" t="s">
        <v>3342</v>
      </c>
      <c r="C103" s="0" t="s">
        <v>3343</v>
      </c>
      <c r="D103" s="0" t="s">
        <v>3336</v>
      </c>
      <c r="E103" s="0" t="s">
        <v>3354</v>
      </c>
      <c r="F103" s="0" t="s">
        <v>3116</v>
      </c>
      <c r="G103" s="0" t="s">
        <v>3355</v>
      </c>
    </row>
    <row customHeight="1" ht="11.25">
      <c r="A104" s="596" t="s">
        <v>14</v>
      </c>
      <c r="B104" s="0" t="s">
        <v>3356</v>
      </c>
      <c r="C104" s="0" t="s">
        <v>3357</v>
      </c>
      <c r="D104" s="0" t="s">
        <v>3356</v>
      </c>
      <c r="E104" s="0" t="s">
        <v>3357</v>
      </c>
      <c r="F104" s="0" t="s">
        <v>3110</v>
      </c>
      <c r="G104" s="0" t="s">
        <v>3358</v>
      </c>
    </row>
    <row customHeight="1" ht="11.25">
      <c r="A105" s="596" t="s">
        <v>14</v>
      </c>
      <c r="B105" s="0" t="s">
        <v>3359</v>
      </c>
      <c r="C105" s="0" t="s">
        <v>3360</v>
      </c>
      <c r="D105" s="0" t="s">
        <v>3361</v>
      </c>
      <c r="E105" s="0" t="s">
        <v>3362</v>
      </c>
      <c r="F105" s="0" t="s">
        <v>3116</v>
      </c>
      <c r="G105" s="0" t="s">
        <v>3363</v>
      </c>
    </row>
    <row customHeight="1" ht="11.25">
      <c r="A106" s="596" t="s">
        <v>14</v>
      </c>
      <c r="B106" s="0" t="s">
        <v>3359</v>
      </c>
      <c r="C106" s="0" t="s">
        <v>3360</v>
      </c>
      <c r="D106" s="0" t="s">
        <v>3364</v>
      </c>
      <c r="E106" s="0" t="s">
        <v>3365</v>
      </c>
      <c r="F106" s="0" t="s">
        <v>3116</v>
      </c>
      <c r="G106" s="0" t="s">
        <v>3366</v>
      </c>
    </row>
    <row customHeight="1" ht="11.25">
      <c r="A107" s="596" t="s">
        <v>14</v>
      </c>
      <c r="B107" s="0" t="s">
        <v>3359</v>
      </c>
      <c r="C107" s="0" t="s">
        <v>3360</v>
      </c>
      <c r="D107" s="0" t="s">
        <v>3367</v>
      </c>
      <c r="E107" s="0" t="s">
        <v>3368</v>
      </c>
      <c r="F107" s="0" t="s">
        <v>3116</v>
      </c>
      <c r="G107" s="0" t="s">
        <v>3369</v>
      </c>
    </row>
    <row customHeight="1" ht="11.25">
      <c r="A108" s="596" t="s">
        <v>14</v>
      </c>
      <c r="B108" s="0" t="s">
        <v>3359</v>
      </c>
      <c r="C108" s="0" t="s">
        <v>3360</v>
      </c>
      <c r="D108" s="0" t="s">
        <v>3370</v>
      </c>
      <c r="E108" s="0" t="s">
        <v>3371</v>
      </c>
      <c r="F108" s="0" t="s">
        <v>3116</v>
      </c>
      <c r="G108" s="0" t="s">
        <v>3372</v>
      </c>
    </row>
    <row customHeight="1" ht="11.25">
      <c r="A109" s="596" t="s">
        <v>14</v>
      </c>
      <c r="B109" s="0" t="s">
        <v>3359</v>
      </c>
      <c r="C109" s="0" t="s">
        <v>3360</v>
      </c>
      <c r="D109" s="0" t="s">
        <v>3373</v>
      </c>
      <c r="E109" s="0" t="s">
        <v>3374</v>
      </c>
      <c r="F109" s="0" t="s">
        <v>3159</v>
      </c>
      <c r="G109" s="0" t="s">
        <v>3375</v>
      </c>
    </row>
    <row customHeight="1" ht="11.25">
      <c r="A110" s="596" t="s">
        <v>14</v>
      </c>
      <c r="B110" s="0" t="s">
        <v>3359</v>
      </c>
      <c r="C110" s="0" t="s">
        <v>3360</v>
      </c>
      <c r="D110" s="0" t="s">
        <v>3376</v>
      </c>
      <c r="E110" s="0" t="s">
        <v>3377</v>
      </c>
      <c r="F110" s="0" t="s">
        <v>3142</v>
      </c>
      <c r="G110" s="0" t="s">
        <v>3378</v>
      </c>
    </row>
    <row customHeight="1" ht="11.25">
      <c r="A111" s="596" t="s">
        <v>14</v>
      </c>
      <c r="B111" s="0" t="s">
        <v>3359</v>
      </c>
      <c r="C111" s="0" t="s">
        <v>3360</v>
      </c>
      <c r="D111" s="0" t="s">
        <v>3379</v>
      </c>
      <c r="E111" s="0" t="s">
        <v>3380</v>
      </c>
      <c r="F111" s="0" t="s">
        <v>3116</v>
      </c>
      <c r="G111" s="0" t="s">
        <v>3381</v>
      </c>
    </row>
    <row customHeight="1" ht="11.25">
      <c r="A112" s="596" t="s">
        <v>14</v>
      </c>
      <c r="B112" s="0" t="s">
        <v>3359</v>
      </c>
      <c r="C112" s="0" t="s">
        <v>3360</v>
      </c>
      <c r="D112" s="0" t="s">
        <v>3359</v>
      </c>
      <c r="E112" s="0" t="s">
        <v>3360</v>
      </c>
      <c r="F112" s="0" t="s">
        <v>3113</v>
      </c>
      <c r="G112" s="0" t="s">
        <v>3382</v>
      </c>
    </row>
    <row customHeight="1" ht="11.25">
      <c r="A113" s="596" t="s">
        <v>14</v>
      </c>
      <c r="B113" s="0" t="s">
        <v>3359</v>
      </c>
      <c r="C113" s="0" t="s">
        <v>3360</v>
      </c>
      <c r="D113" s="0" t="s">
        <v>3383</v>
      </c>
      <c r="E113" s="0" t="s">
        <v>3384</v>
      </c>
      <c r="F113" s="0" t="s">
        <v>3116</v>
      </c>
      <c r="G113" s="0" t="s">
        <v>3385</v>
      </c>
    </row>
    <row customHeight="1" ht="11.25">
      <c r="A114" s="596" t="s">
        <v>14</v>
      </c>
      <c r="B114" s="0" t="s">
        <v>3359</v>
      </c>
      <c r="C114" s="0" t="s">
        <v>3360</v>
      </c>
      <c r="D114" s="0" t="s">
        <v>3386</v>
      </c>
      <c r="E114" s="0" t="s">
        <v>3387</v>
      </c>
      <c r="F114" s="0" t="s">
        <v>3116</v>
      </c>
      <c r="G114" s="0" t="s">
        <v>3388</v>
      </c>
    </row>
    <row customHeight="1" ht="11.25">
      <c r="A115" s="596" t="s">
        <v>14</v>
      </c>
      <c r="B115" s="0" t="s">
        <v>3359</v>
      </c>
      <c r="C115" s="0" t="s">
        <v>3360</v>
      </c>
      <c r="D115" s="0" t="s">
        <v>3389</v>
      </c>
      <c r="E115" s="0" t="s">
        <v>3390</v>
      </c>
      <c r="F115" s="0" t="s">
        <v>3116</v>
      </c>
      <c r="G115" s="0" t="s">
        <v>3391</v>
      </c>
    </row>
    <row customHeight="1" ht="11.25">
      <c r="A116" s="596" t="s">
        <v>14</v>
      </c>
      <c r="B116" s="0" t="s">
        <v>3359</v>
      </c>
      <c r="C116" s="0" t="s">
        <v>3360</v>
      </c>
      <c r="D116" s="0" t="s">
        <v>3392</v>
      </c>
      <c r="E116" s="0" t="s">
        <v>3393</v>
      </c>
      <c r="F116" s="0" t="s">
        <v>3116</v>
      </c>
      <c r="G116" s="0" t="s">
        <v>3394</v>
      </c>
    </row>
    <row customHeight="1" ht="11.25">
      <c r="A117" s="596" t="s">
        <v>14</v>
      </c>
      <c r="B117" s="0" t="s">
        <v>3395</v>
      </c>
      <c r="C117" s="0" t="s">
        <v>3396</v>
      </c>
      <c r="D117" s="0" t="s">
        <v>3397</v>
      </c>
      <c r="E117" s="0" t="s">
        <v>3398</v>
      </c>
      <c r="F117" s="0" t="s">
        <v>3116</v>
      </c>
      <c r="G117" s="0" t="s">
        <v>3399</v>
      </c>
    </row>
    <row customHeight="1" ht="11.25">
      <c r="A118" s="596" t="s">
        <v>14</v>
      </c>
      <c r="B118" s="0" t="s">
        <v>3395</v>
      </c>
      <c r="C118" s="0" t="s">
        <v>3396</v>
      </c>
      <c r="D118" s="0" t="s">
        <v>3400</v>
      </c>
      <c r="E118" s="0" t="s">
        <v>3401</v>
      </c>
      <c r="F118" s="0" t="s">
        <v>3116</v>
      </c>
      <c r="G118" s="0" t="s">
        <v>3402</v>
      </c>
    </row>
    <row customHeight="1" ht="11.25">
      <c r="A119" s="596" t="s">
        <v>14</v>
      </c>
      <c r="B119" s="0" t="s">
        <v>3395</v>
      </c>
      <c r="C119" s="0" t="s">
        <v>3396</v>
      </c>
      <c r="D119" s="0" t="s">
        <v>3403</v>
      </c>
      <c r="E119" s="0" t="s">
        <v>3404</v>
      </c>
      <c r="F119" s="0" t="s">
        <v>3116</v>
      </c>
      <c r="G119" s="0" t="s">
        <v>3405</v>
      </c>
    </row>
    <row customHeight="1" ht="11.25">
      <c r="A120" s="596" t="s">
        <v>14</v>
      </c>
      <c r="B120" s="0" t="s">
        <v>3395</v>
      </c>
      <c r="C120" s="0" t="s">
        <v>3396</v>
      </c>
      <c r="D120" s="0" t="s">
        <v>3406</v>
      </c>
      <c r="E120" s="0" t="s">
        <v>3407</v>
      </c>
      <c r="F120" s="0" t="s">
        <v>3116</v>
      </c>
      <c r="G120" s="0" t="s">
        <v>3408</v>
      </c>
    </row>
    <row customHeight="1" ht="11.25">
      <c r="A121" s="596" t="s">
        <v>14</v>
      </c>
      <c r="B121" s="0" t="s">
        <v>3395</v>
      </c>
      <c r="C121" s="0" t="s">
        <v>3396</v>
      </c>
      <c r="D121" s="0" t="s">
        <v>3409</v>
      </c>
      <c r="E121" s="0" t="s">
        <v>3410</v>
      </c>
      <c r="F121" s="0" t="s">
        <v>3116</v>
      </c>
      <c r="G121" s="0" t="s">
        <v>3411</v>
      </c>
    </row>
    <row customHeight="1" ht="11.25">
      <c r="A122" s="596" t="s">
        <v>14</v>
      </c>
      <c r="B122" s="0" t="s">
        <v>3395</v>
      </c>
      <c r="C122" s="0" t="s">
        <v>3396</v>
      </c>
      <c r="D122" s="0" t="s">
        <v>3395</v>
      </c>
      <c r="E122" s="0" t="s">
        <v>3396</v>
      </c>
      <c r="F122" s="0" t="s">
        <v>3113</v>
      </c>
      <c r="G122" s="0" t="s">
        <v>3412</v>
      </c>
    </row>
    <row customHeight="1" ht="11.25">
      <c r="A123" s="596" t="s">
        <v>14</v>
      </c>
      <c r="B123" s="0" t="s">
        <v>3395</v>
      </c>
      <c r="C123" s="0" t="s">
        <v>3396</v>
      </c>
      <c r="D123" s="0" t="s">
        <v>3413</v>
      </c>
      <c r="E123" s="0" t="s">
        <v>3414</v>
      </c>
      <c r="F123" s="0" t="s">
        <v>3116</v>
      </c>
      <c r="G123" s="0" t="s">
        <v>3415</v>
      </c>
    </row>
    <row customHeight="1" ht="11.25">
      <c r="A124" s="596" t="s">
        <v>14</v>
      </c>
      <c r="B124" s="0" t="s">
        <v>3395</v>
      </c>
      <c r="C124" s="0" t="s">
        <v>3396</v>
      </c>
      <c r="D124" s="0" t="s">
        <v>3416</v>
      </c>
      <c r="E124" s="0" t="s">
        <v>3417</v>
      </c>
      <c r="F124" s="0" t="s">
        <v>3116</v>
      </c>
      <c r="G124" s="0" t="s">
        <v>3418</v>
      </c>
    </row>
    <row customHeight="1" ht="11.25">
      <c r="A125" s="596" t="s">
        <v>14</v>
      </c>
      <c r="B125" s="0" t="s">
        <v>3395</v>
      </c>
      <c r="C125" s="0" t="s">
        <v>3396</v>
      </c>
      <c r="D125" s="0" t="s">
        <v>3419</v>
      </c>
      <c r="E125" s="0" t="s">
        <v>3420</v>
      </c>
      <c r="F125" s="0" t="s">
        <v>3116</v>
      </c>
      <c r="G125" s="0" t="s">
        <v>3421</v>
      </c>
    </row>
    <row customHeight="1" ht="11.25">
      <c r="A126" s="596" t="s">
        <v>14</v>
      </c>
      <c r="B126" s="0" t="s">
        <v>3422</v>
      </c>
      <c r="C126" s="0" t="s">
        <v>3423</v>
      </c>
      <c r="D126" s="0" t="s">
        <v>3422</v>
      </c>
      <c r="E126" s="0" t="s">
        <v>3423</v>
      </c>
      <c r="F126" s="0" t="s">
        <v>3110</v>
      </c>
      <c r="G126" s="0" t="s">
        <v>3424</v>
      </c>
    </row>
    <row customHeight="1" ht="11.25">
      <c r="A127" s="596" t="s">
        <v>14</v>
      </c>
      <c r="B127" s="0" t="s">
        <v>3425</v>
      </c>
      <c r="C127" s="0" t="s">
        <v>3426</v>
      </c>
      <c r="D127" s="0" t="s">
        <v>3427</v>
      </c>
      <c r="E127" s="0" t="s">
        <v>3428</v>
      </c>
      <c r="F127" s="0" t="s">
        <v>3116</v>
      </c>
      <c r="G127" s="0" t="s">
        <v>3429</v>
      </c>
    </row>
    <row customHeight="1" ht="11.25">
      <c r="A128" s="596" t="s">
        <v>14</v>
      </c>
      <c r="B128" s="0" t="s">
        <v>3425</v>
      </c>
      <c r="C128" s="0" t="s">
        <v>3426</v>
      </c>
      <c r="D128" s="0" t="s">
        <v>3430</v>
      </c>
      <c r="E128" s="0" t="s">
        <v>3431</v>
      </c>
      <c r="F128" s="0" t="s">
        <v>3116</v>
      </c>
      <c r="G128" s="0" t="s">
        <v>3432</v>
      </c>
    </row>
    <row customHeight="1" ht="11.25">
      <c r="A129" s="596" t="s">
        <v>14</v>
      </c>
      <c r="B129" s="0" t="s">
        <v>3425</v>
      </c>
      <c r="C129" s="0" t="s">
        <v>3426</v>
      </c>
      <c r="D129" s="0" t="s">
        <v>3433</v>
      </c>
      <c r="E129" s="0" t="s">
        <v>3434</v>
      </c>
      <c r="F129" s="0" t="s">
        <v>3116</v>
      </c>
      <c r="G129" s="0" t="s">
        <v>3435</v>
      </c>
    </row>
    <row customHeight="1" ht="11.25">
      <c r="A130" s="596" t="s">
        <v>14</v>
      </c>
      <c r="B130" s="0" t="s">
        <v>3425</v>
      </c>
      <c r="C130" s="0" t="s">
        <v>3426</v>
      </c>
      <c r="D130" s="0" t="s">
        <v>3436</v>
      </c>
      <c r="E130" s="0" t="s">
        <v>3437</v>
      </c>
      <c r="F130" s="0" t="s">
        <v>3116</v>
      </c>
      <c r="G130" s="0" t="s">
        <v>3438</v>
      </c>
    </row>
    <row customHeight="1" ht="11.25">
      <c r="A131" s="596" t="s">
        <v>14</v>
      </c>
      <c r="B131" s="0" t="s">
        <v>3425</v>
      </c>
      <c r="C131" s="0" t="s">
        <v>3426</v>
      </c>
      <c r="D131" s="0" t="s">
        <v>3439</v>
      </c>
      <c r="E131" s="0" t="s">
        <v>3440</v>
      </c>
      <c r="F131" s="0" t="s">
        <v>3142</v>
      </c>
      <c r="G131" s="0" t="s">
        <v>3441</v>
      </c>
    </row>
    <row customHeight="1" ht="11.25">
      <c r="A132" s="596" t="s">
        <v>14</v>
      </c>
      <c r="B132" s="0" t="s">
        <v>3425</v>
      </c>
      <c r="C132" s="0" t="s">
        <v>3426</v>
      </c>
      <c r="D132" s="0" t="s">
        <v>3442</v>
      </c>
      <c r="E132" s="0" t="s">
        <v>3443</v>
      </c>
      <c r="F132" s="0" t="s">
        <v>3159</v>
      </c>
      <c r="G132" s="0" t="s">
        <v>3444</v>
      </c>
    </row>
    <row customHeight="1" ht="11.25">
      <c r="A133" s="596" t="s">
        <v>14</v>
      </c>
      <c r="B133" s="0" t="s">
        <v>3425</v>
      </c>
      <c r="C133" s="0" t="s">
        <v>3426</v>
      </c>
      <c r="D133" s="0" t="s">
        <v>3445</v>
      </c>
      <c r="E133" s="0" t="s">
        <v>3446</v>
      </c>
      <c r="F133" s="0" t="s">
        <v>3116</v>
      </c>
      <c r="G133" s="0" t="s">
        <v>3447</v>
      </c>
    </row>
    <row customHeight="1" ht="11.25">
      <c r="A134" s="596" t="s">
        <v>14</v>
      </c>
      <c r="B134" s="0" t="s">
        <v>3425</v>
      </c>
      <c r="C134" s="0" t="s">
        <v>3426</v>
      </c>
      <c r="D134" s="0" t="s">
        <v>3448</v>
      </c>
      <c r="E134" s="0" t="s">
        <v>3449</v>
      </c>
      <c r="F134" s="0" t="s">
        <v>3159</v>
      </c>
      <c r="G134" s="0" t="s">
        <v>3450</v>
      </c>
    </row>
    <row customHeight="1" ht="11.25">
      <c r="A135" s="596" t="s">
        <v>14</v>
      </c>
      <c r="B135" s="0" t="s">
        <v>3425</v>
      </c>
      <c r="C135" s="0" t="s">
        <v>3426</v>
      </c>
      <c r="D135" s="0" t="s">
        <v>3425</v>
      </c>
      <c r="E135" s="0" t="s">
        <v>3426</v>
      </c>
      <c r="F135" s="0" t="s">
        <v>3113</v>
      </c>
      <c r="G135" s="0" t="s">
        <v>3451</v>
      </c>
    </row>
    <row customHeight="1" ht="11.25">
      <c r="A136" s="596" t="s">
        <v>14</v>
      </c>
      <c r="B136" s="0" t="s">
        <v>3425</v>
      </c>
      <c r="C136" s="0" t="s">
        <v>3426</v>
      </c>
      <c r="D136" s="0" t="s">
        <v>3452</v>
      </c>
      <c r="E136" s="0" t="s">
        <v>3453</v>
      </c>
      <c r="F136" s="0" t="s">
        <v>3159</v>
      </c>
      <c r="G136" s="0" t="s">
        <v>3454</v>
      </c>
    </row>
    <row customHeight="1" ht="11.25">
      <c r="A137" s="596" t="s">
        <v>14</v>
      </c>
      <c r="B137" s="0" t="s">
        <v>3425</v>
      </c>
      <c r="C137" s="0" t="s">
        <v>3426</v>
      </c>
      <c r="D137" s="0" t="s">
        <v>3455</v>
      </c>
      <c r="E137" s="0" t="s">
        <v>3456</v>
      </c>
      <c r="F137" s="0" t="s">
        <v>3116</v>
      </c>
      <c r="G137" s="0" t="s">
        <v>3457</v>
      </c>
    </row>
    <row customHeight="1" ht="11.25">
      <c r="A138" s="596" t="s">
        <v>14</v>
      </c>
      <c r="B138" s="0" t="s">
        <v>3425</v>
      </c>
      <c r="C138" s="0" t="s">
        <v>3426</v>
      </c>
      <c r="D138" s="0" t="s">
        <v>3458</v>
      </c>
      <c r="E138" s="0" t="s">
        <v>3459</v>
      </c>
      <c r="F138" s="0" t="s">
        <v>3116</v>
      </c>
      <c r="G138" s="0" t="s">
        <v>3460</v>
      </c>
    </row>
    <row customHeight="1" ht="11.25">
      <c r="A139" s="596" t="s">
        <v>14</v>
      </c>
      <c r="B139" s="0" t="s">
        <v>3461</v>
      </c>
      <c r="C139" s="0" t="s">
        <v>3462</v>
      </c>
      <c r="D139" s="0" t="s">
        <v>3461</v>
      </c>
      <c r="E139" s="0" t="s">
        <v>3462</v>
      </c>
      <c r="F139" s="0" t="s">
        <v>3125</v>
      </c>
      <c r="G139" s="0" t="s">
        <v>3463</v>
      </c>
    </row>
    <row customHeight="1" ht="11.25">
      <c r="A140" s="596" t="s">
        <v>14</v>
      </c>
      <c r="B140" s="0" t="s">
        <v>3464</v>
      </c>
      <c r="C140" s="0" t="s">
        <v>3465</v>
      </c>
      <c r="D140" s="0" t="s">
        <v>3464</v>
      </c>
      <c r="E140" s="0" t="s">
        <v>3465</v>
      </c>
      <c r="F140" s="0" t="s">
        <v>3110</v>
      </c>
      <c r="G140" s="0" t="s">
        <v>3466</v>
      </c>
    </row>
    <row customHeight="1" ht="11.25">
      <c r="A141" s="596" t="s">
        <v>14</v>
      </c>
      <c r="B141" s="0" t="s">
        <v>3467</v>
      </c>
      <c r="C141" s="0" t="s">
        <v>3468</v>
      </c>
      <c r="D141" s="0" t="s">
        <v>3469</v>
      </c>
      <c r="E141" s="0" t="s">
        <v>3470</v>
      </c>
      <c r="F141" s="0" t="s">
        <v>3116</v>
      </c>
      <c r="G141" s="0" t="s">
        <v>3471</v>
      </c>
    </row>
    <row customHeight="1" ht="11.25">
      <c r="A142" s="596" t="s">
        <v>14</v>
      </c>
      <c r="B142" s="0" t="s">
        <v>3467</v>
      </c>
      <c r="C142" s="0" t="s">
        <v>3468</v>
      </c>
      <c r="D142" s="0" t="s">
        <v>3472</v>
      </c>
      <c r="E142" s="0" t="s">
        <v>3473</v>
      </c>
      <c r="F142" s="0" t="s">
        <v>3116</v>
      </c>
      <c r="G142" s="0" t="s">
        <v>3474</v>
      </c>
    </row>
    <row customHeight="1" ht="11.25">
      <c r="A143" s="596" t="s">
        <v>14</v>
      </c>
      <c r="B143" s="0" t="s">
        <v>3467</v>
      </c>
      <c r="C143" s="0" t="s">
        <v>3468</v>
      </c>
      <c r="D143" s="0" t="s">
        <v>3475</v>
      </c>
      <c r="E143" s="0" t="s">
        <v>3476</v>
      </c>
      <c r="F143" s="0" t="s">
        <v>3116</v>
      </c>
      <c r="G143" s="0" t="s">
        <v>3477</v>
      </c>
    </row>
    <row customHeight="1" ht="11.25">
      <c r="A144" s="596" t="s">
        <v>14</v>
      </c>
      <c r="B144" s="0" t="s">
        <v>3467</v>
      </c>
      <c r="C144" s="0" t="s">
        <v>3468</v>
      </c>
      <c r="D144" s="0" t="s">
        <v>3478</v>
      </c>
      <c r="E144" s="0" t="s">
        <v>3479</v>
      </c>
      <c r="F144" s="0" t="s">
        <v>3142</v>
      </c>
      <c r="G144" s="0" t="s">
        <v>3480</v>
      </c>
    </row>
    <row customHeight="1" ht="11.25">
      <c r="A145" s="596" t="s">
        <v>14</v>
      </c>
      <c r="B145" s="0" t="s">
        <v>3467</v>
      </c>
      <c r="C145" s="0" t="s">
        <v>3468</v>
      </c>
      <c r="D145" s="0" t="s">
        <v>3481</v>
      </c>
      <c r="E145" s="0" t="s">
        <v>3482</v>
      </c>
      <c r="F145" s="0" t="s">
        <v>3116</v>
      </c>
      <c r="G145" s="0" t="s">
        <v>3483</v>
      </c>
    </row>
    <row customHeight="1" ht="11.25">
      <c r="A146" s="596" t="s">
        <v>14</v>
      </c>
      <c r="B146" s="0" t="s">
        <v>3467</v>
      </c>
      <c r="C146" s="0" t="s">
        <v>3468</v>
      </c>
      <c r="D146" s="0" t="s">
        <v>3484</v>
      </c>
      <c r="E146" s="0" t="s">
        <v>3485</v>
      </c>
      <c r="F146" s="0" t="s">
        <v>3116</v>
      </c>
      <c r="G146" s="0" t="s">
        <v>3486</v>
      </c>
    </row>
    <row customHeight="1" ht="11.25">
      <c r="A147" s="596" t="s">
        <v>14</v>
      </c>
      <c r="B147" s="0" t="s">
        <v>3467</v>
      </c>
      <c r="C147" s="0" t="s">
        <v>3468</v>
      </c>
      <c r="D147" s="0" t="s">
        <v>3487</v>
      </c>
      <c r="E147" s="0" t="s">
        <v>3488</v>
      </c>
      <c r="F147" s="0" t="s">
        <v>3116</v>
      </c>
      <c r="G147" s="0" t="s">
        <v>3489</v>
      </c>
    </row>
    <row customHeight="1" ht="11.25">
      <c r="A148" s="596" t="s">
        <v>14</v>
      </c>
      <c r="B148" s="0" t="s">
        <v>3467</v>
      </c>
      <c r="C148" s="0" t="s">
        <v>3468</v>
      </c>
      <c r="D148" s="0" t="s">
        <v>3490</v>
      </c>
      <c r="E148" s="0" t="s">
        <v>3491</v>
      </c>
      <c r="F148" s="0" t="s">
        <v>3116</v>
      </c>
      <c r="G148" s="0" t="s">
        <v>3492</v>
      </c>
    </row>
    <row customHeight="1" ht="11.25">
      <c r="A149" s="596" t="s">
        <v>14</v>
      </c>
      <c r="B149" s="0" t="s">
        <v>3467</v>
      </c>
      <c r="C149" s="0" t="s">
        <v>3468</v>
      </c>
      <c r="D149" s="0" t="s">
        <v>3467</v>
      </c>
      <c r="E149" s="0" t="s">
        <v>3468</v>
      </c>
      <c r="F149" s="0" t="s">
        <v>3113</v>
      </c>
      <c r="G149" s="0" t="s">
        <v>3493</v>
      </c>
    </row>
    <row customHeight="1" ht="11.25">
      <c r="A150" s="596" t="s">
        <v>14</v>
      </c>
      <c r="B150" s="0" t="s">
        <v>3494</v>
      </c>
      <c r="C150" s="0" t="s">
        <v>3495</v>
      </c>
      <c r="D150" s="0" t="s">
        <v>3494</v>
      </c>
      <c r="E150" s="0" t="s">
        <v>3495</v>
      </c>
      <c r="F150" s="0" t="s">
        <v>3110</v>
      </c>
      <c r="G150" s="0" t="s">
        <v>3496</v>
      </c>
    </row>
    <row customHeight="1" ht="11.25">
      <c r="A151" s="596" t="s">
        <v>14</v>
      </c>
      <c r="B151" s="0" t="s">
        <v>3497</v>
      </c>
      <c r="C151" s="0" t="s">
        <v>3498</v>
      </c>
      <c r="D151" s="0" t="s">
        <v>3499</v>
      </c>
      <c r="E151" s="0" t="s">
        <v>3500</v>
      </c>
      <c r="F151" s="0" t="s">
        <v>3116</v>
      </c>
      <c r="G151" s="0" t="s">
        <v>3501</v>
      </c>
    </row>
    <row customHeight="1" ht="11.25">
      <c r="A152" s="596" t="s">
        <v>14</v>
      </c>
      <c r="B152" s="0" t="s">
        <v>3497</v>
      </c>
      <c r="C152" s="0" t="s">
        <v>3498</v>
      </c>
      <c r="D152" s="0" t="s">
        <v>3502</v>
      </c>
      <c r="E152" s="0" t="s">
        <v>3503</v>
      </c>
      <c r="F152" s="0" t="s">
        <v>3116</v>
      </c>
      <c r="G152" s="0" t="s">
        <v>3504</v>
      </c>
    </row>
    <row customHeight="1" ht="11.25">
      <c r="A153" s="596" t="s">
        <v>14</v>
      </c>
      <c r="B153" s="0" t="s">
        <v>3497</v>
      </c>
      <c r="C153" s="0" t="s">
        <v>3498</v>
      </c>
      <c r="D153" s="0" t="s">
        <v>3505</v>
      </c>
      <c r="E153" s="0" t="s">
        <v>3506</v>
      </c>
      <c r="F153" s="0" t="s">
        <v>3159</v>
      </c>
      <c r="G153" s="0" t="s">
        <v>3507</v>
      </c>
    </row>
    <row customHeight="1" ht="11.25">
      <c r="A154" s="596" t="s">
        <v>14</v>
      </c>
      <c r="B154" s="0" t="s">
        <v>3497</v>
      </c>
      <c r="C154" s="0" t="s">
        <v>3498</v>
      </c>
      <c r="D154" s="0" t="s">
        <v>3508</v>
      </c>
      <c r="E154" s="0" t="s">
        <v>3509</v>
      </c>
      <c r="F154" s="0" t="s">
        <v>3159</v>
      </c>
      <c r="G154" s="0" t="s">
        <v>3510</v>
      </c>
    </row>
    <row customHeight="1" ht="11.25">
      <c r="A155" s="596" t="s">
        <v>14</v>
      </c>
      <c r="B155" s="0" t="s">
        <v>3497</v>
      </c>
      <c r="C155" s="0" t="s">
        <v>3498</v>
      </c>
      <c r="D155" s="0" t="s">
        <v>3511</v>
      </c>
      <c r="E155" s="0" t="s">
        <v>3512</v>
      </c>
      <c r="F155" s="0" t="s">
        <v>3159</v>
      </c>
      <c r="G155" s="0" t="s">
        <v>3513</v>
      </c>
    </row>
    <row customHeight="1" ht="11.25">
      <c r="A156" s="596" t="s">
        <v>14</v>
      </c>
      <c r="B156" s="0" t="s">
        <v>3497</v>
      </c>
      <c r="C156" s="0" t="s">
        <v>3498</v>
      </c>
      <c r="D156" s="0" t="s">
        <v>3514</v>
      </c>
      <c r="E156" s="0" t="s">
        <v>3515</v>
      </c>
      <c r="F156" s="0" t="s">
        <v>3159</v>
      </c>
      <c r="G156" s="0" t="s">
        <v>3516</v>
      </c>
    </row>
    <row customHeight="1" ht="11.25">
      <c r="A157" s="596" t="s">
        <v>14</v>
      </c>
      <c r="B157" s="0" t="s">
        <v>3497</v>
      </c>
      <c r="C157" s="0" t="s">
        <v>3498</v>
      </c>
      <c r="D157" s="0" t="s">
        <v>3517</v>
      </c>
      <c r="E157" s="0" t="s">
        <v>3518</v>
      </c>
      <c r="F157" s="0" t="s">
        <v>3159</v>
      </c>
      <c r="G157" s="0" t="s">
        <v>3519</v>
      </c>
    </row>
    <row customHeight="1" ht="11.25">
      <c r="A158" s="596" t="s">
        <v>14</v>
      </c>
      <c r="B158" s="0" t="s">
        <v>3497</v>
      </c>
      <c r="C158" s="0" t="s">
        <v>3498</v>
      </c>
      <c r="D158" s="0" t="s">
        <v>3497</v>
      </c>
      <c r="E158" s="0" t="s">
        <v>3498</v>
      </c>
      <c r="F158" s="0" t="s">
        <v>3113</v>
      </c>
      <c r="G158" s="0" t="s">
        <v>3520</v>
      </c>
    </row>
    <row customHeight="1" ht="11.25">
      <c r="A159" s="596" t="s">
        <v>14</v>
      </c>
      <c r="B159" s="0" t="s">
        <v>3497</v>
      </c>
      <c r="C159" s="0" t="s">
        <v>3498</v>
      </c>
      <c r="D159" s="0" t="s">
        <v>3521</v>
      </c>
      <c r="E159" s="0" t="s">
        <v>3522</v>
      </c>
      <c r="F159" s="0" t="s">
        <v>3159</v>
      </c>
      <c r="G159" s="0" t="s">
        <v>3523</v>
      </c>
    </row>
    <row customHeight="1" ht="11.25">
      <c r="A160" s="596" t="s">
        <v>14</v>
      </c>
      <c r="B160" s="0" t="s">
        <v>3524</v>
      </c>
      <c r="C160" s="0" t="s">
        <v>3525</v>
      </c>
      <c r="D160" s="0" t="s">
        <v>3524</v>
      </c>
      <c r="E160" s="0" t="s">
        <v>3525</v>
      </c>
      <c r="F160" s="0" t="s">
        <v>3110</v>
      </c>
      <c r="G160" s="0" t="s">
        <v>3526</v>
      </c>
    </row>
    <row customHeight="1" ht="11.25">
      <c r="A161" s="596" t="s">
        <v>14</v>
      </c>
      <c r="B161" s="0" t="s">
        <v>3527</v>
      </c>
      <c r="C161" s="0" t="s">
        <v>3528</v>
      </c>
      <c r="D161" s="0" t="s">
        <v>3529</v>
      </c>
      <c r="E161" s="0" t="s">
        <v>3530</v>
      </c>
      <c r="F161" s="0" t="s">
        <v>3116</v>
      </c>
      <c r="G161" s="0" t="s">
        <v>3531</v>
      </c>
    </row>
    <row customHeight="1" ht="11.25">
      <c r="A162" s="596" t="s">
        <v>14</v>
      </c>
      <c r="B162" s="0" t="s">
        <v>3527</v>
      </c>
      <c r="C162" s="0" t="s">
        <v>3528</v>
      </c>
      <c r="D162" s="0" t="s">
        <v>3532</v>
      </c>
      <c r="E162" s="0" t="s">
        <v>3533</v>
      </c>
      <c r="F162" s="0" t="s">
        <v>3116</v>
      </c>
      <c r="G162" s="0" t="s">
        <v>3534</v>
      </c>
    </row>
    <row customHeight="1" ht="11.25">
      <c r="A163" s="596" t="s">
        <v>14</v>
      </c>
      <c r="B163" s="0" t="s">
        <v>3527</v>
      </c>
      <c r="C163" s="0" t="s">
        <v>3528</v>
      </c>
      <c r="D163" s="0" t="s">
        <v>3535</v>
      </c>
      <c r="E163" s="0" t="s">
        <v>3536</v>
      </c>
      <c r="F163" s="0" t="s">
        <v>3116</v>
      </c>
      <c r="G163" s="0" t="s">
        <v>3537</v>
      </c>
    </row>
    <row customHeight="1" ht="11.25">
      <c r="A164" s="596" t="s">
        <v>14</v>
      </c>
      <c r="B164" s="0" t="s">
        <v>3527</v>
      </c>
      <c r="C164" s="0" t="s">
        <v>3528</v>
      </c>
      <c r="D164" s="0" t="s">
        <v>3538</v>
      </c>
      <c r="E164" s="0" t="s">
        <v>3539</v>
      </c>
      <c r="F164" s="0" t="s">
        <v>3116</v>
      </c>
      <c r="G164" s="0" t="s">
        <v>3540</v>
      </c>
    </row>
    <row customHeight="1" ht="11.25">
      <c r="A165" s="596" t="s">
        <v>14</v>
      </c>
      <c r="B165" s="0" t="s">
        <v>3527</v>
      </c>
      <c r="C165" s="0" t="s">
        <v>3528</v>
      </c>
      <c r="D165" s="0" t="s">
        <v>3527</v>
      </c>
      <c r="E165" s="0" t="s">
        <v>3528</v>
      </c>
      <c r="F165" s="0" t="s">
        <v>3113</v>
      </c>
      <c r="G165" s="0" t="s">
        <v>3541</v>
      </c>
    </row>
    <row customHeight="1" ht="11.25">
      <c r="A166" s="596" t="s">
        <v>14</v>
      </c>
      <c r="B166" s="0" t="s">
        <v>3527</v>
      </c>
      <c r="C166" s="0" t="s">
        <v>3528</v>
      </c>
      <c r="D166" s="0" t="s">
        <v>3542</v>
      </c>
      <c r="E166" s="0" t="s">
        <v>3543</v>
      </c>
      <c r="F166" s="0" t="s">
        <v>3116</v>
      </c>
      <c r="G166" s="0" t="s">
        <v>3544</v>
      </c>
    </row>
    <row customHeight="1" ht="11.25">
      <c r="A167" s="596" t="s">
        <v>14</v>
      </c>
      <c r="B167" s="0" t="s">
        <v>3527</v>
      </c>
      <c r="C167" s="0" t="s">
        <v>3528</v>
      </c>
      <c r="D167" s="0" t="s">
        <v>3545</v>
      </c>
      <c r="E167" s="0" t="s">
        <v>3546</v>
      </c>
      <c r="F167" s="0" t="s">
        <v>3159</v>
      </c>
      <c r="G167" s="0" t="s">
        <v>3547</v>
      </c>
    </row>
    <row customHeight="1" ht="11.25">
      <c r="A168" s="596" t="s">
        <v>14</v>
      </c>
      <c r="B168" s="0" t="s">
        <v>3548</v>
      </c>
      <c r="C168" s="0" t="s">
        <v>3549</v>
      </c>
      <c r="D168" s="0" t="s">
        <v>3548</v>
      </c>
      <c r="E168" s="0" t="s">
        <v>3549</v>
      </c>
      <c r="F168" s="0" t="s">
        <v>3110</v>
      </c>
      <c r="G168" s="0" t="s">
        <v>3550</v>
      </c>
    </row>
    <row customHeight="1" ht="11.25">
      <c r="A169" s="596" t="s">
        <v>14</v>
      </c>
      <c r="B169" s="0" t="s">
        <v>3551</v>
      </c>
      <c r="C169" s="0" t="s">
        <v>3552</v>
      </c>
      <c r="D169" s="0" t="s">
        <v>3553</v>
      </c>
      <c r="E169" s="0" t="s">
        <v>3554</v>
      </c>
      <c r="F169" s="0" t="s">
        <v>3116</v>
      </c>
      <c r="G169" s="0" t="s">
        <v>3555</v>
      </c>
    </row>
    <row customHeight="1" ht="11.25">
      <c r="A170" s="596" t="s">
        <v>14</v>
      </c>
      <c r="B170" s="0" t="s">
        <v>3551</v>
      </c>
      <c r="C170" s="0" t="s">
        <v>3552</v>
      </c>
      <c r="D170" s="0" t="s">
        <v>3556</v>
      </c>
      <c r="E170" s="0" t="s">
        <v>3557</v>
      </c>
      <c r="F170" s="0" t="s">
        <v>3142</v>
      </c>
      <c r="G170" s="0" t="s">
        <v>3558</v>
      </c>
    </row>
    <row customHeight="1" ht="11.25">
      <c r="A171" s="596" t="s">
        <v>14</v>
      </c>
      <c r="B171" s="0" t="s">
        <v>3551</v>
      </c>
      <c r="C171" s="0" t="s">
        <v>3552</v>
      </c>
      <c r="D171" s="0" t="s">
        <v>3559</v>
      </c>
      <c r="E171" s="0" t="s">
        <v>3560</v>
      </c>
      <c r="F171" s="0" t="s">
        <v>3116</v>
      </c>
      <c r="G171" s="0" t="s">
        <v>3561</v>
      </c>
    </row>
    <row customHeight="1" ht="11.25">
      <c r="A172" s="596" t="s">
        <v>14</v>
      </c>
      <c r="B172" s="0" t="s">
        <v>3551</v>
      </c>
      <c r="C172" s="0" t="s">
        <v>3552</v>
      </c>
      <c r="D172" s="0" t="s">
        <v>3562</v>
      </c>
      <c r="E172" s="0" t="s">
        <v>3563</v>
      </c>
      <c r="F172" s="0" t="s">
        <v>3159</v>
      </c>
      <c r="G172" s="0" t="s">
        <v>3564</v>
      </c>
    </row>
    <row customHeight="1" ht="11.25">
      <c r="A173" s="596" t="s">
        <v>14</v>
      </c>
      <c r="B173" s="0" t="s">
        <v>3551</v>
      </c>
      <c r="C173" s="0" t="s">
        <v>3552</v>
      </c>
      <c r="D173" s="0" t="s">
        <v>3565</v>
      </c>
      <c r="E173" s="0" t="s">
        <v>3566</v>
      </c>
      <c r="F173" s="0" t="s">
        <v>3116</v>
      </c>
      <c r="G173" s="0" t="s">
        <v>3567</v>
      </c>
    </row>
    <row customHeight="1" ht="11.25">
      <c r="A174" s="596" t="s">
        <v>14</v>
      </c>
      <c r="B174" s="0" t="s">
        <v>3551</v>
      </c>
      <c r="C174" s="0" t="s">
        <v>3552</v>
      </c>
      <c r="D174" s="0" t="s">
        <v>3551</v>
      </c>
      <c r="E174" s="0" t="s">
        <v>3552</v>
      </c>
      <c r="F174" s="0" t="s">
        <v>3113</v>
      </c>
      <c r="G174" s="0" t="s">
        <v>3568</v>
      </c>
    </row>
    <row customHeight="1" ht="11.25">
      <c r="A175" s="596" t="s">
        <v>14</v>
      </c>
      <c r="B175" s="0" t="s">
        <v>3551</v>
      </c>
      <c r="C175" s="0" t="s">
        <v>3552</v>
      </c>
      <c r="D175" s="0" t="s">
        <v>3569</v>
      </c>
      <c r="E175" s="0" t="s">
        <v>3570</v>
      </c>
      <c r="F175" s="0" t="s">
        <v>3116</v>
      </c>
      <c r="G175" s="0" t="s">
        <v>3571</v>
      </c>
    </row>
    <row customHeight="1" ht="11.25">
      <c r="A176" s="596" t="s">
        <v>14</v>
      </c>
      <c r="B176" s="0" t="s">
        <v>3572</v>
      </c>
      <c r="C176" s="0" t="s">
        <v>3573</v>
      </c>
      <c r="D176" s="0" t="s">
        <v>3572</v>
      </c>
      <c r="E176" s="0" t="s">
        <v>3573</v>
      </c>
      <c r="F176" s="0" t="s">
        <v>3110</v>
      </c>
      <c r="G176" s="0" t="s">
        <v>3574</v>
      </c>
    </row>
    <row customHeight="1" ht="11.25">
      <c r="A177" s="596" t="s">
        <v>14</v>
      </c>
      <c r="B177" s="0" t="s">
        <v>3575</v>
      </c>
      <c r="C177" s="0" t="s">
        <v>3576</v>
      </c>
      <c r="D177" s="0" t="s">
        <v>3577</v>
      </c>
      <c r="E177" s="0" t="s">
        <v>3578</v>
      </c>
      <c r="F177" s="0" t="s">
        <v>3116</v>
      </c>
      <c r="G177" s="0" t="s">
        <v>3579</v>
      </c>
    </row>
    <row customHeight="1" ht="11.25">
      <c r="A178" s="596" t="s">
        <v>14</v>
      </c>
      <c r="B178" s="0" t="s">
        <v>3575</v>
      </c>
      <c r="C178" s="0" t="s">
        <v>3576</v>
      </c>
      <c r="D178" s="0" t="s">
        <v>3575</v>
      </c>
      <c r="E178" s="0" t="s">
        <v>3576</v>
      </c>
      <c r="F178" s="0" t="s">
        <v>3113</v>
      </c>
      <c r="G178" s="0" t="s">
        <v>3580</v>
      </c>
    </row>
    <row customHeight="1" ht="11.25">
      <c r="A179" s="596" t="s">
        <v>14</v>
      </c>
      <c r="B179" s="0" t="s">
        <v>3575</v>
      </c>
      <c r="C179" s="0" t="s">
        <v>3576</v>
      </c>
      <c r="D179" s="0" t="s">
        <v>3581</v>
      </c>
      <c r="E179" s="0" t="s">
        <v>3582</v>
      </c>
      <c r="F179" s="0" t="s">
        <v>3116</v>
      </c>
      <c r="G179" s="0" t="s">
        <v>3583</v>
      </c>
    </row>
    <row customHeight="1" ht="11.25">
      <c r="A180" s="596" t="s">
        <v>14</v>
      </c>
      <c r="B180" s="0" t="s">
        <v>3575</v>
      </c>
      <c r="C180" s="0" t="s">
        <v>3576</v>
      </c>
      <c r="D180" s="0" t="s">
        <v>3584</v>
      </c>
      <c r="E180" s="0" t="s">
        <v>3585</v>
      </c>
      <c r="F180" s="0" t="s">
        <v>3116</v>
      </c>
      <c r="G180" s="0" t="s">
        <v>3586</v>
      </c>
    </row>
    <row customHeight="1" ht="11.25">
      <c r="A181" s="596" t="s">
        <v>14</v>
      </c>
      <c r="B181" s="0" t="s">
        <v>3587</v>
      </c>
      <c r="C181" s="0" t="s">
        <v>3588</v>
      </c>
      <c r="D181" s="0" t="s">
        <v>3587</v>
      </c>
      <c r="E181" s="0" t="s">
        <v>3588</v>
      </c>
      <c r="F181" s="0" t="s">
        <v>3110</v>
      </c>
      <c r="G181" s="0" t="s">
        <v>3589</v>
      </c>
    </row>
    <row customHeight="1" ht="11.25">
      <c r="A182" s="596" t="s">
        <v>14</v>
      </c>
      <c r="B182" s="0" t="s">
        <v>3590</v>
      </c>
      <c r="C182" s="0" t="s">
        <v>3591</v>
      </c>
      <c r="D182" s="0" t="s">
        <v>3592</v>
      </c>
      <c r="E182" s="0" t="s">
        <v>3593</v>
      </c>
      <c r="F182" s="0" t="s">
        <v>3116</v>
      </c>
      <c r="G182" s="0" t="s">
        <v>3594</v>
      </c>
    </row>
    <row customHeight="1" ht="11.25">
      <c r="A183" s="596" t="s">
        <v>14</v>
      </c>
      <c r="B183" s="0" t="s">
        <v>3590</v>
      </c>
      <c r="C183" s="0" t="s">
        <v>3591</v>
      </c>
      <c r="D183" s="0" t="s">
        <v>3595</v>
      </c>
      <c r="E183" s="0" t="s">
        <v>3596</v>
      </c>
      <c r="F183" s="0" t="s">
        <v>3116</v>
      </c>
      <c r="G183" s="0" t="s">
        <v>3597</v>
      </c>
    </row>
    <row customHeight="1" ht="11.25">
      <c r="A184" s="596" t="s">
        <v>14</v>
      </c>
      <c r="B184" s="0" t="s">
        <v>3590</v>
      </c>
      <c r="C184" s="0" t="s">
        <v>3591</v>
      </c>
      <c r="D184" s="0" t="s">
        <v>3598</v>
      </c>
      <c r="E184" s="0" t="s">
        <v>3599</v>
      </c>
      <c r="F184" s="0" t="s">
        <v>3116</v>
      </c>
      <c r="G184" s="0" t="s">
        <v>3600</v>
      </c>
    </row>
    <row customHeight="1" ht="11.25">
      <c r="A185" s="596" t="s">
        <v>14</v>
      </c>
      <c r="B185" s="0" t="s">
        <v>3590</v>
      </c>
      <c r="C185" s="0" t="s">
        <v>3591</v>
      </c>
      <c r="D185" s="0" t="s">
        <v>3601</v>
      </c>
      <c r="E185" s="0" t="s">
        <v>3602</v>
      </c>
      <c r="F185" s="0" t="s">
        <v>3159</v>
      </c>
      <c r="G185" s="0" t="s">
        <v>3603</v>
      </c>
    </row>
    <row customHeight="1" ht="11.25">
      <c r="A186" s="596" t="s">
        <v>14</v>
      </c>
      <c r="B186" s="0" t="s">
        <v>3590</v>
      </c>
      <c r="C186" s="0" t="s">
        <v>3591</v>
      </c>
      <c r="D186" s="0" t="s">
        <v>3604</v>
      </c>
      <c r="E186" s="0" t="s">
        <v>3605</v>
      </c>
      <c r="F186" s="0" t="s">
        <v>3116</v>
      </c>
      <c r="G186" s="0" t="s">
        <v>3606</v>
      </c>
    </row>
    <row customHeight="1" ht="11.25">
      <c r="A187" s="596" t="s">
        <v>14</v>
      </c>
      <c r="B187" s="0" t="s">
        <v>3590</v>
      </c>
      <c r="C187" s="0" t="s">
        <v>3591</v>
      </c>
      <c r="D187" s="0" t="s">
        <v>3590</v>
      </c>
      <c r="E187" s="0" t="s">
        <v>3591</v>
      </c>
      <c r="F187" s="0" t="s">
        <v>3113</v>
      </c>
      <c r="G187" s="0" t="s">
        <v>3607</v>
      </c>
    </row>
    <row customHeight="1" ht="11.25">
      <c r="A188" s="596" t="s">
        <v>14</v>
      </c>
      <c r="B188" s="0" t="s">
        <v>3590</v>
      </c>
      <c r="C188" s="0" t="s">
        <v>3591</v>
      </c>
      <c r="D188" s="0" t="s">
        <v>3608</v>
      </c>
      <c r="E188" s="0" t="s">
        <v>3609</v>
      </c>
      <c r="F188" s="0" t="s">
        <v>3159</v>
      </c>
      <c r="G188" s="0" t="s">
        <v>3610</v>
      </c>
    </row>
    <row customHeight="1" ht="11.25">
      <c r="A189" s="596" t="s">
        <v>14</v>
      </c>
      <c r="B189" s="0" t="s">
        <v>3590</v>
      </c>
      <c r="C189" s="0" t="s">
        <v>3591</v>
      </c>
      <c r="D189" s="0" t="s">
        <v>3611</v>
      </c>
      <c r="E189" s="0" t="s">
        <v>3612</v>
      </c>
      <c r="F189" s="0" t="s">
        <v>3116</v>
      </c>
      <c r="G189" s="0" t="s">
        <v>3613</v>
      </c>
    </row>
    <row customHeight="1" ht="11.25">
      <c r="A190" s="596" t="s">
        <v>14</v>
      </c>
      <c r="B190" s="0" t="s">
        <v>3614</v>
      </c>
      <c r="C190" s="0" t="s">
        <v>3615</v>
      </c>
      <c r="D190" s="0" t="s">
        <v>3614</v>
      </c>
      <c r="E190" s="0" t="s">
        <v>3615</v>
      </c>
      <c r="F190" s="0" t="s">
        <v>3110</v>
      </c>
      <c r="G190" s="0" t="s">
        <v>3616</v>
      </c>
    </row>
    <row customHeight="1" ht="11.25">
      <c r="A191" s="596" t="s">
        <v>14</v>
      </c>
      <c r="B191" s="0" t="s">
        <v>3617</v>
      </c>
      <c r="C191" s="0" t="s">
        <v>3618</v>
      </c>
      <c r="D191" s="0" t="s">
        <v>3619</v>
      </c>
      <c r="E191" s="0" t="s">
        <v>3620</v>
      </c>
      <c r="F191" s="0" t="s">
        <v>3116</v>
      </c>
      <c r="G191" s="0" t="s">
        <v>3621</v>
      </c>
    </row>
    <row customHeight="1" ht="11.25">
      <c r="A192" s="596" t="s">
        <v>14</v>
      </c>
      <c r="B192" s="0" t="s">
        <v>3617</v>
      </c>
      <c r="C192" s="0" t="s">
        <v>3618</v>
      </c>
      <c r="D192" s="0" t="s">
        <v>3622</v>
      </c>
      <c r="E192" s="0" t="s">
        <v>3623</v>
      </c>
      <c r="F192" s="0" t="s">
        <v>3116</v>
      </c>
      <c r="G192" s="0" t="s">
        <v>3624</v>
      </c>
    </row>
    <row customHeight="1" ht="11.25">
      <c r="A193" s="596" t="s">
        <v>14</v>
      </c>
      <c r="B193" s="0" t="s">
        <v>3617</v>
      </c>
      <c r="C193" s="0" t="s">
        <v>3618</v>
      </c>
      <c r="D193" s="0" t="s">
        <v>3276</v>
      </c>
      <c r="E193" s="0" t="s">
        <v>3625</v>
      </c>
      <c r="F193" s="0" t="s">
        <v>3116</v>
      </c>
      <c r="G193" s="0" t="s">
        <v>3626</v>
      </c>
    </row>
    <row customHeight="1" ht="11.25">
      <c r="A194" s="596" t="s">
        <v>14</v>
      </c>
      <c r="B194" s="0" t="s">
        <v>3617</v>
      </c>
      <c r="C194" s="0" t="s">
        <v>3618</v>
      </c>
      <c r="D194" s="0" t="s">
        <v>3627</v>
      </c>
      <c r="E194" s="0" t="s">
        <v>3628</v>
      </c>
      <c r="F194" s="0" t="s">
        <v>3116</v>
      </c>
      <c r="G194" s="0" t="s">
        <v>3629</v>
      </c>
    </row>
    <row customHeight="1" ht="11.25">
      <c r="A195" s="596" t="s">
        <v>14</v>
      </c>
      <c r="B195" s="0" t="s">
        <v>3617</v>
      </c>
      <c r="C195" s="0" t="s">
        <v>3618</v>
      </c>
      <c r="D195" s="0" t="s">
        <v>3617</v>
      </c>
      <c r="E195" s="0" t="s">
        <v>3618</v>
      </c>
      <c r="F195" s="0" t="s">
        <v>3113</v>
      </c>
      <c r="G195" s="0" t="s">
        <v>3630</v>
      </c>
    </row>
    <row customHeight="1" ht="11.25">
      <c r="A196" s="596" t="s">
        <v>14</v>
      </c>
      <c r="B196" s="0" t="s">
        <v>3617</v>
      </c>
      <c r="C196" s="0" t="s">
        <v>3618</v>
      </c>
      <c r="D196" s="0" t="s">
        <v>3631</v>
      </c>
      <c r="E196" s="0" t="s">
        <v>3632</v>
      </c>
      <c r="F196" s="0" t="s">
        <v>3116</v>
      </c>
      <c r="G196" s="0" t="s">
        <v>3633</v>
      </c>
    </row>
    <row customHeight="1" ht="11.25">
      <c r="A197" s="596" t="s">
        <v>14</v>
      </c>
      <c r="B197" s="0" t="s">
        <v>3634</v>
      </c>
      <c r="C197" s="0" t="s">
        <v>3635</v>
      </c>
      <c r="D197" s="0" t="s">
        <v>3634</v>
      </c>
      <c r="E197" s="0" t="s">
        <v>3635</v>
      </c>
      <c r="F197" s="0" t="s">
        <v>3125</v>
      </c>
      <c r="G197" s="0" t="s">
        <v>3636</v>
      </c>
    </row>
    <row customHeight="1" ht="11.25">
      <c r="A198" s="596" t="s">
        <v>14</v>
      </c>
      <c r="B198" s="0" t="s">
        <v>3637</v>
      </c>
      <c r="C198" s="0" t="s">
        <v>3638</v>
      </c>
      <c r="D198" s="0" t="s">
        <v>3637</v>
      </c>
      <c r="E198" s="0" t="s">
        <v>3638</v>
      </c>
      <c r="F198" s="0" t="s">
        <v>3125</v>
      </c>
      <c r="G198" s="0" t="s">
        <v>3639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39167-3BEA-C42F-3CFA-68C3E5FA32C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373" width="13.8515625" customWidth="1"/>
    <col min="2" max="2" style="15373" width="10.421875" customWidth="1"/>
    <col min="3" max="3" style="15374" width="7.57421875" customWidth="1"/>
    <col min="4" max="4" style="15373" width="13.8515625" customWidth="1"/>
    <col min="5" max="5" style="15373" width="11.57421875" customWidth="1"/>
    <col min="6" max="6" style="15373" width="16.28125" customWidth="1"/>
    <col min="7" max="7" style="15373" width="16.00390625" customWidth="1"/>
    <col min="8" max="9" style="15373" width="16.140625" customWidth="1"/>
  </cols>
  <sheetData>
    <row customHeight="1" ht="11.25">
      <c r="A1" s="1058" t="s">
        <v>3640</v>
      </c>
      <c r="B1" s="1058" t="s">
        <v>3641</v>
      </c>
      <c r="C1" s="1384" t="s">
        <v>3642</v>
      </c>
      <c r="D1" s="1058" t="s">
        <v>3643</v>
      </c>
      <c r="E1" s="1058" t="s">
        <v>3644</v>
      </c>
      <c r="F1" s="1384" t="s">
        <v>3645</v>
      </c>
      <c r="G1" s="1384" t="s">
        <v>3646</v>
      </c>
      <c r="H1" s="1384" t="s">
        <v>3647</v>
      </c>
      <c r="I1" s="1384" t="s">
        <v>3648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3E52D-368E-A8C7-07FF-5F9C0DDE2E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558C-C816-E8A5-1722-96A9A63784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3649</v>
      </c>
    </row>
    <row customHeight="1" ht="11.25">
      <c r="A2" s="80" t="s">
        <v>95</v>
      </c>
      <c r="B2" s="80" t="s">
        <v>3650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1098-4B38-7351-883F-46F0D02EF5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73" width="9.140625"/>
    <col min="2" max="2" style="15373" width="65.28125" customWidth="1"/>
  </cols>
  <sheetData>
    <row customHeight="1" ht="11.25">
      <c r="A1" s="1058" t="s">
        <v>3651</v>
      </c>
      <c r="B1" s="1058" t="s">
        <v>3652</v>
      </c>
    </row>
    <row customHeight="1" ht="11.25">
      <c r="A2" s="1058">
        <v>4213775</v>
      </c>
      <c r="B2" s="1058" t="s">
        <v>1150</v>
      </c>
    </row>
    <row customHeight="1" ht="11.25">
      <c r="A3" s="1058">
        <v>4213784</v>
      </c>
      <c r="B3" s="1058" t="s">
        <v>1185</v>
      </c>
    </row>
    <row customHeight="1" ht="11.25">
      <c r="A4" s="1058">
        <v>4213781</v>
      </c>
      <c r="B4" s="1058" t="s">
        <v>1178</v>
      </c>
    </row>
    <row customHeight="1" ht="11.25">
      <c r="A5" s="1058">
        <v>4213776</v>
      </c>
      <c r="B5" s="1058" t="s">
        <v>162</v>
      </c>
    </row>
    <row customHeight="1" ht="11.25">
      <c r="A6" s="1058">
        <v>4213777</v>
      </c>
      <c r="B6" s="1058" t="s">
        <v>168</v>
      </c>
    </row>
    <row customHeight="1" ht="11.25">
      <c r="A7" s="1058">
        <v>4213778</v>
      </c>
      <c r="B7" s="1058" t="s">
        <v>174</v>
      </c>
    </row>
    <row customHeight="1" ht="11.25">
      <c r="A8" s="1058">
        <v>4213780</v>
      </c>
      <c r="B8" s="1058" t="s">
        <v>180</v>
      </c>
    </row>
    <row customHeight="1" ht="11.25">
      <c r="A9" s="1058">
        <v>4213779</v>
      </c>
      <c r="B9" s="1058" t="s">
        <v>1318</v>
      </c>
    </row>
    <row customHeight="1" ht="11.25">
      <c r="A10" s="1058">
        <v>4213783</v>
      </c>
      <c r="B10" s="1058" t="s">
        <v>198</v>
      </c>
    </row>
    <row customHeight="1" ht="11.25">
      <c r="A11" s="1058">
        <v>4213782</v>
      </c>
      <c r="B11" s="105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3AFDF-FD4E-5DE3-43C2-4193477850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373" width="9.140625"/>
    <col min="2" max="2" style="15373" width="65.28125" customWidth="1"/>
  </cols>
  <sheetData>
    <row customHeight="1" ht="11.25">
      <c r="A1" s="1058" t="s">
        <v>3651</v>
      </c>
      <c r="B1" s="1058" t="s">
        <v>3653</v>
      </c>
    </row>
    <row customHeight="1" ht="11.25">
      <c r="A2" s="1058" t="s">
        <v>3654</v>
      </c>
      <c r="B2" s="1058" t="s">
        <v>1431</v>
      </c>
    </row>
    <row customHeight="1" ht="11.25">
      <c r="A3" s="1058" t="s">
        <v>3655</v>
      </c>
      <c r="B3" s="1058" t="s">
        <v>1441</v>
      </c>
    </row>
    <row customHeight="1" ht="11.25">
      <c r="A4" s="1058" t="s">
        <v>3656</v>
      </c>
      <c r="B4" s="1058" t="s">
        <v>1450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2A7B-6B87-EB63-AF22-D69F622D9DED}"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596" t="s">
        <v>3101</v>
      </c>
      <c r="B1" s="596" t="s">
        <v>3102</v>
      </c>
      <c r="C1" s="596" t="s">
        <v>3103</v>
      </c>
      <c r="D1" s="596" t="s">
        <v>3104</v>
      </c>
      <c r="E1" s="0" t="s">
        <v>3105</v>
      </c>
      <c r="F1" s="0" t="s">
        <v>3106</v>
      </c>
      <c r="G1" s="0" t="s">
        <v>3107</v>
      </c>
    </row>
    <row customHeight="1" ht="11.25">
      <c r="A2" s="0" t="s">
        <v>14</v>
      </c>
      <c r="B2" s="0" t="s">
        <v>3108</v>
      </c>
      <c r="C2" s="0" t="s">
        <v>3109</v>
      </c>
      <c r="D2" s="0" t="s">
        <v>3108</v>
      </c>
      <c r="E2" s="0" t="s">
        <v>3109</v>
      </c>
      <c r="F2" s="0" t="s">
        <v>3110</v>
      </c>
      <c r="G2" s="0" t="s">
        <v>106</v>
      </c>
    </row>
    <row customHeight="1" ht="11.25">
      <c r="A3" s="0" t="s">
        <v>14</v>
      </c>
      <c r="B3" s="0" t="s">
        <v>3111</v>
      </c>
      <c r="C3" s="0" t="s">
        <v>3112</v>
      </c>
      <c r="D3" s="0" t="s">
        <v>3111</v>
      </c>
      <c r="E3" s="0" t="s">
        <v>3112</v>
      </c>
      <c r="F3" s="0" t="s">
        <v>3113</v>
      </c>
      <c r="G3" s="0" t="s">
        <v>107</v>
      </c>
    </row>
    <row customHeight="1" ht="11.25">
      <c r="A4" s="0" t="s">
        <v>14</v>
      </c>
      <c r="B4" s="0" t="s">
        <v>3111</v>
      </c>
      <c r="C4" s="0" t="s">
        <v>3112</v>
      </c>
      <c r="D4" s="0" t="s">
        <v>3114</v>
      </c>
      <c r="E4" s="0" t="s">
        <v>3115</v>
      </c>
      <c r="F4" s="0" t="s">
        <v>3116</v>
      </c>
      <c r="G4" s="0" t="s">
        <v>87</v>
      </c>
    </row>
    <row customHeight="1" ht="11.25">
      <c r="A5" s="0" t="s">
        <v>14</v>
      </c>
      <c r="B5" s="0" t="s">
        <v>3111</v>
      </c>
      <c r="C5" s="0" t="s">
        <v>3112</v>
      </c>
      <c r="D5" s="0" t="s">
        <v>3117</v>
      </c>
      <c r="E5" s="0" t="s">
        <v>3118</v>
      </c>
      <c r="F5" s="0" t="s">
        <v>3116</v>
      </c>
      <c r="G5" s="0" t="s">
        <v>88</v>
      </c>
    </row>
    <row customHeight="1" ht="11.25">
      <c r="A6" s="0" t="s">
        <v>14</v>
      </c>
      <c r="B6" s="0" t="s">
        <v>3111</v>
      </c>
      <c r="C6" s="0" t="s">
        <v>3112</v>
      </c>
      <c r="D6" s="0" t="s">
        <v>3119</v>
      </c>
      <c r="E6" s="0" t="s">
        <v>3120</v>
      </c>
      <c r="F6" s="0" t="s">
        <v>3116</v>
      </c>
      <c r="G6" s="0" t="s">
        <v>108</v>
      </c>
    </row>
    <row customHeight="1" ht="11.25">
      <c r="A7" s="0" t="s">
        <v>14</v>
      </c>
      <c r="B7" s="0" t="s">
        <v>3111</v>
      </c>
      <c r="C7" s="0" t="s">
        <v>3112</v>
      </c>
      <c r="D7" s="0" t="s">
        <v>3121</v>
      </c>
      <c r="E7" s="0" t="s">
        <v>3122</v>
      </c>
      <c r="F7" s="0" t="s">
        <v>3116</v>
      </c>
      <c r="G7" s="0" t="s">
        <v>89</v>
      </c>
    </row>
    <row customHeight="1" ht="11.25">
      <c r="A8" s="0" t="s">
        <v>14</v>
      </c>
      <c r="B8" s="0" t="s">
        <v>3123</v>
      </c>
      <c r="C8" s="0" t="s">
        <v>3124</v>
      </c>
      <c r="D8" s="0" t="s">
        <v>3123</v>
      </c>
      <c r="E8" s="0" t="s">
        <v>3124</v>
      </c>
      <c r="F8" s="0" t="s">
        <v>3125</v>
      </c>
      <c r="G8" s="0" t="s">
        <v>90</v>
      </c>
    </row>
    <row customHeight="1" ht="11.25">
      <c r="A9" s="0" t="s">
        <v>14</v>
      </c>
      <c r="B9" s="0" t="s">
        <v>3126</v>
      </c>
      <c r="C9" s="0" t="s">
        <v>3127</v>
      </c>
      <c r="D9" s="0" t="s">
        <v>3126</v>
      </c>
      <c r="E9" s="0" t="s">
        <v>3127</v>
      </c>
      <c r="F9" s="0" t="s">
        <v>3125</v>
      </c>
      <c r="G9" s="0" t="s">
        <v>109</v>
      </c>
    </row>
    <row customHeight="1" ht="11.25">
      <c r="A10" s="0" t="s">
        <v>14</v>
      </c>
      <c r="B10" s="0" t="s">
        <v>97</v>
      </c>
      <c r="C10" s="0" t="s">
        <v>98</v>
      </c>
      <c r="D10" s="0" t="s">
        <v>97</v>
      </c>
      <c r="E10" s="0" t="s">
        <v>98</v>
      </c>
      <c r="F10" s="0" t="s">
        <v>3125</v>
      </c>
      <c r="G10" s="0" t="s">
        <v>96</v>
      </c>
    </row>
    <row customHeight="1" ht="11.25">
      <c r="A11" s="0" t="s">
        <v>14</v>
      </c>
      <c r="B11" s="0" t="s">
        <v>3128</v>
      </c>
      <c r="C11" s="0" t="s">
        <v>3129</v>
      </c>
      <c r="D11" s="0" t="s">
        <v>3128</v>
      </c>
      <c r="E11" s="0" t="s">
        <v>3129</v>
      </c>
      <c r="F11" s="0" t="s">
        <v>3125</v>
      </c>
      <c r="G11" s="0" t="s">
        <v>145</v>
      </c>
    </row>
    <row customHeight="1" ht="11.25">
      <c r="A12" s="0" t="s">
        <v>14</v>
      </c>
      <c r="B12" s="0" t="s">
        <v>3130</v>
      </c>
      <c r="C12" s="0" t="s">
        <v>3131</v>
      </c>
      <c r="D12" s="0" t="s">
        <v>3130</v>
      </c>
      <c r="E12" s="0" t="s">
        <v>3131</v>
      </c>
      <c r="F12" s="0" t="s">
        <v>3125</v>
      </c>
      <c r="G12" s="0" t="s">
        <v>146</v>
      </c>
    </row>
    <row customHeight="1" ht="11.25">
      <c r="A13" s="0" t="s">
        <v>14</v>
      </c>
      <c r="B13" s="0" t="s">
        <v>3132</v>
      </c>
      <c r="C13" s="0" t="s">
        <v>3133</v>
      </c>
      <c r="D13" s="0" t="s">
        <v>3132</v>
      </c>
      <c r="E13" s="0" t="s">
        <v>3133</v>
      </c>
      <c r="F13" s="0" t="s">
        <v>3125</v>
      </c>
      <c r="G13" s="0" t="s">
        <v>147</v>
      </c>
    </row>
    <row customHeight="1" ht="11.25">
      <c r="A14" s="0" t="s">
        <v>14</v>
      </c>
      <c r="B14" s="0" t="s">
        <v>3134</v>
      </c>
      <c r="C14" s="0" t="s">
        <v>3135</v>
      </c>
      <c r="D14" s="0" t="s">
        <v>3136</v>
      </c>
      <c r="E14" s="0" t="s">
        <v>3137</v>
      </c>
      <c r="F14" s="0" t="s">
        <v>3116</v>
      </c>
      <c r="G14" s="0" t="s">
        <v>148</v>
      </c>
    </row>
    <row customHeight="1" ht="11.25">
      <c r="A15" s="0" t="s">
        <v>14</v>
      </c>
      <c r="B15" s="0" t="s">
        <v>3134</v>
      </c>
      <c r="C15" s="0" t="s">
        <v>3135</v>
      </c>
      <c r="D15" s="0" t="s">
        <v>3134</v>
      </c>
      <c r="E15" s="0" t="s">
        <v>3135</v>
      </c>
      <c r="F15" s="0" t="s">
        <v>3113</v>
      </c>
      <c r="G15" s="0" t="s">
        <v>149</v>
      </c>
    </row>
    <row customHeight="1" ht="11.25">
      <c r="A16" s="0" t="s">
        <v>14</v>
      </c>
      <c r="B16" s="0" t="s">
        <v>3134</v>
      </c>
      <c r="C16" s="0" t="s">
        <v>3135</v>
      </c>
      <c r="D16" s="0" t="s">
        <v>3138</v>
      </c>
      <c r="E16" s="0" t="s">
        <v>3139</v>
      </c>
      <c r="F16" s="0" t="s">
        <v>3116</v>
      </c>
      <c r="G16" s="0" t="s">
        <v>1392</v>
      </c>
    </row>
    <row customHeight="1" ht="11.25">
      <c r="A17" s="0" t="s">
        <v>14</v>
      </c>
      <c r="B17" s="0" t="s">
        <v>3134</v>
      </c>
      <c r="C17" s="0" t="s">
        <v>3135</v>
      </c>
      <c r="D17" s="0" t="s">
        <v>3140</v>
      </c>
      <c r="E17" s="0" t="s">
        <v>3141</v>
      </c>
      <c r="F17" s="0" t="s">
        <v>3142</v>
      </c>
      <c r="G17" s="0" t="s">
        <v>1398</v>
      </c>
    </row>
    <row customHeight="1" ht="11.25">
      <c r="A18" s="0" t="s">
        <v>14</v>
      </c>
      <c r="B18" s="0" t="s">
        <v>3134</v>
      </c>
      <c r="C18" s="0" t="s">
        <v>3135</v>
      </c>
      <c r="D18" s="0" t="s">
        <v>3143</v>
      </c>
      <c r="E18" s="0" t="s">
        <v>3144</v>
      </c>
      <c r="F18" s="0" t="s">
        <v>3116</v>
      </c>
      <c r="G18" s="0" t="s">
        <v>1409</v>
      </c>
    </row>
    <row customHeight="1" ht="11.25">
      <c r="A19" s="0" t="s">
        <v>14</v>
      </c>
      <c r="B19" s="0" t="s">
        <v>3134</v>
      </c>
      <c r="C19" s="0" t="s">
        <v>3135</v>
      </c>
      <c r="D19" s="0" t="s">
        <v>3145</v>
      </c>
      <c r="E19" s="0" t="s">
        <v>3146</v>
      </c>
      <c r="F19" s="0" t="s">
        <v>3116</v>
      </c>
      <c r="G19" s="0" t="s">
        <v>1423</v>
      </c>
    </row>
    <row customHeight="1" ht="11.25">
      <c r="A20" s="0" t="s">
        <v>14</v>
      </c>
      <c r="B20" s="0" t="s">
        <v>3134</v>
      </c>
      <c r="C20" s="0" t="s">
        <v>3135</v>
      </c>
      <c r="D20" s="0" t="s">
        <v>3147</v>
      </c>
      <c r="E20" s="0" t="s">
        <v>3148</v>
      </c>
      <c r="F20" s="0" t="s">
        <v>3116</v>
      </c>
      <c r="G20" s="0" t="s">
        <v>1435</v>
      </c>
    </row>
    <row customHeight="1" ht="11.25">
      <c r="A21" s="0" t="s">
        <v>14</v>
      </c>
      <c r="B21" s="0" t="s">
        <v>3134</v>
      </c>
      <c r="C21" s="0" t="s">
        <v>3135</v>
      </c>
      <c r="D21" s="0" t="s">
        <v>3149</v>
      </c>
      <c r="E21" s="0" t="s">
        <v>3150</v>
      </c>
      <c r="F21" s="0" t="s">
        <v>3116</v>
      </c>
      <c r="G21" s="0" t="s">
        <v>1444</v>
      </c>
    </row>
    <row customHeight="1" ht="11.25">
      <c r="A22" s="0" t="s">
        <v>14</v>
      </c>
      <c r="B22" s="0" t="s">
        <v>3151</v>
      </c>
      <c r="C22" s="0" t="s">
        <v>3152</v>
      </c>
      <c r="D22" s="0" t="s">
        <v>3151</v>
      </c>
      <c r="E22" s="0" t="s">
        <v>3152</v>
      </c>
      <c r="F22" s="0" t="s">
        <v>3110</v>
      </c>
      <c r="G22" s="0" t="s">
        <v>1460</v>
      </c>
    </row>
    <row customHeight="1" ht="11.25">
      <c r="A23" s="0" t="s">
        <v>14</v>
      </c>
      <c r="B23" s="0" t="s">
        <v>3153</v>
      </c>
      <c r="C23" s="0" t="s">
        <v>3154</v>
      </c>
      <c r="D23" s="0" t="s">
        <v>3155</v>
      </c>
      <c r="E23" s="0" t="s">
        <v>3156</v>
      </c>
      <c r="F23" s="0" t="s">
        <v>3116</v>
      </c>
      <c r="G23" s="0" t="s">
        <v>1467</v>
      </c>
    </row>
    <row customHeight="1" ht="11.25">
      <c r="A24" s="0" t="s">
        <v>14</v>
      </c>
      <c r="B24" s="0" t="s">
        <v>3153</v>
      </c>
      <c r="C24" s="0" t="s">
        <v>3154</v>
      </c>
      <c r="D24" s="0" t="s">
        <v>3157</v>
      </c>
      <c r="E24" s="0" t="s">
        <v>3158</v>
      </c>
      <c r="F24" s="0" t="s">
        <v>3159</v>
      </c>
      <c r="G24" s="0" t="s">
        <v>1475</v>
      </c>
    </row>
    <row customHeight="1" ht="11.25">
      <c r="A25" s="0" t="s">
        <v>14</v>
      </c>
      <c r="B25" s="0" t="s">
        <v>3153</v>
      </c>
      <c r="C25" s="0" t="s">
        <v>3154</v>
      </c>
      <c r="D25" s="0" t="s">
        <v>3160</v>
      </c>
      <c r="E25" s="0" t="s">
        <v>3161</v>
      </c>
      <c r="F25" s="0" t="s">
        <v>3159</v>
      </c>
      <c r="G25" s="0" t="s">
        <v>1482</v>
      </c>
    </row>
    <row customHeight="1" ht="11.25">
      <c r="A26" s="0" t="s">
        <v>14</v>
      </c>
      <c r="B26" s="0" t="s">
        <v>3153</v>
      </c>
      <c r="C26" s="0" t="s">
        <v>3154</v>
      </c>
      <c r="D26" s="0" t="s">
        <v>3153</v>
      </c>
      <c r="E26" s="0" t="s">
        <v>3154</v>
      </c>
      <c r="F26" s="0" t="s">
        <v>3113</v>
      </c>
      <c r="G26" s="0" t="s">
        <v>1486</v>
      </c>
    </row>
    <row customHeight="1" ht="11.25">
      <c r="A27" s="0" t="s">
        <v>14</v>
      </c>
      <c r="B27" s="0" t="s">
        <v>3153</v>
      </c>
      <c r="C27" s="0" t="s">
        <v>3154</v>
      </c>
      <c r="D27" s="0" t="s">
        <v>3162</v>
      </c>
      <c r="E27" s="0" t="s">
        <v>3163</v>
      </c>
      <c r="F27" s="0" t="s">
        <v>3116</v>
      </c>
      <c r="G27" s="0" t="s">
        <v>1491</v>
      </c>
    </row>
    <row customHeight="1" ht="11.25">
      <c r="A28" s="0" t="s">
        <v>14</v>
      </c>
      <c r="B28" s="0" t="s">
        <v>3153</v>
      </c>
      <c r="C28" s="0" t="s">
        <v>3154</v>
      </c>
      <c r="D28" s="0" t="s">
        <v>3164</v>
      </c>
      <c r="E28" s="0" t="s">
        <v>3165</v>
      </c>
      <c r="F28" s="0" t="s">
        <v>3116</v>
      </c>
      <c r="G28" s="0" t="s">
        <v>1499</v>
      </c>
    </row>
    <row customHeight="1" ht="11.25">
      <c r="A29" s="0" t="s">
        <v>14</v>
      </c>
      <c r="B29" s="0" t="s">
        <v>3153</v>
      </c>
      <c r="C29" s="0" t="s">
        <v>3154</v>
      </c>
      <c r="D29" s="0" t="s">
        <v>3166</v>
      </c>
      <c r="E29" s="0" t="s">
        <v>3167</v>
      </c>
      <c r="F29" s="0" t="s">
        <v>3159</v>
      </c>
      <c r="G29" s="0" t="s">
        <v>1501</v>
      </c>
    </row>
    <row customHeight="1" ht="11.25">
      <c r="A30" s="0" t="s">
        <v>14</v>
      </c>
      <c r="B30" s="0" t="s">
        <v>3168</v>
      </c>
      <c r="C30" s="0" t="s">
        <v>3169</v>
      </c>
      <c r="D30" s="0" t="s">
        <v>3170</v>
      </c>
      <c r="E30" s="0" t="s">
        <v>3171</v>
      </c>
      <c r="F30" s="0" t="s">
        <v>3116</v>
      </c>
      <c r="G30" s="0" t="s">
        <v>1504</v>
      </c>
    </row>
    <row customHeight="1" ht="11.25">
      <c r="A31" s="0" t="s">
        <v>14</v>
      </c>
      <c r="B31" s="0" t="s">
        <v>3168</v>
      </c>
      <c r="C31" s="0" t="s">
        <v>3169</v>
      </c>
      <c r="D31" s="0" t="s">
        <v>3172</v>
      </c>
      <c r="E31" s="0" t="s">
        <v>3173</v>
      </c>
      <c r="F31" s="0" t="s">
        <v>3159</v>
      </c>
      <c r="G31" s="0" t="s">
        <v>1509</v>
      </c>
    </row>
    <row customHeight="1" ht="11.25">
      <c r="A32" s="0" t="s">
        <v>14</v>
      </c>
      <c r="B32" s="0" t="s">
        <v>3168</v>
      </c>
      <c r="C32" s="0" t="s">
        <v>3169</v>
      </c>
      <c r="D32" s="0" t="s">
        <v>3168</v>
      </c>
      <c r="E32" s="0" t="s">
        <v>3169</v>
      </c>
      <c r="F32" s="0" t="s">
        <v>3113</v>
      </c>
      <c r="G32" s="0" t="s">
        <v>1511</v>
      </c>
    </row>
    <row customHeight="1" ht="11.25">
      <c r="A33" s="0" t="s">
        <v>14</v>
      </c>
      <c r="B33" s="0" t="s">
        <v>3168</v>
      </c>
      <c r="C33" s="0" t="s">
        <v>3169</v>
      </c>
      <c r="D33" s="0" t="s">
        <v>3174</v>
      </c>
      <c r="E33" s="0" t="s">
        <v>3175</v>
      </c>
      <c r="F33" s="0" t="s">
        <v>3159</v>
      </c>
      <c r="G33" s="0" t="s">
        <v>1513</v>
      </c>
    </row>
    <row customHeight="1" ht="11.25">
      <c r="A34" s="0" t="s">
        <v>14</v>
      </c>
      <c r="B34" s="0" t="s">
        <v>3168</v>
      </c>
      <c r="C34" s="0" t="s">
        <v>3169</v>
      </c>
      <c r="D34" s="0" t="s">
        <v>3176</v>
      </c>
      <c r="E34" s="0" t="s">
        <v>3177</v>
      </c>
      <c r="F34" s="0" t="s">
        <v>3116</v>
      </c>
      <c r="G34" s="0" t="s">
        <v>1515</v>
      </c>
    </row>
    <row customHeight="1" ht="11.25">
      <c r="A35" s="0" t="s">
        <v>14</v>
      </c>
      <c r="B35" s="0" t="s">
        <v>3168</v>
      </c>
      <c r="C35" s="0" t="s">
        <v>3169</v>
      </c>
      <c r="D35" s="0" t="s">
        <v>3178</v>
      </c>
      <c r="E35" s="0" t="s">
        <v>3179</v>
      </c>
      <c r="F35" s="0" t="s">
        <v>3142</v>
      </c>
      <c r="G35" s="0" t="s">
        <v>1520</v>
      </c>
    </row>
    <row customHeight="1" ht="11.25">
      <c r="A36" s="0" t="s">
        <v>14</v>
      </c>
      <c r="B36" s="0" t="s">
        <v>3168</v>
      </c>
      <c r="C36" s="0" t="s">
        <v>3169</v>
      </c>
      <c r="D36" s="0" t="s">
        <v>3180</v>
      </c>
      <c r="E36" s="0" t="s">
        <v>3181</v>
      </c>
      <c r="F36" s="0" t="s">
        <v>3116</v>
      </c>
      <c r="G36" s="0" t="s">
        <v>1525</v>
      </c>
    </row>
    <row customHeight="1" ht="11.25">
      <c r="A37" s="0" t="s">
        <v>14</v>
      </c>
      <c r="B37" s="0" t="s">
        <v>3168</v>
      </c>
      <c r="C37" s="0" t="s">
        <v>3169</v>
      </c>
      <c r="D37" s="0" t="s">
        <v>3182</v>
      </c>
      <c r="E37" s="0" t="s">
        <v>3183</v>
      </c>
      <c r="F37" s="0" t="s">
        <v>3116</v>
      </c>
      <c r="G37" s="0" t="s">
        <v>1529</v>
      </c>
    </row>
    <row customHeight="1" ht="11.25">
      <c r="A38" s="0" t="s">
        <v>14</v>
      </c>
      <c r="B38" s="0" t="s">
        <v>3184</v>
      </c>
      <c r="C38" s="0" t="s">
        <v>3185</v>
      </c>
      <c r="D38" s="0" t="s">
        <v>3184</v>
      </c>
      <c r="E38" s="0" t="s">
        <v>3185</v>
      </c>
      <c r="F38" s="0" t="s">
        <v>3110</v>
      </c>
      <c r="G38" s="0" t="s">
        <v>1537</v>
      </c>
    </row>
    <row customHeight="1" ht="11.25">
      <c r="A39" s="0" t="s">
        <v>14</v>
      </c>
      <c r="B39" s="0" t="s">
        <v>3186</v>
      </c>
      <c r="C39" s="0" t="s">
        <v>3187</v>
      </c>
      <c r="D39" s="0" t="s">
        <v>3188</v>
      </c>
      <c r="E39" s="0" t="s">
        <v>3189</v>
      </c>
      <c r="F39" s="0" t="s">
        <v>3159</v>
      </c>
      <c r="G39" s="0" t="s">
        <v>1543</v>
      </c>
    </row>
    <row customHeight="1" ht="11.25">
      <c r="A40" s="0" t="s">
        <v>14</v>
      </c>
      <c r="B40" s="0" t="s">
        <v>3186</v>
      </c>
      <c r="C40" s="0" t="s">
        <v>3187</v>
      </c>
      <c r="D40" s="0" t="s">
        <v>3190</v>
      </c>
      <c r="E40" s="0" t="s">
        <v>3191</v>
      </c>
      <c r="F40" s="0" t="s">
        <v>3116</v>
      </c>
      <c r="G40" s="0" t="s">
        <v>1548</v>
      </c>
    </row>
    <row customHeight="1" ht="11.25">
      <c r="A41" s="0" t="s">
        <v>14</v>
      </c>
      <c r="B41" s="0" t="s">
        <v>3186</v>
      </c>
      <c r="C41" s="0" t="s">
        <v>3187</v>
      </c>
      <c r="D41" s="0" t="s">
        <v>3192</v>
      </c>
      <c r="E41" s="0" t="s">
        <v>3193</v>
      </c>
      <c r="F41" s="0" t="s">
        <v>3116</v>
      </c>
      <c r="G41" s="0" t="s">
        <v>1552</v>
      </c>
    </row>
    <row customHeight="1" ht="11.25">
      <c r="A42" s="0" t="s">
        <v>14</v>
      </c>
      <c r="B42" s="0" t="s">
        <v>3186</v>
      </c>
      <c r="C42" s="0" t="s">
        <v>3187</v>
      </c>
      <c r="D42" s="0" t="s">
        <v>3194</v>
      </c>
      <c r="E42" s="0" t="s">
        <v>3195</v>
      </c>
      <c r="F42" s="0" t="s">
        <v>3116</v>
      </c>
      <c r="G42" s="0" t="s">
        <v>1555</v>
      </c>
    </row>
    <row customHeight="1" ht="11.25">
      <c r="A43" s="0" t="s">
        <v>14</v>
      </c>
      <c r="B43" s="0" t="s">
        <v>3186</v>
      </c>
      <c r="C43" s="0" t="s">
        <v>3187</v>
      </c>
      <c r="D43" s="0" t="s">
        <v>3196</v>
      </c>
      <c r="E43" s="0" t="s">
        <v>3197</v>
      </c>
      <c r="F43" s="0" t="s">
        <v>3116</v>
      </c>
      <c r="G43" s="0" t="s">
        <v>1562</v>
      </c>
    </row>
    <row customHeight="1" ht="11.25">
      <c r="A44" s="0" t="s">
        <v>14</v>
      </c>
      <c r="B44" s="0" t="s">
        <v>3186</v>
      </c>
      <c r="C44" s="0" t="s">
        <v>3187</v>
      </c>
      <c r="D44" s="0" t="s">
        <v>3186</v>
      </c>
      <c r="E44" s="0" t="s">
        <v>3187</v>
      </c>
      <c r="F44" s="0" t="s">
        <v>3113</v>
      </c>
      <c r="G44" s="0" t="s">
        <v>1571</v>
      </c>
    </row>
    <row customHeight="1" ht="11.25">
      <c r="A45" s="0" t="s">
        <v>14</v>
      </c>
      <c r="B45" s="0" t="s">
        <v>3186</v>
      </c>
      <c r="C45" s="0" t="s">
        <v>3187</v>
      </c>
      <c r="D45" s="0" t="s">
        <v>3198</v>
      </c>
      <c r="E45" s="0" t="s">
        <v>3199</v>
      </c>
      <c r="F45" s="0" t="s">
        <v>3116</v>
      </c>
      <c r="G45" s="0" t="s">
        <v>1576</v>
      </c>
    </row>
    <row customHeight="1" ht="11.25">
      <c r="A46" s="0" t="s">
        <v>14</v>
      </c>
      <c r="B46" s="0" t="s">
        <v>3186</v>
      </c>
      <c r="C46" s="0" t="s">
        <v>3187</v>
      </c>
      <c r="D46" s="0" t="s">
        <v>3200</v>
      </c>
      <c r="E46" s="0" t="s">
        <v>3201</v>
      </c>
      <c r="F46" s="0" t="s">
        <v>3116</v>
      </c>
      <c r="G46" s="0" t="s">
        <v>1580</v>
      </c>
    </row>
    <row customHeight="1" ht="11.25">
      <c r="A47" s="0" t="s">
        <v>14</v>
      </c>
      <c r="B47" s="0" t="s">
        <v>3186</v>
      </c>
      <c r="C47" s="0" t="s">
        <v>3187</v>
      </c>
      <c r="D47" s="0" t="s">
        <v>3202</v>
      </c>
      <c r="E47" s="0" t="s">
        <v>3203</v>
      </c>
      <c r="F47" s="0" t="s">
        <v>3116</v>
      </c>
      <c r="G47" s="0" t="s">
        <v>1586</v>
      </c>
    </row>
    <row customHeight="1" ht="11.25">
      <c r="A48" s="0" t="s">
        <v>14</v>
      </c>
      <c r="B48" s="0" t="s">
        <v>3186</v>
      </c>
      <c r="C48" s="0" t="s">
        <v>3187</v>
      </c>
      <c r="D48" s="0" t="s">
        <v>3204</v>
      </c>
      <c r="E48" s="0" t="s">
        <v>3205</v>
      </c>
      <c r="F48" s="0" t="s">
        <v>3116</v>
      </c>
      <c r="G48" s="0" t="s">
        <v>1590</v>
      </c>
    </row>
    <row customHeight="1" ht="11.25">
      <c r="A49" s="0" t="s">
        <v>14</v>
      </c>
      <c r="B49" s="0" t="s">
        <v>3186</v>
      </c>
      <c r="C49" s="0" t="s">
        <v>3187</v>
      </c>
      <c r="D49" s="0" t="s">
        <v>3206</v>
      </c>
      <c r="E49" s="0" t="s">
        <v>3207</v>
      </c>
      <c r="F49" s="0" t="s">
        <v>3116</v>
      </c>
      <c r="G49" s="0" t="s">
        <v>1593</v>
      </c>
    </row>
    <row customHeight="1" ht="11.25">
      <c r="A50" s="0" t="s">
        <v>14</v>
      </c>
      <c r="B50" s="0" t="s">
        <v>3208</v>
      </c>
      <c r="C50" s="0" t="s">
        <v>3209</v>
      </c>
      <c r="D50" s="0" t="s">
        <v>3208</v>
      </c>
      <c r="E50" s="0" t="s">
        <v>3209</v>
      </c>
      <c r="F50" s="0" t="s">
        <v>3110</v>
      </c>
      <c r="G50" s="0" t="s">
        <v>1597</v>
      </c>
    </row>
    <row customHeight="1" ht="11.25">
      <c r="A51" s="0" t="s">
        <v>14</v>
      </c>
      <c r="B51" s="0" t="s">
        <v>3210</v>
      </c>
      <c r="C51" s="0" t="s">
        <v>3211</v>
      </c>
      <c r="D51" s="0" t="s">
        <v>3212</v>
      </c>
      <c r="E51" s="0" t="s">
        <v>3213</v>
      </c>
      <c r="F51" s="0" t="s">
        <v>3116</v>
      </c>
      <c r="G51" s="0" t="s">
        <v>1601</v>
      </c>
    </row>
    <row customHeight="1" ht="11.25">
      <c r="A52" s="0" t="s">
        <v>14</v>
      </c>
      <c r="B52" s="0" t="s">
        <v>3210</v>
      </c>
      <c r="C52" s="0" t="s">
        <v>3211</v>
      </c>
      <c r="D52" s="0" t="s">
        <v>3214</v>
      </c>
      <c r="E52" s="0" t="s">
        <v>3215</v>
      </c>
      <c r="F52" s="0" t="s">
        <v>3116</v>
      </c>
      <c r="G52" s="0" t="s">
        <v>1605</v>
      </c>
    </row>
    <row customHeight="1" ht="11.25">
      <c r="A53" s="0" t="s">
        <v>14</v>
      </c>
      <c r="B53" s="0" t="s">
        <v>3210</v>
      </c>
      <c r="C53" s="0" t="s">
        <v>3211</v>
      </c>
      <c r="D53" s="0" t="s">
        <v>3210</v>
      </c>
      <c r="E53" s="0" t="s">
        <v>3211</v>
      </c>
      <c r="F53" s="0" t="s">
        <v>3113</v>
      </c>
      <c r="G53" s="0" t="s">
        <v>1607</v>
      </c>
    </row>
    <row customHeight="1" ht="11.25">
      <c r="A54" s="0" t="s">
        <v>14</v>
      </c>
      <c r="B54" s="0" t="s">
        <v>3210</v>
      </c>
      <c r="C54" s="0" t="s">
        <v>3211</v>
      </c>
      <c r="D54" s="0" t="s">
        <v>3216</v>
      </c>
      <c r="E54" s="0" t="s">
        <v>3217</v>
      </c>
      <c r="F54" s="0" t="s">
        <v>3116</v>
      </c>
      <c r="G54" s="0" t="s">
        <v>1610</v>
      </c>
    </row>
    <row customHeight="1" ht="11.25">
      <c r="A55" s="0" t="s">
        <v>14</v>
      </c>
      <c r="B55" s="0" t="s">
        <v>3210</v>
      </c>
      <c r="C55" s="0" t="s">
        <v>3211</v>
      </c>
      <c r="D55" s="0" t="s">
        <v>3218</v>
      </c>
      <c r="E55" s="0" t="s">
        <v>3219</v>
      </c>
      <c r="F55" s="0" t="s">
        <v>3159</v>
      </c>
      <c r="G55" s="0" t="s">
        <v>1614</v>
      </c>
    </row>
    <row customHeight="1" ht="11.25">
      <c r="A56" s="0" t="s">
        <v>14</v>
      </c>
      <c r="B56" s="0" t="s">
        <v>3210</v>
      </c>
      <c r="C56" s="0" t="s">
        <v>3211</v>
      </c>
      <c r="D56" s="0" t="s">
        <v>3220</v>
      </c>
      <c r="E56" s="0" t="s">
        <v>3221</v>
      </c>
      <c r="F56" s="0" t="s">
        <v>3116</v>
      </c>
      <c r="G56" s="0" t="s">
        <v>1617</v>
      </c>
    </row>
    <row customHeight="1" ht="11.25">
      <c r="A57" s="0" t="s">
        <v>14</v>
      </c>
      <c r="B57" s="0" t="s">
        <v>3222</v>
      </c>
      <c r="C57" s="0" t="s">
        <v>3223</v>
      </c>
      <c r="D57" s="0" t="s">
        <v>3222</v>
      </c>
      <c r="E57" s="0" t="s">
        <v>3223</v>
      </c>
      <c r="F57" s="0" t="s">
        <v>3125</v>
      </c>
      <c r="G57" s="0" t="s">
        <v>1620</v>
      </c>
    </row>
    <row customHeight="1" ht="11.25">
      <c r="A58" s="0" t="s">
        <v>14</v>
      </c>
      <c r="B58" s="0" t="s">
        <v>3224</v>
      </c>
      <c r="C58" s="0" t="s">
        <v>3225</v>
      </c>
      <c r="D58" s="0" t="s">
        <v>3226</v>
      </c>
      <c r="E58" s="0" t="s">
        <v>3227</v>
      </c>
      <c r="F58" s="0" t="s">
        <v>3116</v>
      </c>
      <c r="G58" s="0" t="s">
        <v>1623</v>
      </c>
    </row>
    <row customHeight="1" ht="11.25">
      <c r="A59" s="0" t="s">
        <v>14</v>
      </c>
      <c r="B59" s="0" t="s">
        <v>3224</v>
      </c>
      <c r="C59" s="0" t="s">
        <v>3225</v>
      </c>
      <c r="D59" s="0" t="s">
        <v>3228</v>
      </c>
      <c r="E59" s="0" t="s">
        <v>3229</v>
      </c>
      <c r="F59" s="0" t="s">
        <v>3116</v>
      </c>
      <c r="G59" s="0" t="s">
        <v>1627</v>
      </c>
    </row>
    <row customHeight="1" ht="11.25">
      <c r="A60" s="0" t="s">
        <v>14</v>
      </c>
      <c r="B60" s="0" t="s">
        <v>3224</v>
      </c>
      <c r="C60" s="0" t="s">
        <v>3225</v>
      </c>
      <c r="D60" s="0" t="s">
        <v>3230</v>
      </c>
      <c r="E60" s="0" t="s">
        <v>3231</v>
      </c>
      <c r="F60" s="0" t="s">
        <v>3116</v>
      </c>
      <c r="G60" s="0" t="s">
        <v>1630</v>
      </c>
    </row>
    <row customHeight="1" ht="11.25">
      <c r="A61" s="0" t="s">
        <v>14</v>
      </c>
      <c r="B61" s="0" t="s">
        <v>3224</v>
      </c>
      <c r="C61" s="0" t="s">
        <v>3225</v>
      </c>
      <c r="D61" s="0" t="s">
        <v>3224</v>
      </c>
      <c r="E61" s="0" t="s">
        <v>3225</v>
      </c>
      <c r="F61" s="0" t="s">
        <v>3113</v>
      </c>
      <c r="G61" s="0" t="s">
        <v>3232</v>
      </c>
    </row>
    <row customHeight="1" ht="11.25">
      <c r="A62" s="0" t="s">
        <v>14</v>
      </c>
      <c r="B62" s="0" t="s">
        <v>3224</v>
      </c>
      <c r="C62" s="0" t="s">
        <v>3225</v>
      </c>
      <c r="D62" s="0" t="s">
        <v>3233</v>
      </c>
      <c r="E62" s="0" t="s">
        <v>3234</v>
      </c>
      <c r="F62" s="0" t="s">
        <v>3116</v>
      </c>
      <c r="G62" s="0" t="s">
        <v>3235</v>
      </c>
    </row>
    <row customHeight="1" ht="11.25">
      <c r="A63" s="0" t="s">
        <v>14</v>
      </c>
      <c r="B63" s="0" t="s">
        <v>3224</v>
      </c>
      <c r="C63" s="0" t="s">
        <v>3225</v>
      </c>
      <c r="D63" s="0" t="s">
        <v>3236</v>
      </c>
      <c r="E63" s="0" t="s">
        <v>3237</v>
      </c>
      <c r="F63" s="0" t="s">
        <v>3159</v>
      </c>
      <c r="G63" s="0" t="s">
        <v>3238</v>
      </c>
    </row>
    <row customHeight="1" ht="11.25">
      <c r="A64" s="0" t="s">
        <v>14</v>
      </c>
      <c r="B64" s="0" t="s">
        <v>3224</v>
      </c>
      <c r="C64" s="0" t="s">
        <v>3225</v>
      </c>
      <c r="D64" s="0" t="s">
        <v>3239</v>
      </c>
      <c r="E64" s="0" t="s">
        <v>3240</v>
      </c>
      <c r="F64" s="0" t="s">
        <v>3116</v>
      </c>
      <c r="G64" s="0" t="s">
        <v>3241</v>
      </c>
    </row>
    <row customHeight="1" ht="11.25">
      <c r="A65" s="0" t="s">
        <v>14</v>
      </c>
      <c r="B65" s="0" t="s">
        <v>3224</v>
      </c>
      <c r="C65" s="0" t="s">
        <v>3225</v>
      </c>
      <c r="D65" s="0" t="s">
        <v>3242</v>
      </c>
      <c r="E65" s="0" t="s">
        <v>3243</v>
      </c>
      <c r="F65" s="0" t="s">
        <v>3116</v>
      </c>
      <c r="G65" s="0" t="s">
        <v>3244</v>
      </c>
    </row>
    <row customHeight="1" ht="11.25">
      <c r="A66" s="0" t="s">
        <v>14</v>
      </c>
      <c r="B66" s="0" t="s">
        <v>3245</v>
      </c>
      <c r="C66" s="0" t="s">
        <v>3246</v>
      </c>
      <c r="D66" s="0" t="s">
        <v>3245</v>
      </c>
      <c r="E66" s="0" t="s">
        <v>3246</v>
      </c>
      <c r="F66" s="0" t="s">
        <v>3113</v>
      </c>
      <c r="G66" s="0" t="s">
        <v>3247</v>
      </c>
    </row>
    <row customHeight="1" ht="11.25">
      <c r="A67" s="0" t="s">
        <v>14</v>
      </c>
      <c r="B67" s="0" t="s">
        <v>3245</v>
      </c>
      <c r="C67" s="0" t="s">
        <v>3246</v>
      </c>
      <c r="D67" s="0" t="s">
        <v>3248</v>
      </c>
      <c r="E67" s="0" t="s">
        <v>3249</v>
      </c>
      <c r="F67" s="0" t="s">
        <v>3116</v>
      </c>
      <c r="G67" s="0" t="s">
        <v>1949</v>
      </c>
    </row>
    <row customHeight="1" ht="11.25">
      <c r="A68" s="0" t="s">
        <v>14</v>
      </c>
      <c r="B68" s="0" t="s">
        <v>3245</v>
      </c>
      <c r="C68" s="0" t="s">
        <v>3246</v>
      </c>
      <c r="D68" s="0" t="s">
        <v>3250</v>
      </c>
      <c r="E68" s="0" t="s">
        <v>3251</v>
      </c>
      <c r="F68" s="0" t="s">
        <v>3116</v>
      </c>
      <c r="G68" s="0" t="s">
        <v>3252</v>
      </c>
    </row>
    <row customHeight="1" ht="11.25">
      <c r="A69" s="0" t="s">
        <v>14</v>
      </c>
      <c r="B69" s="0" t="s">
        <v>3245</v>
      </c>
      <c r="C69" s="0" t="s">
        <v>3246</v>
      </c>
      <c r="D69" s="0" t="s">
        <v>3253</v>
      </c>
      <c r="E69" s="0" t="s">
        <v>3254</v>
      </c>
      <c r="F69" s="0" t="s">
        <v>3116</v>
      </c>
      <c r="G69" s="0" t="s">
        <v>2160</v>
      </c>
    </row>
    <row customHeight="1" ht="11.25">
      <c r="A70" s="0" t="s">
        <v>14</v>
      </c>
      <c r="B70" s="0" t="s">
        <v>3255</v>
      </c>
      <c r="C70" s="0" t="s">
        <v>3256</v>
      </c>
      <c r="D70" s="0" t="s">
        <v>3255</v>
      </c>
      <c r="E70" s="0" t="s">
        <v>3256</v>
      </c>
      <c r="F70" s="0" t="s">
        <v>3125</v>
      </c>
      <c r="G70" s="0" t="s">
        <v>3257</v>
      </c>
    </row>
    <row customHeight="1" ht="11.25">
      <c r="A71" s="0" t="s">
        <v>14</v>
      </c>
      <c r="B71" s="0" t="s">
        <v>3258</v>
      </c>
      <c r="C71" s="0" t="s">
        <v>3259</v>
      </c>
      <c r="D71" s="0" t="s">
        <v>3258</v>
      </c>
      <c r="E71" s="0" t="s">
        <v>3259</v>
      </c>
      <c r="F71" s="0" t="s">
        <v>3110</v>
      </c>
      <c r="G71" s="0" t="s">
        <v>3260</v>
      </c>
    </row>
    <row customHeight="1" ht="11.25">
      <c r="A72" s="0" t="s">
        <v>14</v>
      </c>
      <c r="B72" s="0" t="s">
        <v>3261</v>
      </c>
      <c r="C72" s="0" t="s">
        <v>3262</v>
      </c>
      <c r="D72" s="0" t="s">
        <v>3263</v>
      </c>
      <c r="E72" s="0" t="s">
        <v>3264</v>
      </c>
      <c r="F72" s="0" t="s">
        <v>3116</v>
      </c>
      <c r="G72" s="0" t="s">
        <v>3265</v>
      </c>
    </row>
    <row customHeight="1" ht="11.25">
      <c r="A73" s="0" t="s">
        <v>14</v>
      </c>
      <c r="B73" s="0" t="s">
        <v>3261</v>
      </c>
      <c r="C73" s="0" t="s">
        <v>3262</v>
      </c>
      <c r="D73" s="0" t="s">
        <v>3266</v>
      </c>
      <c r="E73" s="0" t="s">
        <v>3267</v>
      </c>
      <c r="F73" s="0" t="s">
        <v>3159</v>
      </c>
      <c r="G73" s="0" t="s">
        <v>3268</v>
      </c>
    </row>
    <row customHeight="1" ht="11.25">
      <c r="A74" s="0" t="s">
        <v>14</v>
      </c>
      <c r="B74" s="0" t="s">
        <v>3261</v>
      </c>
      <c r="C74" s="0" t="s">
        <v>3262</v>
      </c>
      <c r="D74" s="0" t="s">
        <v>3269</v>
      </c>
      <c r="E74" s="0" t="s">
        <v>3270</v>
      </c>
      <c r="F74" s="0" t="s">
        <v>3142</v>
      </c>
      <c r="G74" s="0" t="s">
        <v>3271</v>
      </c>
    </row>
    <row customHeight="1" ht="11.25">
      <c r="A75" s="0" t="s">
        <v>14</v>
      </c>
      <c r="B75" s="0" t="s">
        <v>3261</v>
      </c>
      <c r="C75" s="0" t="s">
        <v>3262</v>
      </c>
      <c r="D75" s="0" t="s">
        <v>3272</v>
      </c>
      <c r="E75" s="0" t="s">
        <v>3273</v>
      </c>
      <c r="F75" s="0" t="s">
        <v>3116</v>
      </c>
      <c r="G75" s="0" t="s">
        <v>3274</v>
      </c>
    </row>
    <row customHeight="1" ht="11.25">
      <c r="A76" s="0" t="s">
        <v>14</v>
      </c>
      <c r="B76" s="0" t="s">
        <v>3261</v>
      </c>
      <c r="C76" s="0" t="s">
        <v>3262</v>
      </c>
      <c r="D76" s="0" t="s">
        <v>3261</v>
      </c>
      <c r="E76" s="0" t="s">
        <v>3262</v>
      </c>
      <c r="F76" s="0" t="s">
        <v>3113</v>
      </c>
      <c r="G76" s="0" t="s">
        <v>3275</v>
      </c>
    </row>
    <row customHeight="1" ht="11.25">
      <c r="A77" s="0" t="s">
        <v>14</v>
      </c>
      <c r="B77" s="0" t="s">
        <v>3261</v>
      </c>
      <c r="C77" s="0" t="s">
        <v>3262</v>
      </c>
      <c r="D77" s="0" t="s">
        <v>3276</v>
      </c>
      <c r="E77" s="0" t="s">
        <v>3277</v>
      </c>
      <c r="F77" s="0" t="s">
        <v>3116</v>
      </c>
      <c r="G77" s="0" t="s">
        <v>3278</v>
      </c>
    </row>
    <row customHeight="1" ht="11.25">
      <c r="A78" s="0" t="s">
        <v>14</v>
      </c>
      <c r="B78" s="0" t="s">
        <v>3279</v>
      </c>
      <c r="C78" s="0" t="s">
        <v>3280</v>
      </c>
      <c r="D78" s="0" t="s">
        <v>3279</v>
      </c>
      <c r="E78" s="0" t="s">
        <v>3280</v>
      </c>
      <c r="F78" s="0" t="s">
        <v>3110</v>
      </c>
      <c r="G78" s="0" t="s">
        <v>3281</v>
      </c>
    </row>
    <row customHeight="1" ht="11.25">
      <c r="A79" s="0" t="s">
        <v>14</v>
      </c>
      <c r="B79" s="0" t="s">
        <v>3282</v>
      </c>
      <c r="C79" s="0" t="s">
        <v>3283</v>
      </c>
      <c r="D79" s="0" t="s">
        <v>3284</v>
      </c>
      <c r="E79" s="0" t="s">
        <v>3285</v>
      </c>
      <c r="F79" s="0" t="s">
        <v>3116</v>
      </c>
      <c r="G79" s="0" t="s">
        <v>3286</v>
      </c>
    </row>
    <row customHeight="1" ht="11.25">
      <c r="A80" s="0" t="s">
        <v>14</v>
      </c>
      <c r="B80" s="0" t="s">
        <v>3282</v>
      </c>
      <c r="C80" s="0" t="s">
        <v>3283</v>
      </c>
      <c r="D80" s="0" t="s">
        <v>3287</v>
      </c>
      <c r="E80" s="0" t="s">
        <v>3288</v>
      </c>
      <c r="F80" s="0" t="s">
        <v>3142</v>
      </c>
      <c r="G80" s="0" t="s">
        <v>3289</v>
      </c>
    </row>
    <row customHeight="1" ht="11.25">
      <c r="A81" s="0" t="s">
        <v>14</v>
      </c>
      <c r="B81" s="0" t="s">
        <v>3282</v>
      </c>
      <c r="C81" s="0" t="s">
        <v>3283</v>
      </c>
      <c r="D81" s="0" t="s">
        <v>3290</v>
      </c>
      <c r="E81" s="0" t="s">
        <v>3291</v>
      </c>
      <c r="F81" s="0" t="s">
        <v>3116</v>
      </c>
      <c r="G81" s="0" t="s">
        <v>3292</v>
      </c>
    </row>
    <row customHeight="1" ht="11.25">
      <c r="A82" s="0" t="s">
        <v>14</v>
      </c>
      <c r="B82" s="0" t="s">
        <v>3282</v>
      </c>
      <c r="C82" s="0" t="s">
        <v>3283</v>
      </c>
      <c r="D82" s="0" t="s">
        <v>3293</v>
      </c>
      <c r="E82" s="0" t="s">
        <v>3294</v>
      </c>
      <c r="F82" s="0" t="s">
        <v>3116</v>
      </c>
      <c r="G82" s="0" t="s">
        <v>3295</v>
      </c>
    </row>
    <row customHeight="1" ht="11.25">
      <c r="A83" s="0" t="s">
        <v>14</v>
      </c>
      <c r="B83" s="0" t="s">
        <v>3282</v>
      </c>
      <c r="C83" s="0" t="s">
        <v>3283</v>
      </c>
      <c r="D83" s="0" t="s">
        <v>3296</v>
      </c>
      <c r="E83" s="0" t="s">
        <v>3297</v>
      </c>
      <c r="F83" s="0" t="s">
        <v>3116</v>
      </c>
      <c r="G83" s="0" t="s">
        <v>3298</v>
      </c>
    </row>
    <row customHeight="1" ht="11.25">
      <c r="A84" s="0" t="s">
        <v>14</v>
      </c>
      <c r="B84" s="0" t="s">
        <v>3282</v>
      </c>
      <c r="C84" s="0" t="s">
        <v>3283</v>
      </c>
      <c r="D84" s="0" t="s">
        <v>3282</v>
      </c>
      <c r="E84" s="0" t="s">
        <v>3283</v>
      </c>
      <c r="F84" s="0" t="s">
        <v>3113</v>
      </c>
      <c r="G84" s="0" t="s">
        <v>3299</v>
      </c>
    </row>
    <row customHeight="1" ht="11.25">
      <c r="A85" s="0" t="s">
        <v>14</v>
      </c>
      <c r="B85" s="0" t="s">
        <v>3282</v>
      </c>
      <c r="C85" s="0" t="s">
        <v>3283</v>
      </c>
      <c r="D85" s="0" t="s">
        <v>3300</v>
      </c>
      <c r="E85" s="0" t="s">
        <v>3301</v>
      </c>
      <c r="F85" s="0" t="s">
        <v>3159</v>
      </c>
      <c r="G85" s="0" t="s">
        <v>3302</v>
      </c>
    </row>
    <row customHeight="1" ht="11.25">
      <c r="A86" s="0" t="s">
        <v>14</v>
      </c>
      <c r="B86" s="0" t="s">
        <v>3282</v>
      </c>
      <c r="C86" s="0" t="s">
        <v>3283</v>
      </c>
      <c r="D86" s="0" t="s">
        <v>3303</v>
      </c>
      <c r="E86" s="0" t="s">
        <v>3304</v>
      </c>
      <c r="F86" s="0" t="s">
        <v>3116</v>
      </c>
      <c r="G86" s="0" t="s">
        <v>3305</v>
      </c>
    </row>
    <row customHeight="1" ht="11.25">
      <c r="A87" s="0" t="s">
        <v>14</v>
      </c>
      <c r="B87" s="0" t="s">
        <v>3282</v>
      </c>
      <c r="C87" s="0" t="s">
        <v>3283</v>
      </c>
      <c r="D87" s="0" t="s">
        <v>3306</v>
      </c>
      <c r="E87" s="0" t="s">
        <v>3307</v>
      </c>
      <c r="F87" s="0" t="s">
        <v>3116</v>
      </c>
      <c r="G87" s="0" t="s">
        <v>3308</v>
      </c>
    </row>
    <row customHeight="1" ht="11.25">
      <c r="A88" s="0" t="s">
        <v>14</v>
      </c>
      <c r="B88" s="0" t="s">
        <v>3309</v>
      </c>
      <c r="C88" s="0" t="s">
        <v>3310</v>
      </c>
      <c r="D88" s="0" t="s">
        <v>3309</v>
      </c>
      <c r="E88" s="0" t="s">
        <v>3310</v>
      </c>
      <c r="F88" s="0" t="s">
        <v>3125</v>
      </c>
      <c r="G88" s="0" t="s">
        <v>3311</v>
      </c>
    </row>
    <row customHeight="1" ht="11.25">
      <c r="A89" s="0" t="s">
        <v>14</v>
      </c>
      <c r="B89" s="0" t="s">
        <v>3312</v>
      </c>
      <c r="C89" s="0" t="s">
        <v>3313</v>
      </c>
      <c r="D89" s="0" t="s">
        <v>3312</v>
      </c>
      <c r="E89" s="0" t="s">
        <v>3313</v>
      </c>
      <c r="F89" s="0" t="s">
        <v>3110</v>
      </c>
      <c r="G89" s="0" t="s">
        <v>3314</v>
      </c>
    </row>
    <row customHeight="1" ht="11.25">
      <c r="A90" s="0" t="s">
        <v>14</v>
      </c>
      <c r="B90" s="0" t="s">
        <v>3315</v>
      </c>
      <c r="C90" s="0" t="s">
        <v>3316</v>
      </c>
      <c r="D90" s="0" t="s">
        <v>3317</v>
      </c>
      <c r="E90" s="0" t="s">
        <v>3318</v>
      </c>
      <c r="F90" s="0" t="s">
        <v>3116</v>
      </c>
      <c r="G90" s="0" t="s">
        <v>3319</v>
      </c>
    </row>
    <row customHeight="1" ht="11.25">
      <c r="A91" s="0" t="s">
        <v>14</v>
      </c>
      <c r="B91" s="0" t="s">
        <v>3315</v>
      </c>
      <c r="C91" s="0" t="s">
        <v>3316</v>
      </c>
      <c r="D91" s="0" t="s">
        <v>3320</v>
      </c>
      <c r="E91" s="0" t="s">
        <v>3321</v>
      </c>
      <c r="F91" s="0" t="s">
        <v>3116</v>
      </c>
      <c r="G91" s="0" t="s">
        <v>3322</v>
      </c>
    </row>
    <row customHeight="1" ht="11.25">
      <c r="A92" s="0" t="s">
        <v>14</v>
      </c>
      <c r="B92" s="0" t="s">
        <v>3315</v>
      </c>
      <c r="C92" s="0" t="s">
        <v>3316</v>
      </c>
      <c r="D92" s="0" t="s">
        <v>3323</v>
      </c>
      <c r="E92" s="0" t="s">
        <v>3324</v>
      </c>
      <c r="F92" s="0" t="s">
        <v>3116</v>
      </c>
      <c r="G92" s="0" t="s">
        <v>3325</v>
      </c>
    </row>
    <row customHeight="1" ht="11.25">
      <c r="A93" s="0" t="s">
        <v>14</v>
      </c>
      <c r="B93" s="0" t="s">
        <v>3315</v>
      </c>
      <c r="C93" s="0" t="s">
        <v>3316</v>
      </c>
      <c r="D93" s="0" t="s">
        <v>3326</v>
      </c>
      <c r="E93" s="0" t="s">
        <v>3327</v>
      </c>
      <c r="F93" s="0" t="s">
        <v>3142</v>
      </c>
      <c r="G93" s="0" t="s">
        <v>3328</v>
      </c>
    </row>
    <row customHeight="1" ht="11.25">
      <c r="A94" s="0" t="s">
        <v>14</v>
      </c>
      <c r="B94" s="0" t="s">
        <v>3315</v>
      </c>
      <c r="C94" s="0" t="s">
        <v>3316</v>
      </c>
      <c r="D94" s="0" t="s">
        <v>3329</v>
      </c>
      <c r="E94" s="0" t="s">
        <v>3330</v>
      </c>
      <c r="F94" s="0" t="s">
        <v>3116</v>
      </c>
      <c r="G94" s="0" t="s">
        <v>3331</v>
      </c>
    </row>
    <row customHeight="1" ht="11.25">
      <c r="A95" s="0" t="s">
        <v>14</v>
      </c>
      <c r="B95" s="0" t="s">
        <v>3315</v>
      </c>
      <c r="C95" s="0" t="s">
        <v>3316</v>
      </c>
      <c r="D95" s="0" t="s">
        <v>3332</v>
      </c>
      <c r="E95" s="0" t="s">
        <v>3333</v>
      </c>
      <c r="F95" s="0" t="s">
        <v>3116</v>
      </c>
      <c r="G95" s="0" t="s">
        <v>3334</v>
      </c>
    </row>
    <row customHeight="1" ht="11.25">
      <c r="A96" s="0" t="s">
        <v>14</v>
      </c>
      <c r="B96" s="0" t="s">
        <v>3315</v>
      </c>
      <c r="C96" s="0" t="s">
        <v>3316</v>
      </c>
      <c r="D96" s="0" t="s">
        <v>3315</v>
      </c>
      <c r="E96" s="0" t="s">
        <v>3316</v>
      </c>
      <c r="F96" s="0" t="s">
        <v>3113</v>
      </c>
      <c r="G96" s="0" t="s">
        <v>3335</v>
      </c>
    </row>
    <row customHeight="1" ht="11.25">
      <c r="A97" s="0" t="s">
        <v>14</v>
      </c>
      <c r="B97" s="0" t="s">
        <v>3315</v>
      </c>
      <c r="C97" s="0" t="s">
        <v>3316</v>
      </c>
      <c r="D97" s="0" t="s">
        <v>3336</v>
      </c>
      <c r="E97" s="0" t="s">
        <v>3337</v>
      </c>
      <c r="F97" s="0" t="s">
        <v>3116</v>
      </c>
      <c r="G97" s="0" t="s">
        <v>3338</v>
      </c>
    </row>
    <row customHeight="1" ht="11.25">
      <c r="A98" s="0" t="s">
        <v>14</v>
      </c>
      <c r="B98" s="0" t="s">
        <v>3339</v>
      </c>
      <c r="C98" s="0" t="s">
        <v>3340</v>
      </c>
      <c r="D98" s="0" t="s">
        <v>3339</v>
      </c>
      <c r="E98" s="0" t="s">
        <v>3340</v>
      </c>
      <c r="F98" s="0" t="s">
        <v>3110</v>
      </c>
      <c r="G98" s="0" t="s">
        <v>3341</v>
      </c>
    </row>
    <row customHeight="1" ht="11.25">
      <c r="A99" s="0" t="s">
        <v>14</v>
      </c>
      <c r="B99" s="0" t="s">
        <v>3342</v>
      </c>
      <c r="C99" s="0" t="s">
        <v>3343</v>
      </c>
      <c r="D99" s="0" t="s">
        <v>3344</v>
      </c>
      <c r="E99" s="0" t="s">
        <v>3345</v>
      </c>
      <c r="F99" s="0" t="s">
        <v>3116</v>
      </c>
      <c r="G99" s="0" t="s">
        <v>3346</v>
      </c>
    </row>
    <row customHeight="1" ht="11.25">
      <c r="A100" s="0" t="s">
        <v>14</v>
      </c>
      <c r="B100" s="0" t="s">
        <v>3342</v>
      </c>
      <c r="C100" s="0" t="s">
        <v>3343</v>
      </c>
      <c r="D100" s="0" t="s">
        <v>3347</v>
      </c>
      <c r="E100" s="0" t="s">
        <v>3348</v>
      </c>
      <c r="F100" s="0" t="s">
        <v>3116</v>
      </c>
      <c r="G100" s="0" t="s">
        <v>3349</v>
      </c>
    </row>
    <row customHeight="1" ht="11.25">
      <c r="A101" s="0" t="s">
        <v>14</v>
      </c>
      <c r="B101" s="0" t="s">
        <v>3342</v>
      </c>
      <c r="C101" s="0" t="s">
        <v>3343</v>
      </c>
      <c r="D101" s="0" t="s">
        <v>3350</v>
      </c>
      <c r="E101" s="0" t="s">
        <v>3351</v>
      </c>
      <c r="F101" s="0" t="s">
        <v>3159</v>
      </c>
      <c r="G101" s="0" t="s">
        <v>3352</v>
      </c>
    </row>
    <row customHeight="1" ht="11.25">
      <c r="A102" s="0" t="s">
        <v>14</v>
      </c>
      <c r="B102" s="0" t="s">
        <v>3342</v>
      </c>
      <c r="C102" s="0" t="s">
        <v>3343</v>
      </c>
      <c r="D102" s="0" t="s">
        <v>3342</v>
      </c>
      <c r="E102" s="0" t="s">
        <v>3343</v>
      </c>
      <c r="F102" s="0" t="s">
        <v>3113</v>
      </c>
      <c r="G102" s="0" t="s">
        <v>3353</v>
      </c>
    </row>
    <row customHeight="1" ht="11.25">
      <c r="A103" s="0" t="s">
        <v>14</v>
      </c>
      <c r="B103" s="0" t="s">
        <v>3342</v>
      </c>
      <c r="C103" s="0" t="s">
        <v>3343</v>
      </c>
      <c r="D103" s="0" t="s">
        <v>3336</v>
      </c>
      <c r="E103" s="0" t="s">
        <v>3354</v>
      </c>
      <c r="F103" s="0" t="s">
        <v>3116</v>
      </c>
      <c r="G103" s="0" t="s">
        <v>3355</v>
      </c>
    </row>
    <row customHeight="1" ht="11.25">
      <c r="A104" s="0" t="s">
        <v>14</v>
      </c>
      <c r="B104" s="0" t="s">
        <v>3356</v>
      </c>
      <c r="C104" s="0" t="s">
        <v>3357</v>
      </c>
      <c r="D104" s="0" t="s">
        <v>3356</v>
      </c>
      <c r="E104" s="0" t="s">
        <v>3357</v>
      </c>
      <c r="F104" s="0" t="s">
        <v>3110</v>
      </c>
      <c r="G104" s="0" t="s">
        <v>3358</v>
      </c>
    </row>
    <row customHeight="1" ht="11.25">
      <c r="A105" s="0" t="s">
        <v>14</v>
      </c>
      <c r="B105" s="0" t="s">
        <v>3359</v>
      </c>
      <c r="C105" s="0" t="s">
        <v>3360</v>
      </c>
      <c r="D105" s="0" t="s">
        <v>3361</v>
      </c>
      <c r="E105" s="0" t="s">
        <v>3362</v>
      </c>
      <c r="F105" s="0" t="s">
        <v>3116</v>
      </c>
      <c r="G105" s="0" t="s">
        <v>3363</v>
      </c>
    </row>
    <row customHeight="1" ht="11.25">
      <c r="A106" s="0" t="s">
        <v>14</v>
      </c>
      <c r="B106" s="0" t="s">
        <v>3359</v>
      </c>
      <c r="C106" s="0" t="s">
        <v>3360</v>
      </c>
      <c r="D106" s="0" t="s">
        <v>3364</v>
      </c>
      <c r="E106" s="0" t="s">
        <v>3365</v>
      </c>
      <c r="F106" s="0" t="s">
        <v>3116</v>
      </c>
      <c r="G106" s="0" t="s">
        <v>3366</v>
      </c>
    </row>
    <row customHeight="1" ht="11.25">
      <c r="A107" s="0" t="s">
        <v>14</v>
      </c>
      <c r="B107" s="0" t="s">
        <v>3359</v>
      </c>
      <c r="C107" s="0" t="s">
        <v>3360</v>
      </c>
      <c r="D107" s="0" t="s">
        <v>3367</v>
      </c>
      <c r="E107" s="0" t="s">
        <v>3368</v>
      </c>
      <c r="F107" s="0" t="s">
        <v>3116</v>
      </c>
      <c r="G107" s="0" t="s">
        <v>3369</v>
      </c>
    </row>
    <row customHeight="1" ht="11.25">
      <c r="A108" s="0" t="s">
        <v>14</v>
      </c>
      <c r="B108" s="0" t="s">
        <v>3359</v>
      </c>
      <c r="C108" s="0" t="s">
        <v>3360</v>
      </c>
      <c r="D108" s="0" t="s">
        <v>3370</v>
      </c>
      <c r="E108" s="0" t="s">
        <v>3371</v>
      </c>
      <c r="F108" s="0" t="s">
        <v>3116</v>
      </c>
      <c r="G108" s="0" t="s">
        <v>3372</v>
      </c>
    </row>
    <row customHeight="1" ht="11.25">
      <c r="A109" s="0" t="s">
        <v>14</v>
      </c>
      <c r="B109" s="0" t="s">
        <v>3359</v>
      </c>
      <c r="C109" s="0" t="s">
        <v>3360</v>
      </c>
      <c r="D109" s="0" t="s">
        <v>3373</v>
      </c>
      <c r="E109" s="0" t="s">
        <v>3374</v>
      </c>
      <c r="F109" s="0" t="s">
        <v>3159</v>
      </c>
      <c r="G109" s="0" t="s">
        <v>3375</v>
      </c>
    </row>
    <row customHeight="1" ht="11.25">
      <c r="A110" s="0" t="s">
        <v>14</v>
      </c>
      <c r="B110" s="0" t="s">
        <v>3359</v>
      </c>
      <c r="C110" s="0" t="s">
        <v>3360</v>
      </c>
      <c r="D110" s="0" t="s">
        <v>3376</v>
      </c>
      <c r="E110" s="0" t="s">
        <v>3377</v>
      </c>
      <c r="F110" s="0" t="s">
        <v>3142</v>
      </c>
      <c r="G110" s="0" t="s">
        <v>3378</v>
      </c>
    </row>
    <row customHeight="1" ht="11.25">
      <c r="A111" s="0" t="s">
        <v>14</v>
      </c>
      <c r="B111" s="0" t="s">
        <v>3359</v>
      </c>
      <c r="C111" s="0" t="s">
        <v>3360</v>
      </c>
      <c r="D111" s="0" t="s">
        <v>3379</v>
      </c>
      <c r="E111" s="0" t="s">
        <v>3380</v>
      </c>
      <c r="F111" s="0" t="s">
        <v>3116</v>
      </c>
      <c r="G111" s="0" t="s">
        <v>3381</v>
      </c>
    </row>
    <row customHeight="1" ht="11.25">
      <c r="A112" s="0" t="s">
        <v>14</v>
      </c>
      <c r="B112" s="0" t="s">
        <v>3359</v>
      </c>
      <c r="C112" s="0" t="s">
        <v>3360</v>
      </c>
      <c r="D112" s="0" t="s">
        <v>3359</v>
      </c>
      <c r="E112" s="0" t="s">
        <v>3360</v>
      </c>
      <c r="F112" s="0" t="s">
        <v>3113</v>
      </c>
      <c r="G112" s="0" t="s">
        <v>3382</v>
      </c>
    </row>
    <row customHeight="1" ht="11.25">
      <c r="A113" s="0" t="s">
        <v>14</v>
      </c>
      <c r="B113" s="0" t="s">
        <v>3359</v>
      </c>
      <c r="C113" s="0" t="s">
        <v>3360</v>
      </c>
      <c r="D113" s="0" t="s">
        <v>3383</v>
      </c>
      <c r="E113" s="0" t="s">
        <v>3384</v>
      </c>
      <c r="F113" s="0" t="s">
        <v>3116</v>
      </c>
      <c r="G113" s="0" t="s">
        <v>3385</v>
      </c>
    </row>
    <row customHeight="1" ht="11.25">
      <c r="A114" s="0" t="s">
        <v>14</v>
      </c>
      <c r="B114" s="0" t="s">
        <v>3359</v>
      </c>
      <c r="C114" s="0" t="s">
        <v>3360</v>
      </c>
      <c r="D114" s="0" t="s">
        <v>3386</v>
      </c>
      <c r="E114" s="0" t="s">
        <v>3387</v>
      </c>
      <c r="F114" s="0" t="s">
        <v>3116</v>
      </c>
      <c r="G114" s="0" t="s">
        <v>3388</v>
      </c>
    </row>
    <row customHeight="1" ht="11.25">
      <c r="A115" s="0" t="s">
        <v>14</v>
      </c>
      <c r="B115" s="0" t="s">
        <v>3359</v>
      </c>
      <c r="C115" s="0" t="s">
        <v>3360</v>
      </c>
      <c r="D115" s="0" t="s">
        <v>3389</v>
      </c>
      <c r="E115" s="0" t="s">
        <v>3390</v>
      </c>
      <c r="F115" s="0" t="s">
        <v>3116</v>
      </c>
      <c r="G115" s="0" t="s">
        <v>3391</v>
      </c>
    </row>
    <row customHeight="1" ht="11.25">
      <c r="A116" s="0" t="s">
        <v>14</v>
      </c>
      <c r="B116" s="0" t="s">
        <v>3359</v>
      </c>
      <c r="C116" s="0" t="s">
        <v>3360</v>
      </c>
      <c r="D116" s="0" t="s">
        <v>3392</v>
      </c>
      <c r="E116" s="0" t="s">
        <v>3393</v>
      </c>
      <c r="F116" s="0" t="s">
        <v>3116</v>
      </c>
      <c r="G116" s="0" t="s">
        <v>3394</v>
      </c>
    </row>
    <row customHeight="1" ht="11.25">
      <c r="A117" s="0" t="s">
        <v>14</v>
      </c>
      <c r="B117" s="0" t="s">
        <v>3395</v>
      </c>
      <c r="C117" s="0" t="s">
        <v>3396</v>
      </c>
      <c r="D117" s="0" t="s">
        <v>3397</v>
      </c>
      <c r="E117" s="0" t="s">
        <v>3398</v>
      </c>
      <c r="F117" s="0" t="s">
        <v>3116</v>
      </c>
      <c r="G117" s="0" t="s">
        <v>3399</v>
      </c>
    </row>
    <row customHeight="1" ht="11.25">
      <c r="A118" s="0" t="s">
        <v>14</v>
      </c>
      <c r="B118" s="0" t="s">
        <v>3395</v>
      </c>
      <c r="C118" s="0" t="s">
        <v>3396</v>
      </c>
      <c r="D118" s="0" t="s">
        <v>3400</v>
      </c>
      <c r="E118" s="0" t="s">
        <v>3401</v>
      </c>
      <c r="F118" s="0" t="s">
        <v>3116</v>
      </c>
      <c r="G118" s="0" t="s">
        <v>3402</v>
      </c>
    </row>
    <row customHeight="1" ht="11.25">
      <c r="A119" s="0" t="s">
        <v>14</v>
      </c>
      <c r="B119" s="0" t="s">
        <v>3395</v>
      </c>
      <c r="C119" s="0" t="s">
        <v>3396</v>
      </c>
      <c r="D119" s="0" t="s">
        <v>3403</v>
      </c>
      <c r="E119" s="0" t="s">
        <v>3404</v>
      </c>
      <c r="F119" s="0" t="s">
        <v>3116</v>
      </c>
      <c r="G119" s="0" t="s">
        <v>3405</v>
      </c>
    </row>
    <row customHeight="1" ht="11.25">
      <c r="A120" s="0" t="s">
        <v>14</v>
      </c>
      <c r="B120" s="0" t="s">
        <v>3395</v>
      </c>
      <c r="C120" s="0" t="s">
        <v>3396</v>
      </c>
      <c r="D120" s="0" t="s">
        <v>3406</v>
      </c>
      <c r="E120" s="0" t="s">
        <v>3407</v>
      </c>
      <c r="F120" s="0" t="s">
        <v>3116</v>
      </c>
      <c r="G120" s="0" t="s">
        <v>3408</v>
      </c>
    </row>
    <row customHeight="1" ht="11.25">
      <c r="A121" s="0" t="s">
        <v>14</v>
      </c>
      <c r="B121" s="0" t="s">
        <v>3395</v>
      </c>
      <c r="C121" s="0" t="s">
        <v>3396</v>
      </c>
      <c r="D121" s="0" t="s">
        <v>3409</v>
      </c>
      <c r="E121" s="0" t="s">
        <v>3410</v>
      </c>
      <c r="F121" s="0" t="s">
        <v>3116</v>
      </c>
      <c r="G121" s="0" t="s">
        <v>3411</v>
      </c>
    </row>
    <row customHeight="1" ht="11.25">
      <c r="A122" s="0" t="s">
        <v>14</v>
      </c>
      <c r="B122" s="0" t="s">
        <v>3395</v>
      </c>
      <c r="C122" s="0" t="s">
        <v>3396</v>
      </c>
      <c r="D122" s="0" t="s">
        <v>3395</v>
      </c>
      <c r="E122" s="0" t="s">
        <v>3396</v>
      </c>
      <c r="F122" s="0" t="s">
        <v>3113</v>
      </c>
      <c r="G122" s="0" t="s">
        <v>3412</v>
      </c>
    </row>
    <row customHeight="1" ht="11.25">
      <c r="A123" s="0" t="s">
        <v>14</v>
      </c>
      <c r="B123" s="0" t="s">
        <v>3395</v>
      </c>
      <c r="C123" s="0" t="s">
        <v>3396</v>
      </c>
      <c r="D123" s="0" t="s">
        <v>3413</v>
      </c>
      <c r="E123" s="0" t="s">
        <v>3414</v>
      </c>
      <c r="F123" s="0" t="s">
        <v>3116</v>
      </c>
      <c r="G123" s="0" t="s">
        <v>3415</v>
      </c>
    </row>
    <row customHeight="1" ht="11.25">
      <c r="A124" s="0" t="s">
        <v>14</v>
      </c>
      <c r="B124" s="0" t="s">
        <v>3395</v>
      </c>
      <c r="C124" s="0" t="s">
        <v>3396</v>
      </c>
      <c r="D124" s="0" t="s">
        <v>3416</v>
      </c>
      <c r="E124" s="0" t="s">
        <v>3417</v>
      </c>
      <c r="F124" s="0" t="s">
        <v>3116</v>
      </c>
      <c r="G124" s="0" t="s">
        <v>3418</v>
      </c>
    </row>
    <row customHeight="1" ht="11.25">
      <c r="A125" s="0" t="s">
        <v>14</v>
      </c>
      <c r="B125" s="0" t="s">
        <v>3395</v>
      </c>
      <c r="C125" s="0" t="s">
        <v>3396</v>
      </c>
      <c r="D125" s="0" t="s">
        <v>3419</v>
      </c>
      <c r="E125" s="0" t="s">
        <v>3420</v>
      </c>
      <c r="F125" s="0" t="s">
        <v>3116</v>
      </c>
      <c r="G125" s="0" t="s">
        <v>3421</v>
      </c>
    </row>
    <row customHeight="1" ht="11.25">
      <c r="A126" s="0" t="s">
        <v>14</v>
      </c>
      <c r="B126" s="0" t="s">
        <v>3422</v>
      </c>
      <c r="C126" s="0" t="s">
        <v>3423</v>
      </c>
      <c r="D126" s="0" t="s">
        <v>3422</v>
      </c>
      <c r="E126" s="0" t="s">
        <v>3423</v>
      </c>
      <c r="F126" s="0" t="s">
        <v>3110</v>
      </c>
      <c r="G126" s="0" t="s">
        <v>3424</v>
      </c>
    </row>
    <row customHeight="1" ht="11.25">
      <c r="A127" s="0" t="s">
        <v>14</v>
      </c>
      <c r="B127" s="0" t="s">
        <v>3425</v>
      </c>
      <c r="C127" s="0" t="s">
        <v>3426</v>
      </c>
      <c r="D127" s="0" t="s">
        <v>3427</v>
      </c>
      <c r="E127" s="0" t="s">
        <v>3428</v>
      </c>
      <c r="F127" s="0" t="s">
        <v>3116</v>
      </c>
      <c r="G127" s="0" t="s">
        <v>3429</v>
      </c>
    </row>
    <row customHeight="1" ht="11.25">
      <c r="A128" s="0" t="s">
        <v>14</v>
      </c>
      <c r="B128" s="0" t="s">
        <v>3425</v>
      </c>
      <c r="C128" s="0" t="s">
        <v>3426</v>
      </c>
      <c r="D128" s="0" t="s">
        <v>3430</v>
      </c>
      <c r="E128" s="0" t="s">
        <v>3431</v>
      </c>
      <c r="F128" s="0" t="s">
        <v>3116</v>
      </c>
      <c r="G128" s="0" t="s">
        <v>3432</v>
      </c>
    </row>
    <row customHeight="1" ht="11.25">
      <c r="A129" s="0" t="s">
        <v>14</v>
      </c>
      <c r="B129" s="0" t="s">
        <v>3425</v>
      </c>
      <c r="C129" s="0" t="s">
        <v>3426</v>
      </c>
      <c r="D129" s="0" t="s">
        <v>3433</v>
      </c>
      <c r="E129" s="0" t="s">
        <v>3434</v>
      </c>
      <c r="F129" s="0" t="s">
        <v>3116</v>
      </c>
      <c r="G129" s="0" t="s">
        <v>3435</v>
      </c>
    </row>
    <row customHeight="1" ht="11.25">
      <c r="A130" s="0" t="s">
        <v>14</v>
      </c>
      <c r="B130" s="0" t="s">
        <v>3425</v>
      </c>
      <c r="C130" s="0" t="s">
        <v>3426</v>
      </c>
      <c r="D130" s="0" t="s">
        <v>3436</v>
      </c>
      <c r="E130" s="0" t="s">
        <v>3437</v>
      </c>
      <c r="F130" s="0" t="s">
        <v>3116</v>
      </c>
      <c r="G130" s="0" t="s">
        <v>3438</v>
      </c>
    </row>
    <row customHeight="1" ht="11.25">
      <c r="A131" s="0" t="s">
        <v>14</v>
      </c>
      <c r="B131" s="0" t="s">
        <v>3425</v>
      </c>
      <c r="C131" s="0" t="s">
        <v>3426</v>
      </c>
      <c r="D131" s="0" t="s">
        <v>3439</v>
      </c>
      <c r="E131" s="0" t="s">
        <v>3440</v>
      </c>
      <c r="F131" s="0" t="s">
        <v>3142</v>
      </c>
      <c r="G131" s="0" t="s">
        <v>3441</v>
      </c>
    </row>
    <row customHeight="1" ht="11.25">
      <c r="A132" s="0" t="s">
        <v>14</v>
      </c>
      <c r="B132" s="0" t="s">
        <v>3425</v>
      </c>
      <c r="C132" s="0" t="s">
        <v>3426</v>
      </c>
      <c r="D132" s="0" t="s">
        <v>3442</v>
      </c>
      <c r="E132" s="0" t="s">
        <v>3443</v>
      </c>
      <c r="F132" s="0" t="s">
        <v>3159</v>
      </c>
      <c r="G132" s="0" t="s">
        <v>3444</v>
      </c>
    </row>
    <row customHeight="1" ht="11.25">
      <c r="A133" s="0" t="s">
        <v>14</v>
      </c>
      <c r="B133" s="0" t="s">
        <v>3425</v>
      </c>
      <c r="C133" s="0" t="s">
        <v>3426</v>
      </c>
      <c r="D133" s="0" t="s">
        <v>3445</v>
      </c>
      <c r="E133" s="0" t="s">
        <v>3446</v>
      </c>
      <c r="F133" s="0" t="s">
        <v>3116</v>
      </c>
      <c r="G133" s="0" t="s">
        <v>3447</v>
      </c>
    </row>
    <row customHeight="1" ht="11.25">
      <c r="A134" s="0" t="s">
        <v>14</v>
      </c>
      <c r="B134" s="0" t="s">
        <v>3425</v>
      </c>
      <c r="C134" s="0" t="s">
        <v>3426</v>
      </c>
      <c r="D134" s="0" t="s">
        <v>3448</v>
      </c>
      <c r="E134" s="0" t="s">
        <v>3449</v>
      </c>
      <c r="F134" s="0" t="s">
        <v>3159</v>
      </c>
      <c r="G134" s="0" t="s">
        <v>3450</v>
      </c>
    </row>
    <row customHeight="1" ht="11.25">
      <c r="A135" s="0" t="s">
        <v>14</v>
      </c>
      <c r="B135" s="0" t="s">
        <v>3425</v>
      </c>
      <c r="C135" s="0" t="s">
        <v>3426</v>
      </c>
      <c r="D135" s="0" t="s">
        <v>3425</v>
      </c>
      <c r="E135" s="0" t="s">
        <v>3426</v>
      </c>
      <c r="F135" s="0" t="s">
        <v>3113</v>
      </c>
      <c r="G135" s="0" t="s">
        <v>3451</v>
      </c>
    </row>
    <row customHeight="1" ht="11.25">
      <c r="A136" s="0" t="s">
        <v>14</v>
      </c>
      <c r="B136" s="0" t="s">
        <v>3425</v>
      </c>
      <c r="C136" s="0" t="s">
        <v>3426</v>
      </c>
      <c r="D136" s="0" t="s">
        <v>3452</v>
      </c>
      <c r="E136" s="0" t="s">
        <v>3453</v>
      </c>
      <c r="F136" s="0" t="s">
        <v>3159</v>
      </c>
      <c r="G136" s="0" t="s">
        <v>3454</v>
      </c>
    </row>
    <row customHeight="1" ht="11.25">
      <c r="A137" s="0" t="s">
        <v>14</v>
      </c>
      <c r="B137" s="0" t="s">
        <v>3425</v>
      </c>
      <c r="C137" s="0" t="s">
        <v>3426</v>
      </c>
      <c r="D137" s="0" t="s">
        <v>3455</v>
      </c>
      <c r="E137" s="0" t="s">
        <v>3456</v>
      </c>
      <c r="F137" s="0" t="s">
        <v>3116</v>
      </c>
      <c r="G137" s="0" t="s">
        <v>3457</v>
      </c>
    </row>
    <row customHeight="1" ht="11.25">
      <c r="A138" s="0" t="s">
        <v>14</v>
      </c>
      <c r="B138" s="0" t="s">
        <v>3425</v>
      </c>
      <c r="C138" s="0" t="s">
        <v>3426</v>
      </c>
      <c r="D138" s="0" t="s">
        <v>3458</v>
      </c>
      <c r="E138" s="0" t="s">
        <v>3459</v>
      </c>
      <c r="F138" s="0" t="s">
        <v>3116</v>
      </c>
      <c r="G138" s="0" t="s">
        <v>3460</v>
      </c>
    </row>
    <row customHeight="1" ht="11.25">
      <c r="A139" s="0" t="s">
        <v>14</v>
      </c>
      <c r="B139" s="0" t="s">
        <v>3461</v>
      </c>
      <c r="C139" s="0" t="s">
        <v>3462</v>
      </c>
      <c r="D139" s="0" t="s">
        <v>3461</v>
      </c>
      <c r="E139" s="0" t="s">
        <v>3462</v>
      </c>
      <c r="F139" s="0" t="s">
        <v>3125</v>
      </c>
      <c r="G139" s="0" t="s">
        <v>3463</v>
      </c>
    </row>
    <row customHeight="1" ht="11.25">
      <c r="A140" s="0" t="s">
        <v>14</v>
      </c>
      <c r="B140" s="0" t="s">
        <v>3464</v>
      </c>
      <c r="C140" s="0" t="s">
        <v>3465</v>
      </c>
      <c r="D140" s="0" t="s">
        <v>3464</v>
      </c>
      <c r="E140" s="0" t="s">
        <v>3465</v>
      </c>
      <c r="F140" s="0" t="s">
        <v>3110</v>
      </c>
      <c r="G140" s="0" t="s">
        <v>3466</v>
      </c>
    </row>
    <row customHeight="1" ht="11.25">
      <c r="A141" s="0" t="s">
        <v>14</v>
      </c>
      <c r="B141" s="0" t="s">
        <v>3467</v>
      </c>
      <c r="C141" s="0" t="s">
        <v>3468</v>
      </c>
      <c r="D141" s="0" t="s">
        <v>3469</v>
      </c>
      <c r="E141" s="0" t="s">
        <v>3470</v>
      </c>
      <c r="F141" s="0" t="s">
        <v>3116</v>
      </c>
      <c r="G141" s="0" t="s">
        <v>3471</v>
      </c>
    </row>
    <row customHeight="1" ht="11.25">
      <c r="A142" s="0" t="s">
        <v>14</v>
      </c>
      <c r="B142" s="0" t="s">
        <v>3467</v>
      </c>
      <c r="C142" s="0" t="s">
        <v>3468</v>
      </c>
      <c r="D142" s="0" t="s">
        <v>3472</v>
      </c>
      <c r="E142" s="0" t="s">
        <v>3473</v>
      </c>
      <c r="F142" s="0" t="s">
        <v>3116</v>
      </c>
      <c r="G142" s="0" t="s">
        <v>3474</v>
      </c>
    </row>
    <row customHeight="1" ht="11.25">
      <c r="A143" s="0" t="s">
        <v>14</v>
      </c>
      <c r="B143" s="0" t="s">
        <v>3467</v>
      </c>
      <c r="C143" s="0" t="s">
        <v>3468</v>
      </c>
      <c r="D143" s="0" t="s">
        <v>3475</v>
      </c>
      <c r="E143" s="0" t="s">
        <v>3476</v>
      </c>
      <c r="F143" s="0" t="s">
        <v>3116</v>
      </c>
      <c r="G143" s="0" t="s">
        <v>3477</v>
      </c>
    </row>
    <row customHeight="1" ht="11.25">
      <c r="A144" s="0" t="s">
        <v>14</v>
      </c>
      <c r="B144" s="0" t="s">
        <v>3467</v>
      </c>
      <c r="C144" s="0" t="s">
        <v>3468</v>
      </c>
      <c r="D144" s="0" t="s">
        <v>3478</v>
      </c>
      <c r="E144" s="0" t="s">
        <v>3479</v>
      </c>
      <c r="F144" s="0" t="s">
        <v>3142</v>
      </c>
      <c r="G144" s="0" t="s">
        <v>3480</v>
      </c>
    </row>
    <row customHeight="1" ht="11.25">
      <c r="A145" s="0" t="s">
        <v>14</v>
      </c>
      <c r="B145" s="0" t="s">
        <v>3467</v>
      </c>
      <c r="C145" s="0" t="s">
        <v>3468</v>
      </c>
      <c r="D145" s="0" t="s">
        <v>3481</v>
      </c>
      <c r="E145" s="0" t="s">
        <v>3482</v>
      </c>
      <c r="F145" s="0" t="s">
        <v>3116</v>
      </c>
      <c r="G145" s="0" t="s">
        <v>3483</v>
      </c>
    </row>
    <row customHeight="1" ht="11.25">
      <c r="A146" s="0" t="s">
        <v>14</v>
      </c>
      <c r="B146" s="0" t="s">
        <v>3467</v>
      </c>
      <c r="C146" s="0" t="s">
        <v>3468</v>
      </c>
      <c r="D146" s="0" t="s">
        <v>3484</v>
      </c>
      <c r="E146" s="0" t="s">
        <v>3485</v>
      </c>
      <c r="F146" s="0" t="s">
        <v>3116</v>
      </c>
      <c r="G146" s="0" t="s">
        <v>3486</v>
      </c>
    </row>
    <row customHeight="1" ht="11.25">
      <c r="A147" s="0" t="s">
        <v>14</v>
      </c>
      <c r="B147" s="0" t="s">
        <v>3467</v>
      </c>
      <c r="C147" s="0" t="s">
        <v>3468</v>
      </c>
      <c r="D147" s="0" t="s">
        <v>3487</v>
      </c>
      <c r="E147" s="0" t="s">
        <v>3488</v>
      </c>
      <c r="F147" s="0" t="s">
        <v>3116</v>
      </c>
      <c r="G147" s="0" t="s">
        <v>3489</v>
      </c>
    </row>
    <row customHeight="1" ht="11.25">
      <c r="A148" s="0" t="s">
        <v>14</v>
      </c>
      <c r="B148" s="0" t="s">
        <v>3467</v>
      </c>
      <c r="C148" s="0" t="s">
        <v>3468</v>
      </c>
      <c r="D148" s="0" t="s">
        <v>3490</v>
      </c>
      <c r="E148" s="0" t="s">
        <v>3491</v>
      </c>
      <c r="F148" s="0" t="s">
        <v>3116</v>
      </c>
      <c r="G148" s="0" t="s">
        <v>3492</v>
      </c>
    </row>
    <row customHeight="1" ht="11.25">
      <c r="A149" s="0" t="s">
        <v>14</v>
      </c>
      <c r="B149" s="0" t="s">
        <v>3467</v>
      </c>
      <c r="C149" s="0" t="s">
        <v>3468</v>
      </c>
      <c r="D149" s="0" t="s">
        <v>3467</v>
      </c>
      <c r="E149" s="0" t="s">
        <v>3468</v>
      </c>
      <c r="F149" s="0" t="s">
        <v>3113</v>
      </c>
      <c r="G149" s="0" t="s">
        <v>3493</v>
      </c>
    </row>
    <row customHeight="1" ht="11.25">
      <c r="A150" s="0" t="s">
        <v>14</v>
      </c>
      <c r="B150" s="0" t="s">
        <v>3494</v>
      </c>
      <c r="C150" s="0" t="s">
        <v>3495</v>
      </c>
      <c r="D150" s="0" t="s">
        <v>3494</v>
      </c>
      <c r="E150" s="0" t="s">
        <v>3495</v>
      </c>
      <c r="F150" s="0" t="s">
        <v>3110</v>
      </c>
      <c r="G150" s="0" t="s">
        <v>3496</v>
      </c>
    </row>
    <row customHeight="1" ht="11.25">
      <c r="A151" s="0" t="s">
        <v>14</v>
      </c>
      <c r="B151" s="0" t="s">
        <v>3497</v>
      </c>
      <c r="C151" s="0" t="s">
        <v>3498</v>
      </c>
      <c r="D151" s="0" t="s">
        <v>3499</v>
      </c>
      <c r="E151" s="0" t="s">
        <v>3500</v>
      </c>
      <c r="F151" s="0" t="s">
        <v>3116</v>
      </c>
      <c r="G151" s="0" t="s">
        <v>3501</v>
      </c>
    </row>
    <row customHeight="1" ht="11.25">
      <c r="A152" s="0" t="s">
        <v>14</v>
      </c>
      <c r="B152" s="0" t="s">
        <v>3497</v>
      </c>
      <c r="C152" s="0" t="s">
        <v>3498</v>
      </c>
      <c r="D152" s="0" t="s">
        <v>3502</v>
      </c>
      <c r="E152" s="0" t="s">
        <v>3503</v>
      </c>
      <c r="F152" s="0" t="s">
        <v>3116</v>
      </c>
      <c r="G152" s="0" t="s">
        <v>3504</v>
      </c>
    </row>
    <row customHeight="1" ht="11.25">
      <c r="A153" s="0" t="s">
        <v>14</v>
      </c>
      <c r="B153" s="0" t="s">
        <v>3497</v>
      </c>
      <c r="C153" s="0" t="s">
        <v>3498</v>
      </c>
      <c r="D153" s="0" t="s">
        <v>3505</v>
      </c>
      <c r="E153" s="0" t="s">
        <v>3506</v>
      </c>
      <c r="F153" s="0" t="s">
        <v>3159</v>
      </c>
      <c r="G153" s="0" t="s">
        <v>3507</v>
      </c>
    </row>
    <row customHeight="1" ht="11.25">
      <c r="A154" s="0" t="s">
        <v>14</v>
      </c>
      <c r="B154" s="0" t="s">
        <v>3497</v>
      </c>
      <c r="C154" s="0" t="s">
        <v>3498</v>
      </c>
      <c r="D154" s="0" t="s">
        <v>3508</v>
      </c>
      <c r="E154" s="0" t="s">
        <v>3509</v>
      </c>
      <c r="F154" s="0" t="s">
        <v>3159</v>
      </c>
      <c r="G154" s="0" t="s">
        <v>3510</v>
      </c>
    </row>
    <row customHeight="1" ht="11.25">
      <c r="A155" s="0" t="s">
        <v>14</v>
      </c>
      <c r="B155" s="0" t="s">
        <v>3497</v>
      </c>
      <c r="C155" s="0" t="s">
        <v>3498</v>
      </c>
      <c r="D155" s="0" t="s">
        <v>3511</v>
      </c>
      <c r="E155" s="0" t="s">
        <v>3512</v>
      </c>
      <c r="F155" s="0" t="s">
        <v>3159</v>
      </c>
      <c r="G155" s="0" t="s">
        <v>3513</v>
      </c>
    </row>
    <row customHeight="1" ht="11.25">
      <c r="A156" s="0" t="s">
        <v>14</v>
      </c>
      <c r="B156" s="0" t="s">
        <v>3497</v>
      </c>
      <c r="C156" s="0" t="s">
        <v>3498</v>
      </c>
      <c r="D156" s="0" t="s">
        <v>3514</v>
      </c>
      <c r="E156" s="0" t="s">
        <v>3515</v>
      </c>
      <c r="F156" s="0" t="s">
        <v>3159</v>
      </c>
      <c r="G156" s="0" t="s">
        <v>3516</v>
      </c>
    </row>
    <row customHeight="1" ht="11.25">
      <c r="A157" s="0" t="s">
        <v>14</v>
      </c>
      <c r="B157" s="0" t="s">
        <v>3497</v>
      </c>
      <c r="C157" s="0" t="s">
        <v>3498</v>
      </c>
      <c r="D157" s="0" t="s">
        <v>3517</v>
      </c>
      <c r="E157" s="0" t="s">
        <v>3518</v>
      </c>
      <c r="F157" s="0" t="s">
        <v>3159</v>
      </c>
      <c r="G157" s="0" t="s">
        <v>3519</v>
      </c>
    </row>
    <row customHeight="1" ht="11.25">
      <c r="A158" s="0" t="s">
        <v>14</v>
      </c>
      <c r="B158" s="0" t="s">
        <v>3497</v>
      </c>
      <c r="C158" s="0" t="s">
        <v>3498</v>
      </c>
      <c r="D158" s="0" t="s">
        <v>3497</v>
      </c>
      <c r="E158" s="0" t="s">
        <v>3498</v>
      </c>
      <c r="F158" s="0" t="s">
        <v>3113</v>
      </c>
      <c r="G158" s="0" t="s">
        <v>3520</v>
      </c>
    </row>
    <row customHeight="1" ht="11.25">
      <c r="A159" s="0" t="s">
        <v>14</v>
      </c>
      <c r="B159" s="0" t="s">
        <v>3497</v>
      </c>
      <c r="C159" s="0" t="s">
        <v>3498</v>
      </c>
      <c r="D159" s="0" t="s">
        <v>3521</v>
      </c>
      <c r="E159" s="0" t="s">
        <v>3522</v>
      </c>
      <c r="F159" s="0" t="s">
        <v>3159</v>
      </c>
      <c r="G159" s="0" t="s">
        <v>3523</v>
      </c>
    </row>
    <row customHeight="1" ht="11.25">
      <c r="A160" s="0" t="s">
        <v>14</v>
      </c>
      <c r="B160" s="0" t="s">
        <v>3524</v>
      </c>
      <c r="C160" s="0" t="s">
        <v>3525</v>
      </c>
      <c r="D160" s="0" t="s">
        <v>3524</v>
      </c>
      <c r="E160" s="0" t="s">
        <v>3525</v>
      </c>
      <c r="F160" s="0" t="s">
        <v>3110</v>
      </c>
      <c r="G160" s="0" t="s">
        <v>3526</v>
      </c>
    </row>
    <row customHeight="1" ht="11.25">
      <c r="A161" s="0" t="s">
        <v>14</v>
      </c>
      <c r="B161" s="0" t="s">
        <v>3527</v>
      </c>
      <c r="C161" s="0" t="s">
        <v>3528</v>
      </c>
      <c r="D161" s="0" t="s">
        <v>3529</v>
      </c>
      <c r="E161" s="0" t="s">
        <v>3530</v>
      </c>
      <c r="F161" s="0" t="s">
        <v>3116</v>
      </c>
      <c r="G161" s="0" t="s">
        <v>3531</v>
      </c>
    </row>
    <row customHeight="1" ht="11.25">
      <c r="A162" s="0" t="s">
        <v>14</v>
      </c>
      <c r="B162" s="0" t="s">
        <v>3527</v>
      </c>
      <c r="C162" s="0" t="s">
        <v>3528</v>
      </c>
      <c r="D162" s="0" t="s">
        <v>3532</v>
      </c>
      <c r="E162" s="0" t="s">
        <v>3533</v>
      </c>
      <c r="F162" s="0" t="s">
        <v>3116</v>
      </c>
      <c r="G162" s="0" t="s">
        <v>3534</v>
      </c>
    </row>
    <row customHeight="1" ht="11.25">
      <c r="A163" s="0" t="s">
        <v>14</v>
      </c>
      <c r="B163" s="0" t="s">
        <v>3527</v>
      </c>
      <c r="C163" s="0" t="s">
        <v>3528</v>
      </c>
      <c r="D163" s="0" t="s">
        <v>3535</v>
      </c>
      <c r="E163" s="0" t="s">
        <v>3536</v>
      </c>
      <c r="F163" s="0" t="s">
        <v>3116</v>
      </c>
      <c r="G163" s="0" t="s">
        <v>3537</v>
      </c>
    </row>
    <row customHeight="1" ht="11.25">
      <c r="A164" s="0" t="s">
        <v>14</v>
      </c>
      <c r="B164" s="0" t="s">
        <v>3527</v>
      </c>
      <c r="C164" s="0" t="s">
        <v>3528</v>
      </c>
      <c r="D164" s="0" t="s">
        <v>3538</v>
      </c>
      <c r="E164" s="0" t="s">
        <v>3539</v>
      </c>
      <c r="F164" s="0" t="s">
        <v>3116</v>
      </c>
      <c r="G164" s="0" t="s">
        <v>3540</v>
      </c>
    </row>
    <row customHeight="1" ht="11.25">
      <c r="A165" s="0" t="s">
        <v>14</v>
      </c>
      <c r="B165" s="0" t="s">
        <v>3527</v>
      </c>
      <c r="C165" s="0" t="s">
        <v>3528</v>
      </c>
      <c r="D165" s="0" t="s">
        <v>3527</v>
      </c>
      <c r="E165" s="0" t="s">
        <v>3528</v>
      </c>
      <c r="F165" s="0" t="s">
        <v>3113</v>
      </c>
      <c r="G165" s="0" t="s">
        <v>3541</v>
      </c>
    </row>
    <row customHeight="1" ht="11.25">
      <c r="A166" s="0" t="s">
        <v>14</v>
      </c>
      <c r="B166" s="0" t="s">
        <v>3527</v>
      </c>
      <c r="C166" s="0" t="s">
        <v>3528</v>
      </c>
      <c r="D166" s="0" t="s">
        <v>3542</v>
      </c>
      <c r="E166" s="0" t="s">
        <v>3543</v>
      </c>
      <c r="F166" s="0" t="s">
        <v>3116</v>
      </c>
      <c r="G166" s="0" t="s">
        <v>3544</v>
      </c>
    </row>
    <row customHeight="1" ht="11.25">
      <c r="A167" s="0" t="s">
        <v>14</v>
      </c>
      <c r="B167" s="0" t="s">
        <v>3527</v>
      </c>
      <c r="C167" s="0" t="s">
        <v>3528</v>
      </c>
      <c r="D167" s="0" t="s">
        <v>3545</v>
      </c>
      <c r="E167" s="0" t="s">
        <v>3546</v>
      </c>
      <c r="F167" s="0" t="s">
        <v>3159</v>
      </c>
      <c r="G167" s="0" t="s">
        <v>3547</v>
      </c>
    </row>
    <row customHeight="1" ht="11.25">
      <c r="A168" s="0" t="s">
        <v>14</v>
      </c>
      <c r="B168" s="0" t="s">
        <v>3548</v>
      </c>
      <c r="C168" s="0" t="s">
        <v>3549</v>
      </c>
      <c r="D168" s="0" t="s">
        <v>3548</v>
      </c>
      <c r="E168" s="0" t="s">
        <v>3549</v>
      </c>
      <c r="F168" s="0" t="s">
        <v>3110</v>
      </c>
      <c r="G168" s="0" t="s">
        <v>3550</v>
      </c>
    </row>
    <row customHeight="1" ht="11.25">
      <c r="A169" s="0" t="s">
        <v>14</v>
      </c>
      <c r="B169" s="0" t="s">
        <v>3551</v>
      </c>
      <c r="C169" s="0" t="s">
        <v>3552</v>
      </c>
      <c r="D169" s="0" t="s">
        <v>3553</v>
      </c>
      <c r="E169" s="0" t="s">
        <v>3554</v>
      </c>
      <c r="F169" s="0" t="s">
        <v>3116</v>
      </c>
      <c r="G169" s="0" t="s">
        <v>3555</v>
      </c>
    </row>
    <row customHeight="1" ht="11.25">
      <c r="A170" s="0" t="s">
        <v>14</v>
      </c>
      <c r="B170" s="0" t="s">
        <v>3551</v>
      </c>
      <c r="C170" s="0" t="s">
        <v>3552</v>
      </c>
      <c r="D170" s="0" t="s">
        <v>3556</v>
      </c>
      <c r="E170" s="0" t="s">
        <v>3557</v>
      </c>
      <c r="F170" s="0" t="s">
        <v>3142</v>
      </c>
      <c r="G170" s="0" t="s">
        <v>3558</v>
      </c>
    </row>
    <row customHeight="1" ht="11.25">
      <c r="A171" s="0" t="s">
        <v>14</v>
      </c>
      <c r="B171" s="0" t="s">
        <v>3551</v>
      </c>
      <c r="C171" s="0" t="s">
        <v>3552</v>
      </c>
      <c r="D171" s="0" t="s">
        <v>3559</v>
      </c>
      <c r="E171" s="0" t="s">
        <v>3560</v>
      </c>
      <c r="F171" s="0" t="s">
        <v>3116</v>
      </c>
      <c r="G171" s="0" t="s">
        <v>3561</v>
      </c>
    </row>
    <row customHeight="1" ht="11.25">
      <c r="A172" s="0" t="s">
        <v>14</v>
      </c>
      <c r="B172" s="0" t="s">
        <v>3551</v>
      </c>
      <c r="C172" s="0" t="s">
        <v>3552</v>
      </c>
      <c r="D172" s="0" t="s">
        <v>3562</v>
      </c>
      <c r="E172" s="0" t="s">
        <v>3563</v>
      </c>
      <c r="F172" s="0" t="s">
        <v>3159</v>
      </c>
      <c r="G172" s="0" t="s">
        <v>3564</v>
      </c>
    </row>
    <row customHeight="1" ht="11.25">
      <c r="A173" s="0" t="s">
        <v>14</v>
      </c>
      <c r="B173" s="0" t="s">
        <v>3551</v>
      </c>
      <c r="C173" s="0" t="s">
        <v>3552</v>
      </c>
      <c r="D173" s="0" t="s">
        <v>3565</v>
      </c>
      <c r="E173" s="0" t="s">
        <v>3566</v>
      </c>
      <c r="F173" s="0" t="s">
        <v>3116</v>
      </c>
      <c r="G173" s="0" t="s">
        <v>3567</v>
      </c>
    </row>
    <row customHeight="1" ht="11.25">
      <c r="A174" s="0" t="s">
        <v>14</v>
      </c>
      <c r="B174" s="0" t="s">
        <v>3551</v>
      </c>
      <c r="C174" s="0" t="s">
        <v>3552</v>
      </c>
      <c r="D174" s="0" t="s">
        <v>3551</v>
      </c>
      <c r="E174" s="0" t="s">
        <v>3552</v>
      </c>
      <c r="F174" s="0" t="s">
        <v>3113</v>
      </c>
      <c r="G174" s="0" t="s">
        <v>3568</v>
      </c>
    </row>
    <row customHeight="1" ht="11.25">
      <c r="A175" s="0" t="s">
        <v>14</v>
      </c>
      <c r="B175" s="0" t="s">
        <v>3551</v>
      </c>
      <c r="C175" s="0" t="s">
        <v>3552</v>
      </c>
      <c r="D175" s="0" t="s">
        <v>3569</v>
      </c>
      <c r="E175" s="0" t="s">
        <v>3570</v>
      </c>
      <c r="F175" s="0" t="s">
        <v>3116</v>
      </c>
      <c r="G175" s="0" t="s">
        <v>3571</v>
      </c>
    </row>
    <row customHeight="1" ht="11.25">
      <c r="A176" s="0" t="s">
        <v>14</v>
      </c>
      <c r="B176" s="0" t="s">
        <v>3572</v>
      </c>
      <c r="C176" s="0" t="s">
        <v>3573</v>
      </c>
      <c r="D176" s="0" t="s">
        <v>3572</v>
      </c>
      <c r="E176" s="0" t="s">
        <v>3573</v>
      </c>
      <c r="F176" s="0" t="s">
        <v>3110</v>
      </c>
      <c r="G176" s="0" t="s">
        <v>3574</v>
      </c>
    </row>
    <row customHeight="1" ht="11.25">
      <c r="A177" s="0" t="s">
        <v>14</v>
      </c>
      <c r="B177" s="0" t="s">
        <v>3575</v>
      </c>
      <c r="C177" s="0" t="s">
        <v>3576</v>
      </c>
      <c r="D177" s="0" t="s">
        <v>3577</v>
      </c>
      <c r="E177" s="0" t="s">
        <v>3578</v>
      </c>
      <c r="F177" s="0" t="s">
        <v>3116</v>
      </c>
      <c r="G177" s="0" t="s">
        <v>3579</v>
      </c>
    </row>
    <row customHeight="1" ht="11.25">
      <c r="A178" s="0" t="s">
        <v>14</v>
      </c>
      <c r="B178" s="0" t="s">
        <v>3575</v>
      </c>
      <c r="C178" s="0" t="s">
        <v>3576</v>
      </c>
      <c r="D178" s="0" t="s">
        <v>3575</v>
      </c>
      <c r="E178" s="0" t="s">
        <v>3576</v>
      </c>
      <c r="F178" s="0" t="s">
        <v>3113</v>
      </c>
      <c r="G178" s="0" t="s">
        <v>3580</v>
      </c>
    </row>
    <row customHeight="1" ht="11.25">
      <c r="A179" s="0" t="s">
        <v>14</v>
      </c>
      <c r="B179" s="0" t="s">
        <v>3575</v>
      </c>
      <c r="C179" s="0" t="s">
        <v>3576</v>
      </c>
      <c r="D179" s="0" t="s">
        <v>3581</v>
      </c>
      <c r="E179" s="0" t="s">
        <v>3582</v>
      </c>
      <c r="F179" s="0" t="s">
        <v>3116</v>
      </c>
      <c r="G179" s="0" t="s">
        <v>3583</v>
      </c>
    </row>
    <row customHeight="1" ht="11.25">
      <c r="A180" s="0" t="s">
        <v>14</v>
      </c>
      <c r="B180" s="0" t="s">
        <v>3575</v>
      </c>
      <c r="C180" s="0" t="s">
        <v>3576</v>
      </c>
      <c r="D180" s="0" t="s">
        <v>3584</v>
      </c>
      <c r="E180" s="0" t="s">
        <v>3585</v>
      </c>
      <c r="F180" s="0" t="s">
        <v>3116</v>
      </c>
      <c r="G180" s="0" t="s">
        <v>3586</v>
      </c>
    </row>
    <row customHeight="1" ht="11.25">
      <c r="A181" s="0" t="s">
        <v>14</v>
      </c>
      <c r="B181" s="0" t="s">
        <v>3587</v>
      </c>
      <c r="C181" s="0" t="s">
        <v>3588</v>
      </c>
      <c r="D181" s="0" t="s">
        <v>3587</v>
      </c>
      <c r="E181" s="0" t="s">
        <v>3588</v>
      </c>
      <c r="F181" s="0" t="s">
        <v>3110</v>
      </c>
      <c r="G181" s="0" t="s">
        <v>3589</v>
      </c>
    </row>
    <row customHeight="1" ht="11.25">
      <c r="A182" s="0" t="s">
        <v>14</v>
      </c>
      <c r="B182" s="0" t="s">
        <v>3590</v>
      </c>
      <c r="C182" s="0" t="s">
        <v>3591</v>
      </c>
      <c r="D182" s="0" t="s">
        <v>3592</v>
      </c>
      <c r="E182" s="0" t="s">
        <v>3593</v>
      </c>
      <c r="F182" s="0" t="s">
        <v>3116</v>
      </c>
      <c r="G182" s="0" t="s">
        <v>3594</v>
      </c>
    </row>
    <row customHeight="1" ht="11.25">
      <c r="A183" s="0" t="s">
        <v>14</v>
      </c>
      <c r="B183" s="0" t="s">
        <v>3590</v>
      </c>
      <c r="C183" s="0" t="s">
        <v>3591</v>
      </c>
      <c r="D183" s="0" t="s">
        <v>3595</v>
      </c>
      <c r="E183" s="0" t="s">
        <v>3596</v>
      </c>
      <c r="F183" s="0" t="s">
        <v>3116</v>
      </c>
      <c r="G183" s="0" t="s">
        <v>3597</v>
      </c>
    </row>
    <row customHeight="1" ht="11.25">
      <c r="A184" s="0" t="s">
        <v>14</v>
      </c>
      <c r="B184" s="0" t="s">
        <v>3590</v>
      </c>
      <c r="C184" s="0" t="s">
        <v>3591</v>
      </c>
      <c r="D184" s="0" t="s">
        <v>3598</v>
      </c>
      <c r="E184" s="0" t="s">
        <v>3599</v>
      </c>
      <c r="F184" s="0" t="s">
        <v>3116</v>
      </c>
      <c r="G184" s="0" t="s">
        <v>3600</v>
      </c>
    </row>
    <row customHeight="1" ht="11.25">
      <c r="A185" s="0" t="s">
        <v>14</v>
      </c>
      <c r="B185" s="0" t="s">
        <v>3590</v>
      </c>
      <c r="C185" s="0" t="s">
        <v>3591</v>
      </c>
      <c r="D185" s="0" t="s">
        <v>3601</v>
      </c>
      <c r="E185" s="0" t="s">
        <v>3602</v>
      </c>
      <c r="F185" s="0" t="s">
        <v>3159</v>
      </c>
      <c r="G185" s="0" t="s">
        <v>3603</v>
      </c>
    </row>
    <row customHeight="1" ht="11.25">
      <c r="A186" s="0" t="s">
        <v>14</v>
      </c>
      <c r="B186" s="0" t="s">
        <v>3590</v>
      </c>
      <c r="C186" s="0" t="s">
        <v>3591</v>
      </c>
      <c r="D186" s="0" t="s">
        <v>3604</v>
      </c>
      <c r="E186" s="0" t="s">
        <v>3605</v>
      </c>
      <c r="F186" s="0" t="s">
        <v>3116</v>
      </c>
      <c r="G186" s="0" t="s">
        <v>3606</v>
      </c>
    </row>
    <row customHeight="1" ht="11.25">
      <c r="A187" s="0" t="s">
        <v>14</v>
      </c>
      <c r="B187" s="0" t="s">
        <v>3590</v>
      </c>
      <c r="C187" s="0" t="s">
        <v>3591</v>
      </c>
      <c r="D187" s="0" t="s">
        <v>3590</v>
      </c>
      <c r="E187" s="0" t="s">
        <v>3591</v>
      </c>
      <c r="F187" s="0" t="s">
        <v>3113</v>
      </c>
      <c r="G187" s="0" t="s">
        <v>3607</v>
      </c>
    </row>
    <row customHeight="1" ht="11.25">
      <c r="A188" s="0" t="s">
        <v>14</v>
      </c>
      <c r="B188" s="0" t="s">
        <v>3590</v>
      </c>
      <c r="C188" s="0" t="s">
        <v>3591</v>
      </c>
      <c r="D188" s="0" t="s">
        <v>3608</v>
      </c>
      <c r="E188" s="0" t="s">
        <v>3609</v>
      </c>
      <c r="F188" s="0" t="s">
        <v>3159</v>
      </c>
      <c r="G188" s="0" t="s">
        <v>3610</v>
      </c>
    </row>
    <row customHeight="1" ht="11.25">
      <c r="A189" s="0" t="s">
        <v>14</v>
      </c>
      <c r="B189" s="0" t="s">
        <v>3590</v>
      </c>
      <c r="C189" s="0" t="s">
        <v>3591</v>
      </c>
      <c r="D189" s="0" t="s">
        <v>3611</v>
      </c>
      <c r="E189" s="0" t="s">
        <v>3612</v>
      </c>
      <c r="F189" s="0" t="s">
        <v>3116</v>
      </c>
      <c r="G189" s="0" t="s">
        <v>3613</v>
      </c>
    </row>
    <row customHeight="1" ht="11.25">
      <c r="A190" s="0" t="s">
        <v>14</v>
      </c>
      <c r="B190" s="0" t="s">
        <v>3614</v>
      </c>
      <c r="C190" s="0" t="s">
        <v>3615</v>
      </c>
      <c r="D190" s="0" t="s">
        <v>3614</v>
      </c>
      <c r="E190" s="0" t="s">
        <v>3615</v>
      </c>
      <c r="F190" s="0" t="s">
        <v>3110</v>
      </c>
      <c r="G190" s="0" t="s">
        <v>3616</v>
      </c>
    </row>
    <row customHeight="1" ht="11.25">
      <c r="A191" s="0" t="s">
        <v>14</v>
      </c>
      <c r="B191" s="0" t="s">
        <v>3617</v>
      </c>
      <c r="C191" s="0" t="s">
        <v>3618</v>
      </c>
      <c r="D191" s="0" t="s">
        <v>3619</v>
      </c>
      <c r="E191" s="0" t="s">
        <v>3620</v>
      </c>
      <c r="F191" s="0" t="s">
        <v>3116</v>
      </c>
      <c r="G191" s="0" t="s">
        <v>3621</v>
      </c>
    </row>
    <row customHeight="1" ht="11.25">
      <c r="A192" s="0" t="s">
        <v>14</v>
      </c>
      <c r="B192" s="0" t="s">
        <v>3617</v>
      </c>
      <c r="C192" s="0" t="s">
        <v>3618</v>
      </c>
      <c r="D192" s="0" t="s">
        <v>3622</v>
      </c>
      <c r="E192" s="0" t="s">
        <v>3623</v>
      </c>
      <c r="F192" s="0" t="s">
        <v>3116</v>
      </c>
      <c r="G192" s="0" t="s">
        <v>3624</v>
      </c>
    </row>
    <row customHeight="1" ht="11.25">
      <c r="A193" s="0" t="s">
        <v>14</v>
      </c>
      <c r="B193" s="0" t="s">
        <v>3617</v>
      </c>
      <c r="C193" s="0" t="s">
        <v>3618</v>
      </c>
      <c r="D193" s="0" t="s">
        <v>3276</v>
      </c>
      <c r="E193" s="0" t="s">
        <v>3625</v>
      </c>
      <c r="F193" s="0" t="s">
        <v>3116</v>
      </c>
      <c r="G193" s="0" t="s">
        <v>3626</v>
      </c>
    </row>
    <row customHeight="1" ht="11.25">
      <c r="A194" s="0" t="s">
        <v>14</v>
      </c>
      <c r="B194" s="0" t="s">
        <v>3617</v>
      </c>
      <c r="C194" s="0" t="s">
        <v>3618</v>
      </c>
      <c r="D194" s="0" t="s">
        <v>3627</v>
      </c>
      <c r="E194" s="0" t="s">
        <v>3628</v>
      </c>
      <c r="F194" s="0" t="s">
        <v>3116</v>
      </c>
      <c r="G194" s="0" t="s">
        <v>3629</v>
      </c>
    </row>
    <row customHeight="1" ht="11.25">
      <c r="A195" s="0" t="s">
        <v>14</v>
      </c>
      <c r="B195" s="0" t="s">
        <v>3617</v>
      </c>
      <c r="C195" s="0" t="s">
        <v>3618</v>
      </c>
      <c r="D195" s="0" t="s">
        <v>3617</v>
      </c>
      <c r="E195" s="0" t="s">
        <v>3618</v>
      </c>
      <c r="F195" s="0" t="s">
        <v>3113</v>
      </c>
      <c r="G195" s="0" t="s">
        <v>3630</v>
      </c>
    </row>
    <row customHeight="1" ht="11.25">
      <c r="A196" s="0" t="s">
        <v>14</v>
      </c>
      <c r="B196" s="0" t="s">
        <v>3617</v>
      </c>
      <c r="C196" s="0" t="s">
        <v>3618</v>
      </c>
      <c r="D196" s="0" t="s">
        <v>3631</v>
      </c>
      <c r="E196" s="0" t="s">
        <v>3632</v>
      </c>
      <c r="F196" s="0" t="s">
        <v>3116</v>
      </c>
      <c r="G196" s="0" t="s">
        <v>3633</v>
      </c>
    </row>
    <row customHeight="1" ht="11.25">
      <c r="A197" s="0" t="s">
        <v>14</v>
      </c>
      <c r="B197" s="0" t="s">
        <v>3634</v>
      </c>
      <c r="C197" s="0" t="s">
        <v>3635</v>
      </c>
      <c r="D197" s="0" t="s">
        <v>3634</v>
      </c>
      <c r="E197" s="0" t="s">
        <v>3635</v>
      </c>
      <c r="F197" s="0" t="s">
        <v>3125</v>
      </c>
      <c r="G197" s="0" t="s">
        <v>3636</v>
      </c>
    </row>
    <row customHeight="1" ht="11.25">
      <c r="A198" s="0" t="s">
        <v>14</v>
      </c>
      <c r="B198" s="0" t="s">
        <v>3637</v>
      </c>
      <c r="C198" s="0" t="s">
        <v>3638</v>
      </c>
      <c r="D198" s="0" t="s">
        <v>3637</v>
      </c>
      <c r="E198" s="0" t="s">
        <v>3638</v>
      </c>
      <c r="F198" s="0" t="s">
        <v>3125</v>
      </c>
      <c r="G198" s="0" t="s">
        <v>3639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39A1F-11B6-333B-3F89-A027595B20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73" width="9.140625"/>
    <col min="2" max="2" style="15373" width="84.28125" customWidth="1"/>
    <col min="3" max="3" style="15373" width="9.140625"/>
  </cols>
  <sheetData>
    <row customHeight="1" ht="11.25">
      <c r="A1" s="1058" t="s">
        <v>3657</v>
      </c>
      <c r="B1" s="1058" t="s">
        <v>3658</v>
      </c>
      <c r="C1" s="1058" t="s">
        <v>1095</v>
      </c>
    </row>
    <row customHeight="1" ht="11.25">
      <c r="A2" s="1058">
        <v>4189678</v>
      </c>
      <c r="B2" s="1058" t="s">
        <v>3659</v>
      </c>
      <c r="C2" s="1058" t="s">
        <v>3660</v>
      </c>
    </row>
    <row customHeight="1" ht="11.25">
      <c r="A3" s="1058">
        <v>4190415</v>
      </c>
      <c r="B3" s="1058" t="s">
        <v>3661</v>
      </c>
      <c r="C3" s="1058" t="s">
        <v>3660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983E-DDA1-35AC-FCB2-3BAC436597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76" width="38.421875" customWidth="1"/>
    <col min="2" max="5" style="15376" width="9.140625"/>
  </cols>
  <sheetData>
    <row customHeight="1" ht="15">
      <c r="A1" s="387" t="s">
        <v>3662</v>
      </c>
      <c r="B1" s="387" t="s">
        <v>3663</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86BA-2BD1-6E87-5BF2-350B91FA85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3664</v>
      </c>
      <c r="B1" s="0" t="b">
        <v>1</v>
      </c>
    </row>
    <row customHeight="1" ht="11.25">
      <c r="A2" s="0" t="s">
        <v>3665</v>
      </c>
      <c r="B2" s="0" t="b">
        <v>0</v>
      </c>
    </row>
    <row customHeight="1" ht="11.25">
      <c r="A3" s="0" t="s">
        <v>3666</v>
      </c>
      <c r="B3" s="0" t="b">
        <v>0</v>
      </c>
    </row>
    <row customHeight="1" ht="11.25">
      <c r="A4" s="0" t="s">
        <v>3667</v>
      </c>
      <c r="B4" s="0" t="b">
        <v>0</v>
      </c>
    </row>
    <row customHeight="1" ht="11.25">
      <c r="A5" s="0" t="s">
        <v>3668</v>
      </c>
      <c r="B5" s="0" t="b">
        <v>0</v>
      </c>
    </row>
    <row customHeight="1" ht="11.25">
      <c r="A6" s="0" t="s">
        <v>3669</v>
      </c>
      <c r="B6" s="0" t="b">
        <v>1</v>
      </c>
    </row>
    <row customHeight="1" ht="11.25">
      <c r="A7" s="0" t="s">
        <v>3670</v>
      </c>
      <c r="B7" s="0" t="b">
        <v>0</v>
      </c>
    </row>
    <row customHeight="1" ht="11.25">
      <c r="A8" s="0" t="s">
        <v>3671</v>
      </c>
      <c r="B8" s="0" t="b">
        <v>0</v>
      </c>
    </row>
    <row customHeight="1" ht="11.25">
      <c r="A9" s="0" t="s">
        <v>3672</v>
      </c>
      <c r="B9" s="0" t="b">
        <v>1</v>
      </c>
    </row>
    <row customHeight="1" ht="11.25">
      <c r="A10" s="0" t="s">
        <v>3673</v>
      </c>
      <c r="B10" s="0" t="b">
        <v>0</v>
      </c>
    </row>
    <row customHeight="1" ht="11.25">
      <c r="A11" s="0" t="s">
        <v>3674</v>
      </c>
      <c r="B11" s="0" t="b">
        <v>0</v>
      </c>
    </row>
    <row customHeight="1" ht="11.25">
      <c r="A12" s="0" t="s">
        <v>3675</v>
      </c>
      <c r="B12" s="0" t="b">
        <v>0</v>
      </c>
    </row>
    <row customHeight="1" ht="11.25">
      <c r="A13" s="0" t="s">
        <v>3676</v>
      </c>
      <c r="B13" s="0" t="b">
        <v>0</v>
      </c>
    </row>
    <row customHeight="1" ht="11.25">
      <c r="A14" s="0" t="s">
        <v>3677</v>
      </c>
      <c r="B14" s="0" t="b">
        <v>0</v>
      </c>
    </row>
    <row customHeight="1" ht="11.25">
      <c r="A15" s="0" t="s">
        <v>3678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FBCB1-5FFF-C295-3301-7FE3E3F69C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378" width="9.140625"/>
  </cols>
  <sheetData>
    <row customHeight="1" ht="12.75">
      <c r="A1" s="3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17B0C-534E-6D37-8AA5-7FA3265037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380" width="36.28125" customWidth="1"/>
    <col min="2" max="2" style="15380" width="21.140625" customWidth="1"/>
  </cols>
  <sheetData>
    <row customHeight="1" ht="11.25">
      <c r="A1" s="290" t="s">
        <v>3679</v>
      </c>
      <c r="B1" s="290" t="s">
        <v>3680</v>
      </c>
    </row>
    <row customHeight="1" ht="11.25">
      <c r="A2" s="284" t="s">
        <v>3681</v>
      </c>
      <c r="B2" s="284" t="s">
        <v>3682</v>
      </c>
    </row>
    <row customHeight="1" ht="11.25">
      <c r="A3" s="284" t="s">
        <v>3683</v>
      </c>
      <c r="B3" s="284" t="s">
        <v>3684</v>
      </c>
    </row>
    <row customHeight="1" ht="11.25">
      <c r="A4" s="284" t="s">
        <v>3685</v>
      </c>
      <c r="B4" s="284" t="s">
        <v>3686</v>
      </c>
    </row>
    <row customHeight="1" ht="11.25">
      <c r="A5" s="284" t="s">
        <v>3687</v>
      </c>
      <c r="B5" s="284" t="s">
        <v>3688</v>
      </c>
    </row>
    <row customHeight="1" ht="11.25">
      <c r="A6" s="284" t="s">
        <v>3689</v>
      </c>
      <c r="B6" s="284" t="s">
        <v>3690</v>
      </c>
    </row>
    <row customHeight="1" ht="11.25">
      <c r="A7" s="284" t="s">
        <v>3691</v>
      </c>
      <c r="B7" s="284" t="s">
        <v>3692</v>
      </c>
    </row>
    <row customHeight="1" ht="11.25">
      <c r="A8" s="284" t="s">
        <v>3693</v>
      </c>
      <c r="B8" s="284" t="s">
        <v>3694</v>
      </c>
    </row>
    <row customHeight="1" ht="11.25">
      <c r="A9" s="284" t="s">
        <v>3695</v>
      </c>
      <c r="B9" s="284" t="s">
        <v>3696</v>
      </c>
    </row>
    <row customHeight="1" ht="11.25">
      <c r="A10" s="284" t="s">
        <v>3697</v>
      </c>
      <c r="B10" s="284" t="s">
        <v>3698</v>
      </c>
    </row>
    <row customHeight="1" ht="11.25">
      <c r="A11" s="284" t="s">
        <v>3699</v>
      </c>
      <c r="B11" s="284" t="s">
        <v>3700</v>
      </c>
    </row>
    <row customHeight="1" ht="11.25">
      <c r="A12" s="284" t="s">
        <v>3701</v>
      </c>
      <c r="B12" s="284" t="s">
        <v>3702</v>
      </c>
    </row>
    <row customHeight="1" ht="11.25">
      <c r="A13" s="284" t="s">
        <v>3703</v>
      </c>
      <c r="B13" s="284" t="s">
        <v>3704</v>
      </c>
    </row>
    <row customHeight="1" ht="11.25">
      <c r="A14" s="284" t="s">
        <v>3705</v>
      </c>
      <c r="B14" s="284" t="s">
        <v>3706</v>
      </c>
    </row>
    <row customHeight="1" ht="11.25">
      <c r="A15" s="284" t="s">
        <v>3707</v>
      </c>
      <c r="B15" s="284" t="s">
        <v>3708</v>
      </c>
    </row>
    <row customHeight="1" ht="11.25">
      <c r="A16" s="284" t="s">
        <v>3709</v>
      </c>
      <c r="B16" s="284" t="s">
        <v>3710</v>
      </c>
    </row>
    <row customHeight="1" ht="11.25">
      <c r="A17" s="284" t="s">
        <v>3711</v>
      </c>
      <c r="B17" s="284" t="s">
        <v>3712</v>
      </c>
    </row>
    <row customHeight="1" ht="11.25">
      <c r="A18" s="284" t="s">
        <v>3713</v>
      </c>
      <c r="B18" s="284" t="s">
        <v>3714</v>
      </c>
    </row>
    <row customHeight="1" ht="11.25">
      <c r="A19" s="284" t="s">
        <v>3715</v>
      </c>
      <c r="B19" s="284" t="s">
        <v>3716</v>
      </c>
    </row>
    <row customHeight="1" ht="11.25">
      <c r="A20" s="284" t="s">
        <v>3717</v>
      </c>
      <c r="B20" s="284" t="s">
        <v>3718</v>
      </c>
    </row>
    <row customHeight="1" ht="11.25">
      <c r="A21" s="284" t="s">
        <v>3719</v>
      </c>
      <c r="B21" s="284" t="s">
        <v>3720</v>
      </c>
    </row>
    <row customHeight="1" ht="11.25">
      <c r="A22" s="284" t="s">
        <v>3721</v>
      </c>
      <c r="B22" s="284" t="s">
        <v>3722</v>
      </c>
    </row>
    <row customHeight="1" ht="11.25">
      <c r="A23" s="284" t="s">
        <v>3723</v>
      </c>
      <c r="B23" s="284" t="s">
        <v>3724</v>
      </c>
    </row>
    <row customHeight="1" ht="11.25">
      <c r="A24" s="284" t="s">
        <v>3725</v>
      </c>
      <c r="B24" s="284" t="s">
        <v>3726</v>
      </c>
    </row>
    <row customHeight="1" ht="11.25">
      <c r="A25" s="284" t="s">
        <v>3727</v>
      </c>
      <c r="B25" s="284" t="s">
        <v>3728</v>
      </c>
    </row>
    <row customHeight="1" ht="11.25">
      <c r="A26" s="284" t="s">
        <v>3729</v>
      </c>
      <c r="B26" s="284" t="s">
        <v>3730</v>
      </c>
    </row>
    <row customHeight="1" ht="11.25">
      <c r="A27" s="284" t="s">
        <v>3731</v>
      </c>
      <c r="B27" s="284" t="s">
        <v>3732</v>
      </c>
    </row>
    <row customHeight="1" ht="11.25">
      <c r="A28" s="284" t="s">
        <v>3733</v>
      </c>
      <c r="B28" s="284" t="s">
        <v>3734</v>
      </c>
    </row>
    <row customHeight="1" ht="11.25">
      <c r="A29" s="284" t="s">
        <v>3735</v>
      </c>
      <c r="B29" s="284" t="s">
        <v>3736</v>
      </c>
    </row>
    <row customHeight="1" ht="11.25">
      <c r="A30" s="284" t="s">
        <v>3737</v>
      </c>
      <c r="B30" s="284" t="s">
        <v>3738</v>
      </c>
    </row>
    <row customHeight="1" ht="11.25">
      <c r="A31" s="284" t="s">
        <v>3739</v>
      </c>
      <c r="B31" s="284" t="s">
        <v>3740</v>
      </c>
    </row>
    <row customHeight="1" ht="11.25">
      <c r="A32" s="284" t="s">
        <v>3741</v>
      </c>
      <c r="B32" s="284" t="s">
        <v>3742</v>
      </c>
    </row>
    <row customHeight="1" ht="11.25">
      <c r="A33" s="284" t="s">
        <v>3743</v>
      </c>
      <c r="B33" s="284" t="s">
        <v>3744</v>
      </c>
    </row>
    <row customHeight="1" ht="11.25">
      <c r="A34" s="284" t="s">
        <v>3745</v>
      </c>
      <c r="B34" s="284" t="s">
        <v>3746</v>
      </c>
    </row>
    <row customHeight="1" ht="11.25">
      <c r="A35" s="284" t="s">
        <v>3747</v>
      </c>
      <c r="B35" s="284" t="s">
        <v>3748</v>
      </c>
    </row>
    <row customHeight="1" ht="11.25">
      <c r="A36" s="284" t="s">
        <v>3749</v>
      </c>
      <c r="B36" s="284" t="s">
        <v>3750</v>
      </c>
    </row>
    <row customHeight="1" ht="11.25">
      <c r="A37" s="284" t="s">
        <v>3751</v>
      </c>
      <c r="B37" s="284" t="s">
        <v>3752</v>
      </c>
    </row>
    <row customHeight="1" ht="11.25">
      <c r="A38" s="284" t="s">
        <v>3753</v>
      </c>
      <c r="B38" s="284" t="s">
        <v>3754</v>
      </c>
    </row>
    <row customHeight="1" ht="11.25">
      <c r="A39" s="284" t="s">
        <v>3755</v>
      </c>
      <c r="B39" s="284" t="s">
        <v>3756</v>
      </c>
    </row>
    <row customHeight="1" ht="11.25">
      <c r="A40" s="284" t="s">
        <v>3757</v>
      </c>
      <c r="B40" s="284" t="s">
        <v>3758</v>
      </c>
    </row>
    <row customHeight="1" ht="11.25">
      <c r="A41" s="284" t="s">
        <v>3759</v>
      </c>
      <c r="B41" s="284" t="s">
        <v>3760</v>
      </c>
    </row>
    <row customHeight="1" ht="11.25">
      <c r="A42" s="284" t="s">
        <v>3761</v>
      </c>
      <c r="B42" s="284" t="s">
        <v>3762</v>
      </c>
    </row>
    <row customHeight="1" ht="11.25">
      <c r="A43" s="284" t="s">
        <v>3763</v>
      </c>
      <c r="B43" s="284" t="s">
        <v>3764</v>
      </c>
    </row>
    <row customHeight="1" ht="11.25">
      <c r="A44" s="284" t="s">
        <v>3765</v>
      </c>
      <c r="B44" s="284" t="s">
        <v>3766</v>
      </c>
    </row>
    <row customHeight="1" ht="11.25">
      <c r="A45" s="284" t="s">
        <v>3767</v>
      </c>
      <c r="B45" s="284" t="s">
        <v>3768</v>
      </c>
    </row>
    <row customHeight="1" ht="11.25">
      <c r="A46" s="284" t="s">
        <v>3769</v>
      </c>
      <c r="B46" s="284" t="s">
        <v>3770</v>
      </c>
    </row>
    <row customHeight="1" ht="11.25">
      <c r="A47" s="284" t="s">
        <v>3771</v>
      </c>
      <c r="B47" s="284" t="s">
        <v>3772</v>
      </c>
    </row>
    <row customHeight="1" ht="11.25">
      <c r="A48" s="284" t="s">
        <v>3773</v>
      </c>
      <c r="B48" s="284" t="s">
        <v>3774</v>
      </c>
    </row>
    <row customHeight="1" ht="11.25">
      <c r="A49" s="284" t="s">
        <v>3775</v>
      </c>
      <c r="B49" s="284" t="s">
        <v>3776</v>
      </c>
    </row>
    <row customHeight="1" ht="11.25">
      <c r="A50" s="284" t="s">
        <v>3777</v>
      </c>
      <c r="B50" s="284" t="s">
        <v>3778</v>
      </c>
    </row>
    <row customHeight="1" ht="11.25">
      <c r="A51" s="284" t="s">
        <v>3779</v>
      </c>
      <c r="B51" s="284" t="s">
        <v>3780</v>
      </c>
    </row>
    <row customHeight="1" ht="11.25">
      <c r="A52" s="284" t="s">
        <v>3781</v>
      </c>
      <c r="B52" s="284" t="s">
        <v>3782</v>
      </c>
    </row>
    <row customHeight="1" ht="11.25">
      <c r="A53" s="284" t="s">
        <v>3783</v>
      </c>
      <c r="B53" s="284" t="s">
        <v>3784</v>
      </c>
    </row>
    <row customHeight="1" ht="11.25">
      <c r="A54" s="284" t="s">
        <v>3785</v>
      </c>
      <c r="B54" s="284" t="s">
        <v>3786</v>
      </c>
    </row>
    <row customHeight="1" ht="11.25">
      <c r="A55" s="284" t="s">
        <v>3787</v>
      </c>
      <c r="B55" s="284" t="s">
        <v>3788</v>
      </c>
    </row>
    <row customHeight="1" ht="11.25">
      <c r="A56" s="284" t="s">
        <v>3789</v>
      </c>
      <c r="B56" s="284" t="s">
        <v>3790</v>
      </c>
    </row>
    <row customHeight="1" ht="11.25">
      <c r="A57" s="284" t="s">
        <v>3791</v>
      </c>
      <c r="B57" s="284" t="s">
        <v>3792</v>
      </c>
    </row>
    <row customHeight="1" ht="11.25">
      <c r="A58" s="284" t="s">
        <v>3793</v>
      </c>
      <c r="B58" s="284" t="s">
        <v>3794</v>
      </c>
    </row>
    <row customHeight="1" ht="11.25">
      <c r="A59" s="284" t="s">
        <v>3795</v>
      </c>
      <c r="B59" s="284" t="s">
        <v>3796</v>
      </c>
    </row>
    <row customHeight="1" ht="11.25">
      <c r="A60" s="284" t="s">
        <v>3797</v>
      </c>
      <c r="B60" s="284" t="s">
        <v>3798</v>
      </c>
    </row>
    <row customHeight="1" ht="11.25">
      <c r="A61" s="284"/>
      <c r="B61" s="284" t="s">
        <v>3799</v>
      </c>
    </row>
    <row customHeight="1" ht="11.25">
      <c r="A62" s="284"/>
      <c r="B62" s="284" t="s">
        <v>3800</v>
      </c>
    </row>
    <row customHeight="1" ht="11.25">
      <c r="A63" s="284"/>
      <c r="B63" s="284" t="s">
        <v>3801</v>
      </c>
    </row>
    <row customHeight="1" ht="11.25">
      <c r="A64" s="284"/>
      <c r="B64" s="284" t="s">
        <v>3802</v>
      </c>
    </row>
    <row customHeight="1" ht="11.25">
      <c r="A65" s="284"/>
      <c r="B65" s="284" t="s">
        <v>3803</v>
      </c>
    </row>
    <row customHeight="1" ht="11.25">
      <c r="A66" s="284"/>
      <c r="B66" s="284" t="s">
        <v>3804</v>
      </c>
    </row>
    <row customHeight="1" ht="11.25">
      <c r="A67" s="284"/>
      <c r="B67" s="284" t="s">
        <v>3805</v>
      </c>
    </row>
    <row customHeight="1" ht="11.25">
      <c r="A68" s="284"/>
      <c r="B68" s="284" t="s">
        <v>3806</v>
      </c>
    </row>
    <row customHeight="1" ht="11.25">
      <c r="A69" s="284"/>
      <c r="B69" s="284" t="s">
        <v>3807</v>
      </c>
    </row>
    <row customHeight="1" ht="11.25">
      <c r="A70" s="284"/>
      <c r="B70" s="284" t="s">
        <v>3808</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46FB7-D66D-0161-B361-4946F79801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392" width="3.7109375" customWidth="1"/>
    <col min="2" max="2" style="15392" width="90.7109375" customWidth="1"/>
    <col min="3" max="4" style="15392" width="9.140625"/>
  </cols>
  <sheetData>
    <row customHeight="1" ht="11.25">
      <c r="B1" s="316" t="s">
        <v>3809</v>
      </c>
    </row>
    <row customHeight="1" ht="90">
      <c r="B2" s="317" t="s">
        <v>3810</v>
      </c>
    </row>
    <row customHeight="1" ht="67.5">
      <c r="B3" s="317" t="s">
        <v>3811</v>
      </c>
    </row>
    <row customHeight="1" ht="33.75">
      <c r="B4" s="317" t="s">
        <v>3812</v>
      </c>
    </row>
    <row customHeight="1" ht="11.25">
      <c r="B5" s="317" t="s">
        <v>3813</v>
      </c>
    </row>
    <row customHeight="1" ht="22.5">
      <c r="B6" s="317" t="s">
        <v>3814</v>
      </c>
    </row>
    <row customHeight="1" ht="22.5">
      <c r="B7" s="317" t="s">
        <v>3815</v>
      </c>
    </row>
    <row customHeight="1" ht="22.5">
      <c r="B8" s="317" t="s">
        <v>3816</v>
      </c>
    </row>
    <row customHeight="1" ht="22.5">
      <c r="B9" s="317" t="s">
        <v>3817</v>
      </c>
    </row>
    <row customHeight="1" ht="56.25">
      <c r="B10" s="317" t="s">
        <v>3818</v>
      </c>
    </row>
    <row customHeight="1" ht="12.75">
      <c r="B11" s="383" t="s">
        <v>3819</v>
      </c>
    </row>
    <row customHeight="1" ht="11.25">
      <c r="B12" s="316" t="s">
        <v>3820</v>
      </c>
    </row>
    <row customHeight="1" ht="22.5">
      <c r="B13" s="317" t="s">
        <v>3821</v>
      </c>
    </row>
    <row customHeight="1" ht="67.5">
      <c r="B14" s="317" t="s">
        <v>3822</v>
      </c>
    </row>
    <row customHeight="1" ht="22.5">
      <c r="B15" s="317" t="s">
        <v>3823</v>
      </c>
    </row>
    <row customHeight="1" ht="11.25">
      <c r="B16" s="316" t="s">
        <v>3824</v>
      </c>
      <c r="D16" s="324"/>
    </row>
    <row customHeight="1" ht="33.75">
      <c r="B17" s="317" t="s">
        <v>3825</v>
      </c>
    </row>
    <row customHeight="1" ht="33.75">
      <c r="B18" s="317" t="s">
        <v>3826</v>
      </c>
    </row>
    <row customHeight="1" ht="11.25">
      <c r="B19" s="317" t="s">
        <v>3827</v>
      </c>
    </row>
    <row customHeight="1" ht="33.75">
      <c r="B20" s="317" t="s">
        <v>3828</v>
      </c>
    </row>
    <row customHeight="1" ht="11.25">
      <c r="B21" s="316" t="s">
        <v>3829</v>
      </c>
    </row>
    <row customHeight="1" ht="11.25">
      <c r="B22" s="317" t="s">
        <v>3830</v>
      </c>
    </row>
    <row r="24" customHeight="1" ht="22.5">
      <c r="B24" s="385" t="s">
        <v>3831</v>
      </c>
    </row>
    <row r="26" customHeight="1" ht="11.25">
      <c r="B26" s="316" t="s">
        <v>3832</v>
      </c>
    </row>
    <row customHeight="1" ht="22.5">
      <c r="B27" s="384" t="s">
        <v>395</v>
      </c>
    </row>
    <row customHeight="1" ht="56.25">
      <c r="B28" s="384" t="s">
        <v>3833</v>
      </c>
    </row>
    <row customHeight="1" ht="11.25">
      <c r="B29" s="433" t="s">
        <v>3834</v>
      </c>
    </row>
    <row customHeight="1" ht="22.5">
      <c r="B30" s="384" t="s">
        <v>3835</v>
      </c>
    </row>
    <row r="32" customHeight="1" ht="11.25">
      <c r="A32" s="411"/>
      <c r="B32" s="412" t="s">
        <v>3836</v>
      </c>
    </row>
    <row customHeight="1" ht="14.25">
      <c r="A33" s="413">
        <v>1</v>
      </c>
      <c r="B33" s="414" t="s">
        <v>3837</v>
      </c>
    </row>
    <row customHeight="1" ht="14.25">
      <c r="A34" s="413">
        <v>2</v>
      </c>
      <c r="B34" s="414" t="s">
        <v>3838</v>
      </c>
    </row>
    <row customHeight="1" ht="11.25">
      <c r="B35" s="412" t="s">
        <v>3839</v>
      </c>
    </row>
    <row customHeight="1" ht="11.25">
      <c r="B36" s="414" t="s">
        <v>3840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