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45" windowWidth="14805" windowHeight="6570"/>
  </bookViews>
  <sheets>
    <sheet name="11" sheetId="1" r:id="rId1"/>
  </sheets>
  <definedNames>
    <definedName name="_xlnm._FilterDatabase" localSheetId="0" hidden="1">'11'!$A$14:$AD$14</definedName>
  </definedNames>
  <calcPr calcId="145621"/>
</workbook>
</file>

<file path=xl/calcChain.xml><?xml version="1.0" encoding="utf-8"?>
<calcChain xmlns="http://schemas.openxmlformats.org/spreadsheetml/2006/main">
  <c r="G82" i="1" l="1"/>
  <c r="G80" i="1"/>
  <c r="G79" i="1"/>
  <c r="G74" i="1"/>
  <c r="G68" i="1"/>
  <c r="P82" i="1"/>
  <c r="P80" i="1"/>
  <c r="P73" i="1"/>
  <c r="P70" i="1"/>
  <c r="P68" i="1"/>
  <c r="P57" i="1"/>
  <c r="G57" i="1"/>
  <c r="P46" i="1"/>
  <c r="G46" i="1"/>
  <c r="G45" i="1"/>
  <c r="F45" i="1"/>
  <c r="G44" i="1"/>
  <c r="G43" i="1"/>
  <c r="G42" i="1"/>
  <c r="F42" i="1"/>
  <c r="G29" i="1"/>
  <c r="F29" i="1"/>
  <c r="G28" i="1"/>
  <c r="F28" i="1"/>
  <c r="G26" i="1"/>
  <c r="F26" i="1"/>
  <c r="P29" i="1"/>
  <c r="P26" i="1"/>
  <c r="P104" i="1" l="1"/>
  <c r="G104" i="1"/>
  <c r="F104" i="1"/>
  <c r="P45" i="1" l="1"/>
  <c r="P44" i="1"/>
  <c r="P43" i="1"/>
  <c r="P42" i="1"/>
  <c r="P103" i="1" l="1"/>
  <c r="O103" i="1"/>
  <c r="P59" i="1" l="1"/>
  <c r="O59" i="1"/>
  <c r="P56" i="1"/>
  <c r="O56" i="1"/>
  <c r="P51" i="1" l="1"/>
  <c r="P98" i="1" l="1"/>
  <c r="P97" i="1" s="1"/>
  <c r="P96" i="1" s="1"/>
  <c r="O98" i="1"/>
  <c r="O97" i="1" s="1"/>
  <c r="O96" i="1" s="1"/>
  <c r="O51" i="1"/>
  <c r="P41" i="1"/>
  <c r="P36" i="1" s="1"/>
  <c r="P35" i="1" s="1"/>
  <c r="P34" i="1" s="1"/>
  <c r="O41" i="1"/>
  <c r="O36" i="1" s="1"/>
  <c r="O35" i="1" s="1"/>
  <c r="O34" i="1" s="1"/>
  <c r="P25" i="1"/>
  <c r="O25" i="1"/>
  <c r="P23" i="1"/>
  <c r="O23" i="1"/>
  <c r="O17" i="1" l="1"/>
  <c r="O16" i="1" s="1"/>
  <c r="O15" i="1" s="1"/>
  <c r="P17" i="1"/>
  <c r="P16" i="1" s="1"/>
  <c r="P15" i="1" s="1"/>
  <c r="O50" i="1"/>
  <c r="O49" i="1" s="1"/>
  <c r="O48" i="1" s="1"/>
  <c r="P50" i="1"/>
  <c r="P49" i="1" s="1"/>
  <c r="P48" i="1" s="1"/>
</calcChain>
</file>

<file path=xl/sharedStrings.xml><?xml version="1.0" encoding="utf-8"?>
<sst xmlns="http://schemas.openxmlformats.org/spreadsheetml/2006/main" count="1859" uniqueCount="428">
  <si>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</si>
  <si>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</si>
  <si>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</si>
  <si>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</si>
  <si>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</si>
  <si>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</si>
  <si>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</si>
  <si>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</si>
  <si>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</si>
  <si>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</si>
  <si>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</si>
  <si>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</si>
  <si>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</si>
  <si>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</si>
  <si>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</si>
  <si>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</si>
  <si>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</si>
  <si>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</si>
  <si>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</si>
  <si>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</si>
  <si>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</si>
  <si>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</si>
  <si>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</si>
  <si>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</si>
  <si>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</si>
  <si>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</si>
  <si>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</si>
  <si>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</si>
  <si>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</si>
  <si>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</si>
  <si>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</si>
  <si>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</si>
  <si>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</si>
  <si>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</si>
  <si>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</si>
  <si>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</si>
  <si>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</si>
  <si>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</si>
  <si>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</si>
  <si>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</si>
  <si>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</si>
  <si>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</si>
  <si>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</si>
  <si>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</si>
  <si>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</si>
  <si>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</si>
  <si>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</si>
  <si>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</si>
  <si>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</si>
  <si>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</si>
  <si>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</si>
  <si>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</si>
  <si>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</si>
  <si>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</si>
  <si>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</si>
  <si>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</si>
  <si>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</si>
  <si>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</si>
  <si>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</si>
  <si>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</si>
  <si>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F_505-АГ-21тп</t>
  </si>
  <si>
    <t>H_505-АГ-31</t>
  </si>
  <si>
    <t>Приморский край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</si>
  <si>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</si>
  <si>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</si>
  <si>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</si>
  <si>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</si>
  <si>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</si>
  <si>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</si>
  <si>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H_505-ПГт-69тп</t>
  </si>
  <si>
    <t>ООО "ИСК "Аркада"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</si>
  <si>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</si>
  <si>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</si>
  <si>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</si>
  <si>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</si>
  <si>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</si>
  <si>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</si>
  <si>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</si>
  <si>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ЧИП Федоров М.В.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</si>
  <si>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</si>
  <si>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</si>
  <si>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</si>
  <si>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</si>
  <si>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</si>
  <si>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</si>
  <si>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</si>
  <si>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</si>
  <si>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</si>
  <si>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</si>
  <si>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</si>
  <si>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УТ-01110А до границы земельного участка  объекта  в г.Артеме: Магазин автомобильных запчастей с АБК в районе ул. Кирова,1. (СП ПТС)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</si>
  <si>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</si>
  <si>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</si>
  <si>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</si>
  <si>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</si>
  <si>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</si>
  <si>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</si>
  <si>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</si>
  <si>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</si>
  <si>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</si>
  <si>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</si>
  <si>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</si>
  <si>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</si>
  <si>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</si>
  <si>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</si>
  <si>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 xml:space="preserve">Расширение котельной "Северная" с установкой котла КВГМ-100. (СП ПТС) </t>
  </si>
  <si>
    <t>89 мм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</si>
  <si>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</si>
  <si>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</si>
  <si>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</si>
  <si>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Техперевооружение тепломагистрали 10,12,36 Участок т. "1" (ВТЭЦ-2) - Узел "А" ул. Фадеева - ул. Сахалинская (СП ПТС)</t>
  </si>
  <si>
    <t>Тепломагистраль 10,12,36 Участок т. "1" (ВТЭЦ-2) - Узел "А" ул. Фадеева - ул. Сахалинская в г. Владивостоке</t>
  </si>
  <si>
    <t>МУПВ «ВПЭС» в целях подключения объекта ЖСК-88</t>
  </si>
  <si>
    <t>Тепломагистраль №26 от УТ-2605 в сторону УТ-2606 по ул. Борисенко в г. Владивостоке</t>
  </si>
  <si>
    <t xml:space="preserve">1000 м </t>
  </si>
  <si>
    <t>1020 мм</t>
  </si>
  <si>
    <t xml:space="preserve">820 мм </t>
  </si>
  <si>
    <t>Теплотрасса УТ 1071 - узел А ул. Новоивановская в г. Владивостоке</t>
  </si>
  <si>
    <t>Федеральное Капзенное предприятие Российская государственная компания Владивостокский государственный цирк</t>
  </si>
  <si>
    <t>812/71-16</t>
  </si>
  <si>
    <t>425/71-17</t>
  </si>
  <si>
    <t>ООО "Ареал-Недвижемость"</t>
  </si>
  <si>
    <t xml:space="preserve">Тепловая сеть №12 от УТ 1245 до УТ 1247  по ул. Калинина в г. Владивостоке. </t>
  </si>
  <si>
    <t>Котельный цех № 1 в г. Владивостоке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</si>
  <si>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</si>
  <si>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</si>
  <si>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</si>
  <si>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</si>
  <si>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</si>
  <si>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</si>
  <si>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</si>
  <si>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</si>
  <si>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</si>
  <si>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</si>
  <si>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</si>
  <si>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</si>
  <si>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</si>
  <si>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</si>
  <si>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</si>
  <si>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</si>
  <si>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</si>
  <si>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</si>
  <si>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</si>
  <si>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</si>
  <si>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</si>
  <si>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</si>
  <si>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</si>
  <si>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</si>
  <si>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</si>
  <si>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</si>
  <si>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</si>
  <si>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</si>
  <si>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</si>
  <si>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</si>
  <si>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</si>
  <si>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</si>
  <si>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</si>
  <si>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</si>
  <si>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</si>
  <si>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</si>
  <si>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</si>
  <si>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</si>
  <si>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</si>
  <si>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</si>
  <si>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</si>
  <si>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</si>
  <si>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</si>
  <si>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</si>
  <si>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</si>
  <si>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</si>
  <si>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</si>
  <si>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</si>
  <si>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</si>
  <si>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</si>
  <si>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</si>
  <si>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</si>
  <si>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</si>
  <si>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</si>
  <si>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</si>
  <si>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</si>
  <si>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</si>
  <si>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</si>
  <si>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</si>
  <si>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</si>
  <si>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500/600/700/800 мм</t>
  </si>
  <si>
    <t>800/1000/1200 мм</t>
  </si>
  <si>
    <t>700/900 мм</t>
  </si>
  <si>
    <t>500 Гкал/час</t>
  </si>
  <si>
    <t>300 Гкал/час</t>
  </si>
  <si>
    <t>28,572 Гкал/час</t>
  </si>
  <si>
    <t>140,5 Гкал/час</t>
  </si>
  <si>
    <t>62,4 Гкал/час</t>
  </si>
  <si>
    <t>410,659 Гкал/час</t>
  </si>
  <si>
    <t>№656</t>
  </si>
  <si>
    <t>11,534 Гкал/час</t>
  </si>
  <si>
    <t>666/71-17</t>
  </si>
  <si>
    <t>126,7  Гкал/час</t>
  </si>
  <si>
    <t>556/71-17</t>
  </si>
  <si>
    <t>124,49 Гкал/ч</t>
  </si>
  <si>
    <t>59,979 Гкал/ч</t>
  </si>
  <si>
    <t>800 мм                                                                           500 мм</t>
  </si>
  <si>
    <t xml:space="preserve"> 1000 мм                                                   800 мм</t>
  </si>
  <si>
    <t>630 мм/720мм/820 мм/1020мм</t>
  </si>
  <si>
    <t>185,5 Гкал/ч</t>
  </si>
  <si>
    <t>350 Гкал/ч</t>
  </si>
  <si>
    <t>250 Гкал/ч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</si>
  <si>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</si>
  <si>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</si>
  <si>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</si>
  <si>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</si>
  <si>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</si>
  <si>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</si>
  <si>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</si>
  <si>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</si>
  <si>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</si>
  <si>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</si>
  <si>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</si>
  <si>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</si>
  <si>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</si>
  <si>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Техперевооружение тепловой сети от УТ2617 - УТ2619 ул.Героев Хасана  с 2Ду 800мм на 2Ду 1000мм</t>
  </si>
  <si>
    <t>I_505-ПГт-111тп</t>
  </si>
  <si>
    <t xml:space="preserve">Тепловая сеть № 26 от УТ-2617 в сторону УТ-2618  по ул.Героев Хасана. </t>
  </si>
  <si>
    <t>81 Гкал/час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</si>
  <si>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</si>
  <si>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</si>
  <si>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</si>
  <si>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</si>
  <si>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</si>
  <si>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</si>
  <si>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 xml:space="preserve"> 30.06.2017</t>
  </si>
  <si>
    <t xml:space="preserve"> № 654 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</si>
  <si>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</si>
  <si>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>МУПВ «ВПЭС» в целях подключения объекта ООО «Альянс Строй Проект»</t>
  </si>
  <si>
    <t>Техперевооружение тепловой сети № 03 от УТ 0310 -  УТ 0312  пр. Красного Знамени г. Владивосток (СП ПТС)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</si>
  <si>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</si>
  <si>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</si>
  <si>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</si>
  <si>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</si>
  <si>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</si>
  <si>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</si>
  <si>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</si>
  <si>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</si>
  <si>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</si>
  <si>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</si>
  <si>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</si>
  <si>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</si>
  <si>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</si>
  <si>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</si>
  <si>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</si>
  <si>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</si>
  <si>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</si>
  <si>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ТМ-31 в г. Хабаровске</t>
  </si>
  <si>
    <t>Постановление мэрии города Биробиджан от 10.11.2015 № 4614. Постановление мэрии города Биробиджан №522 от 06.03.2018 "Об утверждении "Актуализированной схемы теплоснабжения муниципального образования "Город Биробиджан" Еврейской автономной области на период до 2032 года на 2018 год".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</si>
  <si>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</si>
  <si>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</si>
  <si>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</si>
  <si>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</si>
  <si>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</si>
  <si>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</si>
  <si>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</si>
  <si>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</si>
  <si>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</si>
  <si>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</si>
  <si>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</si>
  <si>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</si>
  <si>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</si>
  <si>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</si>
  <si>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</si>
  <si>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</si>
  <si>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Приказ Министерства энергетики РФ Об утверждении актуализированной схемы теплоснабжения ВГО на период 2033 года               № 621 от 31.07.2018 г.</t>
  </si>
  <si>
    <t>Год раскрытия информации: 2019 год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</si>
  <si>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</si>
  <si>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</si>
  <si>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</si>
  <si>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</si>
  <si>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</si>
  <si>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</si>
  <si>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</si>
  <si>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</si>
  <si>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 xml:space="preserve"> Тепловая сеть от точки полкючения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</si>
  <si>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</si>
  <si>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</si>
  <si>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</si>
  <si>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</si>
  <si>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r>
  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</t>
    </r>
    <r>
      <rPr>
        <sz val="12"/>
        <color rgb="FFFF0000"/>
        <rFont val="Times New Roman CYR"/>
        <charset val="204"/>
      </rPr>
      <t>Многоквартирный жилой дом Литер 2 в с. Чигири ЖК Южный.</t>
    </r>
    <r>
      <rPr>
        <sz val="12"/>
        <rFont val="Times New Roman CYR"/>
        <charset val="204"/>
      </rPr>
      <t xml:space="preserve">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  </r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</si>
  <si>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</si>
  <si>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</si>
  <si>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</si>
  <si>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</si>
  <si>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</si>
  <si>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</si>
  <si>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</si>
  <si>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</si>
  <si>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</si>
  <si>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</si>
  <si>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</si>
  <si>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</si>
  <si>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</si>
  <si>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</si>
  <si>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</si>
  <si>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</si>
  <si>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</si>
  <si>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</si>
  <si>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Тепловая сеть УТ01111Б - УТ01114/1 по ул.Ульяновская  г. Артем</t>
  </si>
  <si>
    <t>71,242 Гкал/час</t>
  </si>
  <si>
    <t>641/1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</si>
  <si>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</si>
  <si>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>ООО "Компания Турмалин ДВ"</t>
  </si>
  <si>
    <t>Тепловая сеть УТ01110Б - УТ01111Б по ул.Кирова  г. Артем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</si>
  <si>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Т-1010 до объекта «Ремонтно - реставрационные работы по сохранению и приспособлению для современною использования объекта культурного наследия «Склад-холодильник «Унион» но Ланинскому переулку,4, стр. А в г. Владивостоке»;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</si>
  <si>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</si>
  <si>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</si>
  <si>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</si>
  <si>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</si>
  <si>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</si>
  <si>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</si>
  <si>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</si>
  <si>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</si>
  <si>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</si>
  <si>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МУПВ «ВПЭС» в целях подключения объекта  Общество с ограниченной ответственностью Строительная компания
«Аврора-Строй»,</t>
  </si>
  <si>
    <t>Тепловая сеть т.А со стороны УТ1304 до УТ1305 ул.Вязовая г. Владивостока</t>
  </si>
  <si>
    <t>44,88 Гкал/час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</si>
  <si>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</si>
  <si>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>Тепловая сеть т.А (между УТ1720 и УТ1721) до УТ1721 ул.К.Жигура г. Владивостока</t>
  </si>
  <si>
    <t>145,56 Гкал/час</t>
  </si>
  <si>
    <t xml:space="preserve">700мм 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</si>
  <si>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</si>
  <si>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</si>
  <si>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</si>
  <si>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</si>
  <si>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</si>
  <si>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</si>
  <si>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</si>
  <si>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</si>
  <si>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</si>
  <si>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</si>
  <si>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</si>
  <si>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</si>
  <si>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</si>
  <si>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</si>
  <si>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Теплотрасса УТ-1140 - УТ-1148 в г. Владивостоке</t>
  </si>
  <si>
    <t>УТ-1229 - УТ-1230 в г. Владивостоке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</si>
  <si>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</si>
  <si>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</si>
  <si>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</si>
  <si>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</si>
  <si>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</si>
  <si>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</si>
  <si>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</si>
  <si>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</si>
  <si>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</si>
  <si>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</si>
  <si>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</si>
  <si>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</si>
  <si>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</si>
  <si>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</si>
  <si>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</si>
  <si>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</si>
  <si>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</si>
  <si>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</si>
  <si>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</si>
  <si>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</si>
  <si>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</si>
  <si>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</si>
  <si>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МУП г. Хабаровска "Тепловые сети" в интересах ООО "Мой выбор"</t>
  </si>
  <si>
    <t>ТМ-32 в г. Хабаровске</t>
  </si>
  <si>
    <t>316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</si>
  <si>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</t>
  </si>
  <si>
    <t xml:space="preserve"> 21.03.2019 </t>
  </si>
  <si>
    <t xml:space="preserve">138/ХТСК-19 </t>
  </si>
  <si>
    <t>251/ХТСК-19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</si>
  <si>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УТ-1 на тепловых сетях ООО "Энерготранспортная компания" технологически связанной с тепловой сетью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1-9 этапы строительства</t>
  </si>
  <si>
    <t>Приказ Министерства энергетики РФ Об утверждении актуализированной схемы теплоснабжения ВГО на период 2036 года №248 от 19.03.2019 г.</t>
  </si>
  <si>
    <t>Приказ Министерства энергетики РФ Об утверждении актуализированной схемы теплоснабжения ВГО на период 2033 года №621 от 31.07.2018 г.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</si>
  <si>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</si>
  <si>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</si>
  <si>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</si>
  <si>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</si>
  <si>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</si>
  <si>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</si>
  <si>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</si>
  <si>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</si>
  <si>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 xml:space="preserve">МУПВ ВПЭС в целях подключения объекта ООО "Новый дом" ; 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</si>
  <si>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</si>
  <si>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</si>
  <si>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</si>
  <si>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Тепловая сеть для подключения объектов :«Многопрофильный медицинский центр по адресу: г.Владивосток, ул.Русская, 57А»</t>
  </si>
  <si>
    <t>Беззубкина Полина Андреевна</t>
  </si>
  <si>
    <t>Тепловая сеть для подключения объектов :«Торгово производственные площади по адресу: г.Владивосток, ул.Волжская, 1, Волжская, 3», "Детский сад по адресу: г.Владивосток, ул.Постышева, 7А"</t>
  </si>
  <si>
    <t>ОАО "Владмебель", МКУ "ДСО ВГО"</t>
  </si>
  <si>
    <t>Тепловая сеть для подключения объекта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</si>
  <si>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</t>
  </si>
  <si>
    <t xml:space="preserve">ИП Новрузов М.Н., ИП Сулеева Людмила Тимофеевна, ООО "Альянс инвест" 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</si>
  <si>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</si>
  <si>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</si>
  <si>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</si>
  <si>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</si>
  <si>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</si>
  <si>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</si>
  <si>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</si>
  <si>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</si>
  <si>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r>
  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Ам.бульвару,62", 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Хабаровска,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районе",тепловая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Хабаровске",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ул.Оборонная, </t>
    </r>
    <r>
      <rPr>
        <sz val="11"/>
        <color rgb="FFFF0000"/>
        <rFont val="Times New Roman"/>
        <family val="1"/>
        <charset val="204"/>
      </rPr>
      <t xml:space="preserve">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</t>
    </r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</si>
  <si>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</si>
  <si>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</si>
  <si>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</si>
  <si>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</si>
  <si>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ООО "УИП ДВ"; МУП города Хабаровска"Тепловые сети" владелец ООО ЭНКА ИНВЕСТ</t>
  </si>
  <si>
    <t>Тепловая сеть    для подключения объекта «Торгово-развлекательный центр по Чернореченскому шоссе в г. Хабаровске»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</si>
  <si>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</si>
  <si>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ООО "Фаворит-Сервис"; ОАО "Благовещенскстрой"; ООО "Хуа-Син"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</si>
  <si>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</si>
  <si>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кв.34.</t>
  </si>
  <si>
    <t>ОАО "Благовещенскстрой"; ГКУ "Автотранспортное предприятие Законодательного Собрания Амурской области"</t>
  </si>
  <si>
    <t>ООО "Стройком"; ООО "Суперстрой"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</si>
  <si>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</t>
  </si>
  <si>
    <t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</si>
  <si>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</t>
  </si>
  <si>
    <t>ФКП "УЗКС МО РФ"; ООО "ВерноПасификГрупп"; МУПВ "ВПЭС"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</si>
  <si>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</si>
  <si>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</si>
  <si>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</si>
  <si>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</si>
  <si>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r>
  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</t>
    </r>
    <r>
      <rPr>
        <sz val="11"/>
        <color rgb="FFFF0000"/>
        <rFont val="Times New Roman"/>
        <family val="1"/>
        <charset val="204"/>
      </rPr>
      <t xml:space="preserve"> 3</t>
    </r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</si>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</sst>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7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 CYR"/>
    </font>
    <font>
      <sz val="12"/>
      <color rgb="FFFF0000"/>
      <name val="Times New Roman CYR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2" fillId="0" borderId="0"/>
  </cellStyleXfs>
  <cellXfs count="129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1" xfId="1" applyFont="1" applyFill="1" applyBorder="1" applyAlignment="1"/>
    <xf numFmtId="0" fontId="2" fillId="0" borderId="6" xfId="3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/>
    </xf>
    <xf numFmtId="49" fontId="6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4" fontId="11" fillId="0" borderId="6" xfId="1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14" fontId="11" fillId="0" borderId="6" xfId="1" applyNumberFormat="1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43" fontId="11" fillId="0" borderId="6" xfId="1" applyNumberFormat="1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2" fontId="3" fillId="0" borderId="6" xfId="1" applyNumberFormat="1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/>
    <xf numFmtId="166" fontId="3" fillId="0" borderId="1" xfId="1" applyNumberFormat="1" applyFont="1" applyFill="1" applyBorder="1" applyAlignment="1"/>
    <xf numFmtId="49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2" applyNumberFormat="1" applyFont="1" applyFill="1" applyBorder="1" applyAlignment="1">
      <alignment horizontal="center" vertical="center" wrapText="1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49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8" xfId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Alignment="1" applyProtection="1">
      <alignment horizontal="center" vertical="center"/>
      <protection locked="0"/>
    </xf>
    <xf numFmtId="0" fontId="11" fillId="0" borderId="8" xfId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64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>
      <alignment horizontal="center" vertical="center"/>
    </xf>
    <xf numFmtId="3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 wrapText="1"/>
    </xf>
    <xf numFmtId="49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>
      <alignment horizontal="center" vertical="center"/>
    </xf>
    <xf numFmtId="164" fontId="2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vertical="center" wrapText="1"/>
      <protection locked="0"/>
    </xf>
    <xf numFmtId="0" fontId="11" fillId="0" borderId="6" xfId="1" applyFont="1" applyFill="1" applyBorder="1" applyAlignment="1">
      <alignment horizontal="left" vertical="center" wrapText="1"/>
    </xf>
    <xf numFmtId="0" fontId="0" fillId="0" borderId="0" xfId="0" applyFont="1" applyFill="1"/>
    <xf numFmtId="164" fontId="10" fillId="0" borderId="6" xfId="5" applyNumberFormat="1" applyFont="1" applyFill="1" applyBorder="1" applyAlignment="1" applyProtection="1">
      <alignment horizontal="left" vertical="center" wrapText="1"/>
      <protection locked="0"/>
    </xf>
    <xf numFmtId="43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>
      <alignment horizontal="center" vertical="center"/>
    </xf>
    <xf numFmtId="4" fontId="2" fillId="0" borderId="6" xfId="4" applyNumberFormat="1" applyFont="1" applyFill="1" applyBorder="1" applyAlignment="1" applyProtection="1">
      <alignment horizontal="center" vertical="center" wrapText="1"/>
      <protection locked="0"/>
    </xf>
    <xf numFmtId="167" fontId="3" fillId="0" borderId="6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164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6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4" fillId="0" borderId="0" xfId="1" applyFont="1" applyFill="1" applyAlignment="1">
      <alignment vertical="center" wrapText="1"/>
    </xf>
    <xf numFmtId="0" fontId="15" fillId="0" borderId="0" xfId="1" applyFont="1" applyFill="1" applyAlignment="1">
      <alignment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 applyProtection="1">
      <alignment horizontal="left" vertical="center" wrapText="1"/>
      <protection locked="0"/>
    </xf>
  </cellXfs>
  <cellStyles count="7">
    <cellStyle name="Обычный" xfId="0" builtinId="0"/>
    <cellStyle name="Обычный 11" xfId="6"/>
    <cellStyle name="Обычный 3" xfId="1"/>
    <cellStyle name="Обычный 7" xfId="2"/>
    <cellStyle name="Обычный_Форматы по компаниям_last" xfId="3"/>
    <cellStyle name="Стиль 1" xfId="4"/>
    <cellStyle name="Стиль 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46"/>
  <sheetViews>
    <sheetView tabSelected="1" zoomScale="70" zoomScaleNormal="70" workbookViewId="0">
      <pane xSplit="3" ySplit="15" topLeftCell="D16" activePane="bottomRight" state="frozen"/>
      <selection pane="topRight" activeCell="D1" sqref="D1"/>
      <selection pane="bottomLeft" activeCell="A16" sqref="A16"/>
      <selection pane="bottomRight" activeCell="K19" sqref="K19"/>
    </sheetView>
  </sheetViews>
  <sheetFormatPr defaultRowHeight="15" x14ac:dyDescent="0.25"/>
  <cols>
    <col min="1" max="1" width="13.7109375" style="1" customWidth="1"/>
    <col min="2" max="2" width="80" style="2" customWidth="1"/>
    <col min="3" max="3" width="25" style="2" customWidth="1"/>
    <col min="4" max="5" width="29.42578125" style="2" customWidth="1"/>
    <col min="6" max="6" width="55.28515625" style="2" customWidth="1"/>
    <col min="7" max="7" width="20.42578125" style="2" customWidth="1"/>
    <col min="8" max="8" width="19.85546875" style="2" customWidth="1"/>
    <col min="9" max="10" width="12.85546875" style="2" customWidth="1"/>
    <col min="11" max="12" width="19.85546875" style="2" customWidth="1"/>
    <col min="13" max="13" width="255.5703125" style="2" customWidth="1"/>
    <col min="14" max="14" width="84.42578125" style="2" customWidth="1"/>
    <col min="15" max="15" width="12" style="2" customWidth="1"/>
    <col min="16" max="16" width="14.5703125" style="2" customWidth="1"/>
    <col min="17" max="17" width="73.140625" style="4" customWidth="1"/>
    <col min="18" max="18" width="27.85546875" style="2" customWidth="1"/>
    <col min="19" max="19" width="23.570312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4.85546875" style="1" customWidth="1"/>
    <col min="24" max="24" width="49" style="1" customWidth="1"/>
    <col min="25" max="25" width="59.42578125" style="1" customWidth="1"/>
    <col min="26" max="28" width="9.140625" style="50"/>
    <col min="29" max="30" width="21.85546875" style="50" customWidth="1"/>
    <col min="31" max="31" width="21.85546875" customWidth="1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76</v>
      </c>
    </row>
    <row r="4" spans="1:25" ht="16.5" x14ac:dyDescent="0.25">
      <c r="A4" s="115" t="s">
        <v>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</row>
    <row r="5" spans="1:25" ht="15.75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06"/>
      <c r="N5" s="106"/>
      <c r="O5" s="106"/>
      <c r="P5" s="106"/>
      <c r="Q5" s="6"/>
      <c r="R5" s="6"/>
      <c r="S5" s="106"/>
      <c r="T5" s="106"/>
      <c r="U5" s="106"/>
      <c r="V5" s="106"/>
      <c r="W5" s="106"/>
      <c r="X5" s="106"/>
      <c r="Y5" s="106"/>
    </row>
    <row r="6" spans="1:25" ht="15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</row>
    <row r="7" spans="1:25" ht="15.75" x14ac:dyDescent="0.25">
      <c r="A7" s="118" t="s">
        <v>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</row>
    <row r="8" spans="1:25" ht="15.75" x14ac:dyDescent="0.25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7"/>
      <c r="Y8" s="7"/>
    </row>
    <row r="9" spans="1:25" ht="15.75" x14ac:dyDescent="0.25">
      <c r="A9" s="116" t="s">
        <v>270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</row>
    <row r="10" spans="1:25" s="50" customFormat="1" x14ac:dyDescent="0.25">
      <c r="A10" s="10"/>
      <c r="B10" s="10"/>
      <c r="C10" s="10"/>
      <c r="D10" s="10"/>
      <c r="E10" s="54"/>
      <c r="F10" s="54"/>
      <c r="G10" s="53"/>
      <c r="H10" s="10"/>
      <c r="I10" s="53"/>
      <c r="J10" s="10"/>
      <c r="K10" s="53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"/>
    </row>
    <row r="11" spans="1:25" s="50" customFormat="1" ht="46.5" customHeight="1" x14ac:dyDescent="0.25">
      <c r="A11" s="113" t="s">
        <v>5</v>
      </c>
      <c r="B11" s="113" t="s">
        <v>6</v>
      </c>
      <c r="C11" s="113" t="s">
        <v>7</v>
      </c>
      <c r="D11" s="110" t="s">
        <v>8</v>
      </c>
      <c r="E11" s="127"/>
      <c r="F11" s="111"/>
      <c r="G11" s="113" t="s">
        <v>9</v>
      </c>
      <c r="H11" s="112" t="s">
        <v>10</v>
      </c>
      <c r="I11" s="112"/>
      <c r="J11" s="112"/>
      <c r="K11" s="112"/>
      <c r="L11" s="112"/>
      <c r="M11" s="112" t="s">
        <v>11</v>
      </c>
      <c r="N11" s="112"/>
      <c r="O11" s="112"/>
      <c r="P11" s="112"/>
      <c r="Q11" s="113" t="s">
        <v>12</v>
      </c>
      <c r="R11" s="123" t="s">
        <v>13</v>
      </c>
      <c r="S11" s="112" t="s">
        <v>14</v>
      </c>
      <c r="T11" s="112"/>
      <c r="U11" s="112"/>
      <c r="V11" s="112"/>
      <c r="W11" s="110" t="s">
        <v>15</v>
      </c>
      <c r="X11" s="111"/>
      <c r="Y11" s="112" t="s">
        <v>16</v>
      </c>
    </row>
    <row r="12" spans="1:25" s="50" customFormat="1" ht="153" customHeight="1" x14ac:dyDescent="0.25">
      <c r="A12" s="121"/>
      <c r="B12" s="121"/>
      <c r="C12" s="121"/>
      <c r="D12" s="112" t="s">
        <v>17</v>
      </c>
      <c r="E12" s="112"/>
      <c r="F12" s="112" t="s">
        <v>18</v>
      </c>
      <c r="G12" s="121"/>
      <c r="H12" s="113" t="s">
        <v>19</v>
      </c>
      <c r="I12" s="112" t="s">
        <v>20</v>
      </c>
      <c r="J12" s="112"/>
      <c r="K12" s="113" t="s">
        <v>21</v>
      </c>
      <c r="L12" s="113" t="s">
        <v>22</v>
      </c>
      <c r="M12" s="123" t="s">
        <v>23</v>
      </c>
      <c r="N12" s="123" t="s">
        <v>24</v>
      </c>
      <c r="O12" s="126" t="s">
        <v>25</v>
      </c>
      <c r="P12" s="126"/>
      <c r="Q12" s="121"/>
      <c r="R12" s="124"/>
      <c r="S12" s="122" t="s">
        <v>26</v>
      </c>
      <c r="T12" s="122"/>
      <c r="U12" s="112" t="s">
        <v>27</v>
      </c>
      <c r="V12" s="112"/>
      <c r="W12" s="113" t="s">
        <v>28</v>
      </c>
      <c r="X12" s="112" t="s">
        <v>29</v>
      </c>
      <c r="Y12" s="112"/>
    </row>
    <row r="13" spans="1:25" s="50" customFormat="1" ht="52.5" customHeight="1" x14ac:dyDescent="0.25">
      <c r="A13" s="114"/>
      <c r="B13" s="114"/>
      <c r="C13" s="114"/>
      <c r="D13" s="108" t="s">
        <v>30</v>
      </c>
      <c r="E13" s="108" t="s">
        <v>31</v>
      </c>
      <c r="F13" s="112"/>
      <c r="G13" s="114"/>
      <c r="H13" s="114"/>
      <c r="I13" s="107" t="s">
        <v>32</v>
      </c>
      <c r="J13" s="107" t="s">
        <v>33</v>
      </c>
      <c r="K13" s="114"/>
      <c r="L13" s="114"/>
      <c r="M13" s="125"/>
      <c r="N13" s="125"/>
      <c r="O13" s="11" t="s">
        <v>34</v>
      </c>
      <c r="P13" s="11" t="s">
        <v>35</v>
      </c>
      <c r="Q13" s="114"/>
      <c r="R13" s="125"/>
      <c r="S13" s="12" t="s">
        <v>36</v>
      </c>
      <c r="T13" s="12" t="s">
        <v>37</v>
      </c>
      <c r="U13" s="12" t="s">
        <v>36</v>
      </c>
      <c r="V13" s="12" t="s">
        <v>37</v>
      </c>
      <c r="W13" s="114"/>
      <c r="X13" s="112"/>
      <c r="Y13" s="112"/>
    </row>
    <row r="14" spans="1:25" s="50" customFormat="1" x14ac:dyDescent="0.25">
      <c r="A14" s="109">
        <v>1</v>
      </c>
      <c r="B14" s="109">
        <v>2</v>
      </c>
      <c r="C14" s="109">
        <v>3</v>
      </c>
      <c r="D14" s="109">
        <v>4</v>
      </c>
      <c r="E14" s="109">
        <v>5</v>
      </c>
      <c r="F14" s="109">
        <v>6</v>
      </c>
      <c r="G14" s="109">
        <v>7</v>
      </c>
      <c r="H14" s="109">
        <v>8</v>
      </c>
      <c r="I14" s="109">
        <v>9</v>
      </c>
      <c r="J14" s="109">
        <v>10</v>
      </c>
      <c r="K14" s="109">
        <v>11</v>
      </c>
      <c r="L14" s="109">
        <v>12</v>
      </c>
      <c r="M14" s="109">
        <v>13</v>
      </c>
      <c r="N14" s="109">
        <v>14</v>
      </c>
      <c r="O14" s="109">
        <v>15</v>
      </c>
      <c r="P14" s="109">
        <v>16</v>
      </c>
      <c r="Q14" s="109">
        <v>17</v>
      </c>
      <c r="R14" s="109">
        <v>18</v>
      </c>
      <c r="S14" s="109">
        <v>19</v>
      </c>
      <c r="T14" s="109">
        <v>20</v>
      </c>
      <c r="U14" s="109">
        <v>21</v>
      </c>
      <c r="V14" s="109">
        <v>22</v>
      </c>
      <c r="W14" s="109">
        <v>23</v>
      </c>
      <c r="X14" s="109">
        <v>24</v>
      </c>
      <c r="Y14" s="109">
        <v>25</v>
      </c>
    </row>
    <row r="15" spans="1:25" s="50" customFormat="1" ht="15.75" x14ac:dyDescent="0.25">
      <c r="A15" s="13" t="s">
        <v>124</v>
      </c>
      <c r="B15" s="14" t="s">
        <v>350</v>
      </c>
      <c r="C15" s="15" t="s">
        <v>38</v>
      </c>
      <c r="D15" s="15" t="s">
        <v>39</v>
      </c>
      <c r="E15" s="15" t="s">
        <v>39</v>
      </c>
      <c r="F15" s="16" t="s">
        <v>39</v>
      </c>
      <c r="G15" s="16" t="s">
        <v>39</v>
      </c>
      <c r="H15" s="15" t="s">
        <v>39</v>
      </c>
      <c r="I15" s="15" t="s">
        <v>39</v>
      </c>
      <c r="J15" s="15" t="s">
        <v>39</v>
      </c>
      <c r="K15" s="15" t="s">
        <v>39</v>
      </c>
      <c r="L15" s="15" t="s">
        <v>39</v>
      </c>
      <c r="M15" s="15" t="s">
        <v>39</v>
      </c>
      <c r="N15" s="15" t="s">
        <v>39</v>
      </c>
      <c r="O15" s="22">
        <f t="shared" ref="O15:P15" si="0">O16</f>
        <v>0</v>
      </c>
      <c r="P15" s="22">
        <f t="shared" si="0"/>
        <v>87.159800000000004</v>
      </c>
      <c r="Q15" s="16" t="s">
        <v>39</v>
      </c>
      <c r="R15" s="22" t="s">
        <v>39</v>
      </c>
      <c r="S15" s="15" t="s">
        <v>39</v>
      </c>
      <c r="T15" s="15" t="s">
        <v>39</v>
      </c>
      <c r="U15" s="15" t="s">
        <v>39</v>
      </c>
      <c r="V15" s="15" t="s">
        <v>39</v>
      </c>
      <c r="W15" s="15" t="s">
        <v>39</v>
      </c>
      <c r="X15" s="15" t="s">
        <v>39</v>
      </c>
      <c r="Y15" s="15" t="s">
        <v>39</v>
      </c>
    </row>
    <row r="16" spans="1:25" s="50" customFormat="1" ht="15.75" x14ac:dyDescent="0.25">
      <c r="A16" s="13" t="s">
        <v>40</v>
      </c>
      <c r="B16" s="17" t="s">
        <v>41</v>
      </c>
      <c r="C16" s="15" t="s">
        <v>38</v>
      </c>
      <c r="D16" s="15" t="s">
        <v>39</v>
      </c>
      <c r="E16" s="15" t="s">
        <v>39</v>
      </c>
      <c r="F16" s="16" t="s">
        <v>39</v>
      </c>
      <c r="G16" s="16" t="s">
        <v>39</v>
      </c>
      <c r="H16" s="15" t="s">
        <v>39</v>
      </c>
      <c r="I16" s="15" t="s">
        <v>39</v>
      </c>
      <c r="J16" s="15" t="s">
        <v>39</v>
      </c>
      <c r="K16" s="15" t="s">
        <v>39</v>
      </c>
      <c r="L16" s="15" t="s">
        <v>39</v>
      </c>
      <c r="M16" s="15" t="s">
        <v>39</v>
      </c>
      <c r="N16" s="15" t="s">
        <v>39</v>
      </c>
      <c r="O16" s="22">
        <f>SUM(O17,O33)</f>
        <v>0</v>
      </c>
      <c r="P16" s="22">
        <f>SUM(P17,P33)</f>
        <v>87.159800000000004</v>
      </c>
      <c r="Q16" s="15" t="s">
        <v>39</v>
      </c>
      <c r="R16" s="22" t="s">
        <v>39</v>
      </c>
      <c r="S16" s="16" t="s">
        <v>39</v>
      </c>
      <c r="T16" s="16" t="s">
        <v>39</v>
      </c>
      <c r="U16" s="16" t="s">
        <v>39</v>
      </c>
      <c r="V16" s="16" t="s">
        <v>39</v>
      </c>
      <c r="W16" s="15" t="s">
        <v>39</v>
      </c>
      <c r="X16" s="15" t="s">
        <v>39</v>
      </c>
      <c r="Y16" s="15" t="s">
        <v>39</v>
      </c>
    </row>
    <row r="17" spans="1:25" s="50" customFormat="1" ht="66.75" customHeight="1" x14ac:dyDescent="0.25">
      <c r="A17" s="13" t="s">
        <v>125</v>
      </c>
      <c r="B17" s="17" t="s">
        <v>42</v>
      </c>
      <c r="C17" s="15" t="s">
        <v>38</v>
      </c>
      <c r="D17" s="15" t="s">
        <v>39</v>
      </c>
      <c r="E17" s="15" t="s">
        <v>39</v>
      </c>
      <c r="F17" s="16" t="s">
        <v>39</v>
      </c>
      <c r="G17" s="16" t="s">
        <v>39</v>
      </c>
      <c r="H17" s="15" t="s">
        <v>39</v>
      </c>
      <c r="I17" s="15" t="s">
        <v>39</v>
      </c>
      <c r="J17" s="15" t="s">
        <v>39</v>
      </c>
      <c r="K17" s="15" t="s">
        <v>39</v>
      </c>
      <c r="L17" s="15" t="s">
        <v>39</v>
      </c>
      <c r="M17" s="15" t="s">
        <v>39</v>
      </c>
      <c r="N17" s="15" t="s">
        <v>39</v>
      </c>
      <c r="O17" s="22">
        <f>SUM(O18,O19,O20,O23,O25)</f>
        <v>0</v>
      </c>
      <c r="P17" s="22">
        <f>SUM(P18,P19,P20,P23,P25)</f>
        <v>87.159800000000004</v>
      </c>
      <c r="Q17" s="15" t="s">
        <v>39</v>
      </c>
      <c r="R17" s="22" t="s">
        <v>39</v>
      </c>
      <c r="S17" s="16" t="s">
        <v>39</v>
      </c>
      <c r="T17" s="16" t="s">
        <v>39</v>
      </c>
      <c r="U17" s="16" t="s">
        <v>39</v>
      </c>
      <c r="V17" s="16" t="s">
        <v>39</v>
      </c>
      <c r="W17" s="15" t="s">
        <v>39</v>
      </c>
      <c r="X17" s="15" t="s">
        <v>39</v>
      </c>
      <c r="Y17" s="15" t="s">
        <v>39</v>
      </c>
    </row>
    <row r="18" spans="1:25" s="50" customFormat="1" ht="66.75" customHeight="1" x14ac:dyDescent="0.25">
      <c r="A18" s="13" t="s">
        <v>126</v>
      </c>
      <c r="B18" s="17" t="s">
        <v>43</v>
      </c>
      <c r="C18" s="15" t="s">
        <v>38</v>
      </c>
      <c r="D18" s="15" t="s">
        <v>39</v>
      </c>
      <c r="E18" s="15" t="s">
        <v>39</v>
      </c>
      <c r="F18" s="15" t="s">
        <v>39</v>
      </c>
      <c r="G18" s="16" t="s">
        <v>39</v>
      </c>
      <c r="H18" s="15" t="s">
        <v>39</v>
      </c>
      <c r="I18" s="15" t="s">
        <v>39</v>
      </c>
      <c r="J18" s="15" t="s">
        <v>39</v>
      </c>
      <c r="K18" s="15" t="s">
        <v>39</v>
      </c>
      <c r="L18" s="15" t="s">
        <v>39</v>
      </c>
      <c r="M18" s="15" t="s">
        <v>39</v>
      </c>
      <c r="N18" s="15" t="s">
        <v>39</v>
      </c>
      <c r="O18" s="15" t="s">
        <v>39</v>
      </c>
      <c r="P18" s="16" t="s">
        <v>39</v>
      </c>
      <c r="Q18" s="15" t="s">
        <v>39</v>
      </c>
      <c r="R18" s="16" t="s">
        <v>39</v>
      </c>
      <c r="S18" s="15" t="s">
        <v>39</v>
      </c>
      <c r="T18" s="15" t="s">
        <v>39</v>
      </c>
      <c r="U18" s="15" t="s">
        <v>39</v>
      </c>
      <c r="V18" s="15" t="s">
        <v>39</v>
      </c>
      <c r="W18" s="15" t="s">
        <v>39</v>
      </c>
      <c r="X18" s="15" t="s">
        <v>39</v>
      </c>
      <c r="Y18" s="15" t="s">
        <v>39</v>
      </c>
    </row>
    <row r="19" spans="1:25" s="50" customFormat="1" ht="66.75" customHeight="1" x14ac:dyDescent="0.25">
      <c r="A19" s="13" t="s">
        <v>127</v>
      </c>
      <c r="B19" s="17" t="s">
        <v>44</v>
      </c>
      <c r="C19" s="15" t="s">
        <v>38</v>
      </c>
      <c r="D19" s="15" t="s">
        <v>39</v>
      </c>
      <c r="E19" s="15" t="s">
        <v>39</v>
      </c>
      <c r="F19" s="15" t="s">
        <v>39</v>
      </c>
      <c r="G19" s="16" t="s">
        <v>39</v>
      </c>
      <c r="H19" s="15" t="s">
        <v>39</v>
      </c>
      <c r="I19" s="15" t="s">
        <v>39</v>
      </c>
      <c r="J19" s="15" t="s">
        <v>39</v>
      </c>
      <c r="K19" s="15" t="s">
        <v>39</v>
      </c>
      <c r="L19" s="15" t="s">
        <v>39</v>
      </c>
      <c r="M19" s="15" t="s">
        <v>39</v>
      </c>
      <c r="N19" s="15" t="s">
        <v>39</v>
      </c>
      <c r="O19" s="15" t="s">
        <v>39</v>
      </c>
      <c r="P19" s="16" t="s">
        <v>39</v>
      </c>
      <c r="Q19" s="15" t="s">
        <v>39</v>
      </c>
      <c r="R19" s="15" t="s">
        <v>39</v>
      </c>
      <c r="S19" s="15" t="s">
        <v>39</v>
      </c>
      <c r="T19" s="15" t="s">
        <v>39</v>
      </c>
      <c r="U19" s="15" t="s">
        <v>39</v>
      </c>
      <c r="V19" s="15" t="s">
        <v>39</v>
      </c>
      <c r="W19" s="15" t="s">
        <v>39</v>
      </c>
      <c r="X19" s="15" t="s">
        <v>39</v>
      </c>
      <c r="Y19" s="15" t="s">
        <v>39</v>
      </c>
    </row>
    <row r="20" spans="1:25" s="50" customFormat="1" ht="66.75" customHeight="1" x14ac:dyDescent="0.25">
      <c r="A20" s="13" t="s">
        <v>128</v>
      </c>
      <c r="B20" s="17" t="s">
        <v>45</v>
      </c>
      <c r="C20" s="15" t="s">
        <v>38</v>
      </c>
      <c r="D20" s="15" t="s">
        <v>39</v>
      </c>
      <c r="E20" s="15" t="s">
        <v>39</v>
      </c>
      <c r="F20" s="15" t="s">
        <v>39</v>
      </c>
      <c r="G20" s="16" t="s">
        <v>39</v>
      </c>
      <c r="H20" s="15" t="s">
        <v>39</v>
      </c>
      <c r="I20" s="15" t="s">
        <v>39</v>
      </c>
      <c r="J20" s="15" t="s">
        <v>39</v>
      </c>
      <c r="K20" s="15" t="s">
        <v>39</v>
      </c>
      <c r="L20" s="15" t="s">
        <v>39</v>
      </c>
      <c r="M20" s="15" t="s">
        <v>39</v>
      </c>
      <c r="N20" s="15" t="s">
        <v>39</v>
      </c>
      <c r="O20" s="15" t="s">
        <v>39</v>
      </c>
      <c r="P20" s="16" t="s">
        <v>39</v>
      </c>
      <c r="Q20" s="15" t="s">
        <v>39</v>
      </c>
      <c r="R20" s="15" t="s">
        <v>39</v>
      </c>
      <c r="S20" s="15" t="s">
        <v>39</v>
      </c>
      <c r="T20" s="15" t="s">
        <v>39</v>
      </c>
      <c r="U20" s="15" t="s">
        <v>39</v>
      </c>
      <c r="V20" s="15" t="s">
        <v>39</v>
      </c>
      <c r="W20" s="15" t="s">
        <v>39</v>
      </c>
      <c r="X20" s="15" t="s">
        <v>39</v>
      </c>
      <c r="Y20" s="15" t="s">
        <v>39</v>
      </c>
    </row>
    <row r="21" spans="1:25" s="50" customFormat="1" ht="66.75" customHeight="1" x14ac:dyDescent="0.25">
      <c r="A21" s="23" t="s">
        <v>128</v>
      </c>
      <c r="B21" s="97" t="s">
        <v>345</v>
      </c>
      <c r="C21" s="82" t="s">
        <v>213</v>
      </c>
      <c r="D21" s="38">
        <v>42713</v>
      </c>
      <c r="E21" s="36" t="s">
        <v>214</v>
      </c>
      <c r="F21" s="36">
        <v>1</v>
      </c>
      <c r="G21" s="48">
        <v>22.59</v>
      </c>
      <c r="H21" s="75">
        <v>43738</v>
      </c>
      <c r="I21" s="36">
        <v>2019</v>
      </c>
      <c r="J21" s="36">
        <v>3</v>
      </c>
      <c r="K21" s="83">
        <v>2019</v>
      </c>
      <c r="L21" s="83">
        <v>2019</v>
      </c>
      <c r="M21" s="86" t="s">
        <v>215</v>
      </c>
      <c r="N21" s="86" t="s">
        <v>216</v>
      </c>
      <c r="O21" s="45">
        <v>0</v>
      </c>
      <c r="P21" s="51">
        <v>6.3997000000000002</v>
      </c>
      <c r="Q21" s="81" t="s">
        <v>217</v>
      </c>
      <c r="R21" s="70" t="s">
        <v>224</v>
      </c>
      <c r="S21" s="70">
        <v>0</v>
      </c>
      <c r="T21" s="70" t="s">
        <v>80</v>
      </c>
      <c r="U21" s="70" t="s">
        <v>39</v>
      </c>
      <c r="V21" s="70" t="s">
        <v>39</v>
      </c>
      <c r="W21" s="70">
        <v>2019</v>
      </c>
      <c r="X21" s="52" t="s">
        <v>361</v>
      </c>
      <c r="Y21" s="70" t="s">
        <v>39</v>
      </c>
    </row>
    <row r="22" spans="1:25" s="50" customFormat="1" ht="66.75" customHeight="1" x14ac:dyDescent="0.25">
      <c r="A22" s="23" t="s">
        <v>128</v>
      </c>
      <c r="B22" s="81" t="s">
        <v>271</v>
      </c>
      <c r="C22" s="82" t="s">
        <v>272</v>
      </c>
      <c r="D22" s="38">
        <v>43214</v>
      </c>
      <c r="E22" s="36" t="s">
        <v>278</v>
      </c>
      <c r="F22" s="36">
        <v>1</v>
      </c>
      <c r="G22" s="48">
        <v>6.718</v>
      </c>
      <c r="H22" s="75">
        <v>43830</v>
      </c>
      <c r="I22" s="36">
        <v>2020</v>
      </c>
      <c r="J22" s="36">
        <v>4</v>
      </c>
      <c r="K22" s="83">
        <v>2020</v>
      </c>
      <c r="L22" s="83">
        <v>2020</v>
      </c>
      <c r="M22" s="86" t="s">
        <v>279</v>
      </c>
      <c r="N22" s="86" t="s">
        <v>280</v>
      </c>
      <c r="O22" s="45">
        <v>0</v>
      </c>
      <c r="P22" s="51">
        <v>1.8472999999999999</v>
      </c>
      <c r="Q22" s="81" t="s">
        <v>282</v>
      </c>
      <c r="R22" s="70" t="s">
        <v>224</v>
      </c>
      <c r="S22" s="70">
        <v>0</v>
      </c>
      <c r="T22" s="70" t="s">
        <v>281</v>
      </c>
      <c r="U22" s="70" t="s">
        <v>39</v>
      </c>
      <c r="V22" s="70" t="s">
        <v>39</v>
      </c>
      <c r="W22" s="70">
        <v>2019</v>
      </c>
      <c r="X22" s="52" t="s">
        <v>361</v>
      </c>
      <c r="Y22" s="70" t="s">
        <v>39</v>
      </c>
    </row>
    <row r="23" spans="1:25" s="50" customFormat="1" ht="66.75" customHeight="1" x14ac:dyDescent="0.25">
      <c r="A23" s="13" t="s">
        <v>129</v>
      </c>
      <c r="B23" s="18" t="s">
        <v>46</v>
      </c>
      <c r="C23" s="19" t="s">
        <v>38</v>
      </c>
      <c r="D23" s="19" t="s">
        <v>39</v>
      </c>
      <c r="E23" s="19" t="s">
        <v>39</v>
      </c>
      <c r="F23" s="19" t="s">
        <v>39</v>
      </c>
      <c r="G23" s="22" t="s">
        <v>39</v>
      </c>
      <c r="H23" s="19" t="s">
        <v>39</v>
      </c>
      <c r="I23" s="19" t="s">
        <v>39</v>
      </c>
      <c r="J23" s="19" t="s">
        <v>39</v>
      </c>
      <c r="K23" s="19" t="s">
        <v>39</v>
      </c>
      <c r="L23" s="19" t="s">
        <v>39</v>
      </c>
      <c r="M23" s="19" t="s">
        <v>39</v>
      </c>
      <c r="N23" s="19" t="s">
        <v>39</v>
      </c>
      <c r="O23" s="22">
        <f>SUM(O24)</f>
        <v>0</v>
      </c>
      <c r="P23" s="22">
        <f>SUM(P24)</f>
        <v>8.89</v>
      </c>
      <c r="Q23" s="19" t="s">
        <v>39</v>
      </c>
      <c r="R23" s="19" t="s">
        <v>39</v>
      </c>
      <c r="S23" s="19" t="s">
        <v>39</v>
      </c>
      <c r="T23" s="19" t="s">
        <v>39</v>
      </c>
      <c r="U23" s="19" t="s">
        <v>39</v>
      </c>
      <c r="V23" s="19" t="s">
        <v>39</v>
      </c>
      <c r="W23" s="19" t="s">
        <v>39</v>
      </c>
      <c r="X23" s="19" t="s">
        <v>39</v>
      </c>
      <c r="Y23" s="19" t="s">
        <v>39</v>
      </c>
    </row>
    <row r="24" spans="1:25" s="50" customFormat="1" ht="66.75" customHeight="1" x14ac:dyDescent="0.25">
      <c r="A24" s="20" t="s">
        <v>129</v>
      </c>
      <c r="B24" s="97" t="s">
        <v>346</v>
      </c>
      <c r="C24" s="21" t="s">
        <v>49</v>
      </c>
      <c r="D24" s="33" t="s">
        <v>39</v>
      </c>
      <c r="E24" s="33" t="s">
        <v>39</v>
      </c>
      <c r="F24" s="33">
        <v>3</v>
      </c>
      <c r="G24" s="48">
        <v>125.96</v>
      </c>
      <c r="H24" s="75">
        <v>43738</v>
      </c>
      <c r="I24" s="33">
        <v>2019</v>
      </c>
      <c r="J24" s="33">
        <v>3</v>
      </c>
      <c r="K24" s="33">
        <v>2019</v>
      </c>
      <c r="L24" s="33">
        <v>2019</v>
      </c>
      <c r="M24" s="86" t="s">
        <v>400</v>
      </c>
      <c r="N24" s="43" t="s">
        <v>168</v>
      </c>
      <c r="O24" s="48">
        <v>0</v>
      </c>
      <c r="P24" s="48">
        <v>8.89</v>
      </c>
      <c r="Q24" s="28" t="s">
        <v>84</v>
      </c>
      <c r="R24" s="33" t="s">
        <v>225</v>
      </c>
      <c r="S24" s="33" t="s">
        <v>344</v>
      </c>
      <c r="T24" s="33" t="s">
        <v>343</v>
      </c>
      <c r="U24" s="33" t="s">
        <v>169</v>
      </c>
      <c r="V24" s="33" t="s">
        <v>170</v>
      </c>
      <c r="W24" s="33">
        <v>2018</v>
      </c>
      <c r="X24" s="52" t="s">
        <v>361</v>
      </c>
      <c r="Y24" s="33" t="s">
        <v>39</v>
      </c>
    </row>
    <row r="25" spans="1:25" s="50" customFormat="1" ht="66.75" customHeight="1" x14ac:dyDescent="0.25">
      <c r="A25" s="18" t="s">
        <v>130</v>
      </c>
      <c r="B25" s="18" t="s">
        <v>47</v>
      </c>
      <c r="C25" s="19" t="s">
        <v>38</v>
      </c>
      <c r="D25" s="19" t="s">
        <v>39</v>
      </c>
      <c r="E25" s="19" t="s">
        <v>39</v>
      </c>
      <c r="F25" s="19" t="s">
        <v>39</v>
      </c>
      <c r="G25" s="22" t="s">
        <v>39</v>
      </c>
      <c r="H25" s="19" t="s">
        <v>39</v>
      </c>
      <c r="I25" s="19" t="s">
        <v>39</v>
      </c>
      <c r="J25" s="19" t="s">
        <v>39</v>
      </c>
      <c r="K25" s="19" t="s">
        <v>39</v>
      </c>
      <c r="L25" s="19" t="s">
        <v>39</v>
      </c>
      <c r="M25" s="19" t="s">
        <v>39</v>
      </c>
      <c r="N25" s="19" t="s">
        <v>39</v>
      </c>
      <c r="O25" s="22">
        <f>SUM(O26:O32)</f>
        <v>0</v>
      </c>
      <c r="P25" s="22">
        <f>SUM(P26:P32)</f>
        <v>78.269800000000004</v>
      </c>
      <c r="Q25" s="19" t="s">
        <v>39</v>
      </c>
      <c r="R25" s="19" t="s">
        <v>39</v>
      </c>
      <c r="S25" s="19" t="s">
        <v>39</v>
      </c>
      <c r="T25" s="19" t="s">
        <v>39</v>
      </c>
      <c r="U25" s="19" t="s">
        <v>39</v>
      </c>
      <c r="V25" s="19" t="s">
        <v>39</v>
      </c>
      <c r="W25" s="19" t="s">
        <v>39</v>
      </c>
      <c r="X25" s="19" t="s">
        <v>39</v>
      </c>
      <c r="Y25" s="19" t="s">
        <v>39</v>
      </c>
    </row>
    <row r="26" spans="1:25" s="50" customFormat="1" ht="263.25" customHeight="1" x14ac:dyDescent="0.25">
      <c r="A26" s="23" t="s">
        <v>130</v>
      </c>
      <c r="B26" s="24" t="s">
        <v>50</v>
      </c>
      <c r="C26" s="25" t="s">
        <v>51</v>
      </c>
      <c r="D26" s="46" t="s">
        <v>39</v>
      </c>
      <c r="E26" s="44" t="s">
        <v>39</v>
      </c>
      <c r="F26" s="36">
        <f>39+1+1</f>
        <v>41</v>
      </c>
      <c r="G26" s="48">
        <f>509.17+43.965+49.721137</f>
        <v>602.85613699999999</v>
      </c>
      <c r="H26" s="46">
        <v>41182</v>
      </c>
      <c r="I26" s="64" t="s">
        <v>39</v>
      </c>
      <c r="J26" s="64" t="s">
        <v>39</v>
      </c>
      <c r="K26" s="64">
        <v>2021</v>
      </c>
      <c r="L26" s="64">
        <v>2021</v>
      </c>
      <c r="M26" s="86" t="s">
        <v>401</v>
      </c>
      <c r="N26" s="98" t="s">
        <v>402</v>
      </c>
      <c r="O26" s="51">
        <v>0</v>
      </c>
      <c r="P26" s="51">
        <f>30.4+3.4613+4.57</f>
        <v>38.4313</v>
      </c>
      <c r="Q26" s="44" t="s">
        <v>85</v>
      </c>
      <c r="R26" s="33" t="s">
        <v>226</v>
      </c>
      <c r="S26" s="33" t="s">
        <v>184</v>
      </c>
      <c r="T26" s="33" t="s">
        <v>185</v>
      </c>
      <c r="U26" s="33" t="s">
        <v>39</v>
      </c>
      <c r="V26" s="33" t="s">
        <v>39</v>
      </c>
      <c r="W26" s="28">
        <v>2018</v>
      </c>
      <c r="X26" s="52" t="s">
        <v>361</v>
      </c>
      <c r="Y26" s="28" t="s">
        <v>39</v>
      </c>
    </row>
    <row r="27" spans="1:25" s="50" customFormat="1" ht="66.75" customHeight="1" x14ac:dyDescent="0.25">
      <c r="A27" s="56" t="s">
        <v>130</v>
      </c>
      <c r="B27" s="60" t="s">
        <v>53</v>
      </c>
      <c r="C27" s="61" t="s">
        <v>54</v>
      </c>
      <c r="D27" s="46" t="s">
        <v>39</v>
      </c>
      <c r="E27" s="44" t="s">
        <v>39</v>
      </c>
      <c r="F27" s="36">
        <v>24</v>
      </c>
      <c r="G27" s="48">
        <v>124.54</v>
      </c>
      <c r="H27" s="46">
        <v>41182</v>
      </c>
      <c r="I27" s="59" t="s">
        <v>39</v>
      </c>
      <c r="J27" s="59" t="s">
        <v>39</v>
      </c>
      <c r="K27" s="59">
        <v>2020</v>
      </c>
      <c r="L27" s="59">
        <v>2020</v>
      </c>
      <c r="M27" s="80" t="s">
        <v>211</v>
      </c>
      <c r="N27" s="64" t="s">
        <v>403</v>
      </c>
      <c r="O27" s="51">
        <v>0</v>
      </c>
      <c r="P27" s="51">
        <v>8.99</v>
      </c>
      <c r="Q27" s="58" t="s">
        <v>86</v>
      </c>
      <c r="R27" s="33" t="s">
        <v>227</v>
      </c>
      <c r="S27" s="33" t="s">
        <v>80</v>
      </c>
      <c r="T27" s="33" t="s">
        <v>79</v>
      </c>
      <c r="U27" s="33" t="s">
        <v>39</v>
      </c>
      <c r="V27" s="33" t="s">
        <v>39</v>
      </c>
      <c r="W27" s="33">
        <v>2016</v>
      </c>
      <c r="X27" s="28" t="s">
        <v>361</v>
      </c>
      <c r="Y27" s="33" t="s">
        <v>39</v>
      </c>
    </row>
    <row r="28" spans="1:25" s="50" customFormat="1" ht="66.75" customHeight="1" x14ac:dyDescent="0.25">
      <c r="A28" s="23" t="s">
        <v>130</v>
      </c>
      <c r="B28" s="24" t="s">
        <v>56</v>
      </c>
      <c r="C28" s="25" t="s">
        <v>57</v>
      </c>
      <c r="D28" s="38" t="s">
        <v>39</v>
      </c>
      <c r="E28" s="36" t="s">
        <v>39</v>
      </c>
      <c r="F28" s="36">
        <f>11</f>
        <v>11</v>
      </c>
      <c r="G28" s="48">
        <f>111.57</f>
        <v>111.57</v>
      </c>
      <c r="H28" s="38">
        <v>43100</v>
      </c>
      <c r="I28" s="36" t="s">
        <v>39</v>
      </c>
      <c r="J28" s="36" t="s">
        <v>39</v>
      </c>
      <c r="K28" s="36">
        <v>2027</v>
      </c>
      <c r="L28" s="36">
        <v>2027</v>
      </c>
      <c r="M28" s="86" t="s">
        <v>283</v>
      </c>
      <c r="N28" s="86" t="s">
        <v>405</v>
      </c>
      <c r="O28" s="45">
        <v>0</v>
      </c>
      <c r="P28" s="51">
        <v>8.9</v>
      </c>
      <c r="Q28" s="36" t="s">
        <v>87</v>
      </c>
      <c r="R28" s="33" t="s">
        <v>228</v>
      </c>
      <c r="S28" s="33" t="s">
        <v>186</v>
      </c>
      <c r="T28" s="33" t="s">
        <v>52</v>
      </c>
      <c r="U28" s="33" t="s">
        <v>39</v>
      </c>
      <c r="V28" s="33" t="s">
        <v>39</v>
      </c>
      <c r="W28" s="33">
        <v>2018</v>
      </c>
      <c r="X28" s="52" t="s">
        <v>361</v>
      </c>
      <c r="Y28" s="33" t="s">
        <v>39</v>
      </c>
    </row>
    <row r="29" spans="1:25" s="50" customFormat="1" ht="66.75" customHeight="1" x14ac:dyDescent="0.25">
      <c r="A29" s="31" t="s">
        <v>130</v>
      </c>
      <c r="B29" s="91" t="s">
        <v>242</v>
      </c>
      <c r="C29" s="92" t="s">
        <v>243</v>
      </c>
      <c r="D29" s="38" t="s">
        <v>39</v>
      </c>
      <c r="E29" s="36" t="s">
        <v>39</v>
      </c>
      <c r="F29" s="36">
        <f>1+1</f>
        <v>2</v>
      </c>
      <c r="G29" s="48">
        <f>23.92+109.998</f>
        <v>133.91800000000001</v>
      </c>
      <c r="H29" s="38">
        <v>43738</v>
      </c>
      <c r="I29" s="36" t="s">
        <v>39</v>
      </c>
      <c r="J29" s="36" t="s">
        <v>39</v>
      </c>
      <c r="K29" s="83">
        <v>2025</v>
      </c>
      <c r="L29" s="83">
        <v>2025</v>
      </c>
      <c r="M29" s="86" t="s">
        <v>404</v>
      </c>
      <c r="N29" s="86" t="s">
        <v>406</v>
      </c>
      <c r="O29" s="45">
        <v>0</v>
      </c>
      <c r="P29" s="51">
        <f>1.97+9.5015</f>
        <v>11.471500000000001</v>
      </c>
      <c r="Q29" s="83" t="s">
        <v>251</v>
      </c>
      <c r="R29" s="70" t="s">
        <v>253</v>
      </c>
      <c r="S29" s="70">
        <v>800</v>
      </c>
      <c r="T29" s="70" t="s">
        <v>52</v>
      </c>
      <c r="U29" s="70" t="s">
        <v>39</v>
      </c>
      <c r="V29" s="70" t="s">
        <v>39</v>
      </c>
      <c r="W29" s="93">
        <v>2019</v>
      </c>
      <c r="X29" s="52" t="s">
        <v>361</v>
      </c>
      <c r="Y29" s="70" t="s">
        <v>39</v>
      </c>
    </row>
    <row r="30" spans="1:25" s="50" customFormat="1" ht="66.75" customHeight="1" x14ac:dyDescent="0.25">
      <c r="A30" s="31" t="s">
        <v>130</v>
      </c>
      <c r="B30" s="91" t="s">
        <v>351</v>
      </c>
      <c r="C30" s="57" t="s">
        <v>352</v>
      </c>
      <c r="D30" s="38" t="s">
        <v>368</v>
      </c>
      <c r="E30" s="36" t="s">
        <v>369</v>
      </c>
      <c r="F30" s="36">
        <v>1</v>
      </c>
      <c r="G30" s="48">
        <v>10.526999999999999</v>
      </c>
      <c r="H30" s="38">
        <v>43830</v>
      </c>
      <c r="I30" s="36" t="s">
        <v>39</v>
      </c>
      <c r="J30" s="36" t="s">
        <v>39</v>
      </c>
      <c r="K30" s="83">
        <v>2019</v>
      </c>
      <c r="L30" s="83">
        <v>2019</v>
      </c>
      <c r="M30" s="99" t="s">
        <v>407</v>
      </c>
      <c r="N30" s="100" t="s">
        <v>363</v>
      </c>
      <c r="O30" s="45">
        <v>0</v>
      </c>
      <c r="P30" s="101">
        <v>1.02</v>
      </c>
      <c r="Q30" s="83" t="s">
        <v>251</v>
      </c>
      <c r="R30" s="70" t="s">
        <v>253</v>
      </c>
      <c r="S30" s="70">
        <v>800</v>
      </c>
      <c r="T30" s="70" t="s">
        <v>52</v>
      </c>
      <c r="U30" s="70" t="s">
        <v>39</v>
      </c>
      <c r="V30" s="70" t="s">
        <v>39</v>
      </c>
      <c r="W30" s="102">
        <v>2019</v>
      </c>
      <c r="X30" s="52" t="s">
        <v>361</v>
      </c>
      <c r="Y30" s="70" t="s">
        <v>39</v>
      </c>
    </row>
    <row r="31" spans="1:25" s="50" customFormat="1" ht="66.75" customHeight="1" x14ac:dyDescent="0.25">
      <c r="A31" s="31" t="s">
        <v>130</v>
      </c>
      <c r="B31" s="91" t="s">
        <v>353</v>
      </c>
      <c r="C31" s="57" t="s">
        <v>354</v>
      </c>
      <c r="D31" s="38">
        <v>43591</v>
      </c>
      <c r="E31" s="36" t="s">
        <v>370</v>
      </c>
      <c r="F31" s="36">
        <v>1</v>
      </c>
      <c r="G31" s="48">
        <v>9.7814999999999994</v>
      </c>
      <c r="H31" s="38">
        <v>44196</v>
      </c>
      <c r="I31" s="36" t="s">
        <v>39</v>
      </c>
      <c r="J31" s="36" t="s">
        <v>39</v>
      </c>
      <c r="K31" s="83">
        <v>2023</v>
      </c>
      <c r="L31" s="83">
        <v>2023</v>
      </c>
      <c r="M31" s="99" t="s">
        <v>367</v>
      </c>
      <c r="N31" s="100" t="s">
        <v>364</v>
      </c>
      <c r="O31" s="45">
        <v>0</v>
      </c>
      <c r="P31" s="101">
        <v>0.89700000000000002</v>
      </c>
      <c r="Q31" s="83" t="s">
        <v>365</v>
      </c>
      <c r="R31" s="70" t="s">
        <v>366</v>
      </c>
      <c r="S31" s="70" t="s">
        <v>362</v>
      </c>
      <c r="T31" s="70" t="s">
        <v>326</v>
      </c>
      <c r="U31" s="70" t="s">
        <v>39</v>
      </c>
      <c r="V31" s="70" t="s">
        <v>39</v>
      </c>
      <c r="W31" s="102">
        <v>2019</v>
      </c>
      <c r="X31" s="52" t="s">
        <v>361</v>
      </c>
      <c r="Y31" s="70" t="s">
        <v>39</v>
      </c>
    </row>
    <row r="32" spans="1:25" s="50" customFormat="1" ht="66.75" customHeight="1" x14ac:dyDescent="0.25">
      <c r="A32" s="23" t="s">
        <v>130</v>
      </c>
      <c r="B32" s="91" t="s">
        <v>244</v>
      </c>
      <c r="C32" s="55" t="s">
        <v>58</v>
      </c>
      <c r="D32" s="21" t="s">
        <v>39</v>
      </c>
      <c r="E32" s="21" t="s">
        <v>39</v>
      </c>
      <c r="F32" s="21">
        <v>16</v>
      </c>
      <c r="G32" s="49">
        <v>129.83000000000001</v>
      </c>
      <c r="H32" s="75">
        <v>43738</v>
      </c>
      <c r="I32" s="33">
        <v>2021</v>
      </c>
      <c r="J32" s="33">
        <v>3</v>
      </c>
      <c r="K32" s="70">
        <v>2021</v>
      </c>
      <c r="L32" s="70">
        <v>2021</v>
      </c>
      <c r="M32" s="87" t="s">
        <v>212</v>
      </c>
      <c r="N32" s="87" t="s">
        <v>172</v>
      </c>
      <c r="O32" s="49">
        <v>0</v>
      </c>
      <c r="P32" s="49">
        <v>8.56</v>
      </c>
      <c r="Q32" s="70" t="s">
        <v>173</v>
      </c>
      <c r="R32" s="65" t="s">
        <v>171</v>
      </c>
      <c r="S32" s="65" t="s">
        <v>171</v>
      </c>
      <c r="T32" s="65" t="s">
        <v>171</v>
      </c>
      <c r="U32" s="65" t="s">
        <v>171</v>
      </c>
      <c r="V32" s="65" t="s">
        <v>171</v>
      </c>
      <c r="W32" s="65" t="s">
        <v>254</v>
      </c>
      <c r="X32" s="52" t="s">
        <v>361</v>
      </c>
      <c r="Y32" s="65" t="s">
        <v>39</v>
      </c>
    </row>
    <row r="33" spans="1:25" s="50" customFormat="1" ht="66.75" customHeight="1" x14ac:dyDescent="0.25">
      <c r="A33" s="18" t="s">
        <v>131</v>
      </c>
      <c r="B33" s="18" t="s">
        <v>48</v>
      </c>
      <c r="C33" s="19" t="s">
        <v>38</v>
      </c>
      <c r="D33" s="19" t="s">
        <v>39</v>
      </c>
      <c r="E33" s="19" t="s">
        <v>39</v>
      </c>
      <c r="F33" s="19" t="s">
        <v>39</v>
      </c>
      <c r="G33" s="22" t="s">
        <v>39</v>
      </c>
      <c r="H33" s="19" t="s">
        <v>39</v>
      </c>
      <c r="I33" s="19" t="s">
        <v>39</v>
      </c>
      <c r="J33" s="19" t="s">
        <v>39</v>
      </c>
      <c r="K33" s="19" t="s">
        <v>39</v>
      </c>
      <c r="L33" s="19" t="s">
        <v>39</v>
      </c>
      <c r="M33" s="19" t="s">
        <v>39</v>
      </c>
      <c r="N33" s="19" t="s">
        <v>39</v>
      </c>
      <c r="O33" s="22" t="s">
        <v>39</v>
      </c>
      <c r="P33" s="22" t="s">
        <v>39</v>
      </c>
      <c r="Q33" s="19" t="s">
        <v>39</v>
      </c>
      <c r="R33" s="19" t="s">
        <v>39</v>
      </c>
      <c r="S33" s="19" t="s">
        <v>39</v>
      </c>
      <c r="T33" s="19" t="s">
        <v>39</v>
      </c>
      <c r="U33" s="19" t="s">
        <v>39</v>
      </c>
      <c r="V33" s="19" t="s">
        <v>39</v>
      </c>
      <c r="W33" s="19" t="s">
        <v>39</v>
      </c>
      <c r="X33" s="19" t="s">
        <v>39</v>
      </c>
      <c r="Y33" s="19" t="s">
        <v>39</v>
      </c>
    </row>
    <row r="34" spans="1:25" s="50" customFormat="1" ht="66.75" customHeight="1" x14ac:dyDescent="0.25">
      <c r="A34" s="13" t="s">
        <v>132</v>
      </c>
      <c r="B34" s="27" t="s">
        <v>59</v>
      </c>
      <c r="C34" s="15" t="s">
        <v>38</v>
      </c>
      <c r="D34" s="15" t="s">
        <v>39</v>
      </c>
      <c r="E34" s="15" t="s">
        <v>39</v>
      </c>
      <c r="F34" s="16" t="s">
        <v>39</v>
      </c>
      <c r="G34" s="16" t="s">
        <v>39</v>
      </c>
      <c r="H34" s="15" t="s">
        <v>39</v>
      </c>
      <c r="I34" s="15" t="s">
        <v>39</v>
      </c>
      <c r="J34" s="15" t="s">
        <v>39</v>
      </c>
      <c r="K34" s="15" t="s">
        <v>39</v>
      </c>
      <c r="L34" s="15" t="s">
        <v>39</v>
      </c>
      <c r="M34" s="15" t="s">
        <v>39</v>
      </c>
      <c r="N34" s="15" t="s">
        <v>39</v>
      </c>
      <c r="O34" s="22">
        <f t="shared" ref="O34:P34" si="1">O35</f>
        <v>0</v>
      </c>
      <c r="P34" s="16">
        <f t="shared" si="1"/>
        <v>13.768679000000001</v>
      </c>
      <c r="Q34" s="15" t="s">
        <v>39</v>
      </c>
      <c r="R34" s="15" t="s">
        <v>39</v>
      </c>
      <c r="S34" s="15" t="s">
        <v>39</v>
      </c>
      <c r="T34" s="15" t="s">
        <v>39</v>
      </c>
      <c r="U34" s="15" t="s">
        <v>39</v>
      </c>
      <c r="V34" s="15" t="s">
        <v>39</v>
      </c>
      <c r="W34" s="15" t="s">
        <v>39</v>
      </c>
      <c r="X34" s="15" t="s">
        <v>39</v>
      </c>
      <c r="Y34" s="15" t="s">
        <v>39</v>
      </c>
    </row>
    <row r="35" spans="1:25" s="50" customFormat="1" ht="66.75" customHeight="1" x14ac:dyDescent="0.25">
      <c r="A35" s="13" t="s">
        <v>133</v>
      </c>
      <c r="B35" s="17" t="s">
        <v>41</v>
      </c>
      <c r="C35" s="15" t="s">
        <v>38</v>
      </c>
      <c r="D35" s="15" t="s">
        <v>39</v>
      </c>
      <c r="E35" s="15" t="s">
        <v>39</v>
      </c>
      <c r="F35" s="16" t="s">
        <v>39</v>
      </c>
      <c r="G35" s="16" t="s">
        <v>39</v>
      </c>
      <c r="H35" s="15" t="s">
        <v>39</v>
      </c>
      <c r="I35" s="15" t="s">
        <v>39</v>
      </c>
      <c r="J35" s="15" t="s">
        <v>39</v>
      </c>
      <c r="K35" s="15" t="s">
        <v>39</v>
      </c>
      <c r="L35" s="15" t="s">
        <v>39</v>
      </c>
      <c r="M35" s="15" t="s">
        <v>39</v>
      </c>
      <c r="N35" s="15" t="s">
        <v>39</v>
      </c>
      <c r="O35" s="22">
        <f>SUM(O36,O47)</f>
        <v>0</v>
      </c>
      <c r="P35" s="16">
        <f>SUM(P36,P47)</f>
        <v>13.768679000000001</v>
      </c>
      <c r="Q35" s="15" t="s">
        <v>39</v>
      </c>
      <c r="R35" s="15" t="s">
        <v>39</v>
      </c>
      <c r="S35" s="15" t="s">
        <v>39</v>
      </c>
      <c r="T35" s="15" t="s">
        <v>39</v>
      </c>
      <c r="U35" s="15" t="s">
        <v>39</v>
      </c>
      <c r="V35" s="15" t="s">
        <v>39</v>
      </c>
      <c r="W35" s="15" t="s">
        <v>39</v>
      </c>
      <c r="X35" s="15" t="s">
        <v>39</v>
      </c>
      <c r="Y35" s="15" t="s">
        <v>39</v>
      </c>
    </row>
    <row r="36" spans="1:25" s="50" customFormat="1" ht="66.75" customHeight="1" x14ac:dyDescent="0.25">
      <c r="A36" s="13" t="s">
        <v>134</v>
      </c>
      <c r="B36" s="17" t="s">
        <v>42</v>
      </c>
      <c r="C36" s="15" t="s">
        <v>38</v>
      </c>
      <c r="D36" s="15" t="s">
        <v>39</v>
      </c>
      <c r="E36" s="15" t="s">
        <v>39</v>
      </c>
      <c r="F36" s="16" t="s">
        <v>39</v>
      </c>
      <c r="G36" s="16" t="s">
        <v>39</v>
      </c>
      <c r="H36" s="15" t="s">
        <v>39</v>
      </c>
      <c r="I36" s="15" t="s">
        <v>39</v>
      </c>
      <c r="J36" s="15" t="s">
        <v>39</v>
      </c>
      <c r="K36" s="15" t="s">
        <v>39</v>
      </c>
      <c r="L36" s="15" t="s">
        <v>39</v>
      </c>
      <c r="M36" s="15" t="s">
        <v>39</v>
      </c>
      <c r="N36" s="15" t="s">
        <v>39</v>
      </c>
      <c r="O36" s="22">
        <f t="shared" ref="O36:P36" si="2">SUM(O37,O38,O39,O40,O41,)</f>
        <v>0</v>
      </c>
      <c r="P36" s="16">
        <f t="shared" si="2"/>
        <v>13.768679000000001</v>
      </c>
      <c r="Q36" s="15" t="s">
        <v>39</v>
      </c>
      <c r="R36" s="15" t="s">
        <v>39</v>
      </c>
      <c r="S36" s="15" t="s">
        <v>39</v>
      </c>
      <c r="T36" s="15" t="s">
        <v>39</v>
      </c>
      <c r="U36" s="15" t="s">
        <v>39</v>
      </c>
      <c r="V36" s="15" t="s">
        <v>39</v>
      </c>
      <c r="W36" s="15" t="s">
        <v>39</v>
      </c>
      <c r="X36" s="15" t="s">
        <v>39</v>
      </c>
      <c r="Y36" s="15" t="s">
        <v>39</v>
      </c>
    </row>
    <row r="37" spans="1:25" s="50" customFormat="1" ht="66.75" customHeight="1" x14ac:dyDescent="0.25">
      <c r="A37" s="13" t="s">
        <v>135</v>
      </c>
      <c r="B37" s="17" t="s">
        <v>43</v>
      </c>
      <c r="C37" s="15" t="s">
        <v>38</v>
      </c>
      <c r="D37" s="15" t="s">
        <v>39</v>
      </c>
      <c r="E37" s="15" t="s">
        <v>39</v>
      </c>
      <c r="F37" s="16" t="s">
        <v>39</v>
      </c>
      <c r="G37" s="16" t="s">
        <v>39</v>
      </c>
      <c r="H37" s="15" t="s">
        <v>39</v>
      </c>
      <c r="I37" s="15" t="s">
        <v>39</v>
      </c>
      <c r="J37" s="15" t="s">
        <v>39</v>
      </c>
      <c r="K37" s="15" t="s">
        <v>39</v>
      </c>
      <c r="L37" s="15" t="s">
        <v>39</v>
      </c>
      <c r="M37" s="15" t="s">
        <v>39</v>
      </c>
      <c r="N37" s="15" t="s">
        <v>39</v>
      </c>
      <c r="O37" s="16" t="s">
        <v>39</v>
      </c>
      <c r="P37" s="16" t="s">
        <v>39</v>
      </c>
      <c r="Q37" s="15" t="s">
        <v>39</v>
      </c>
      <c r="R37" s="15" t="s">
        <v>39</v>
      </c>
      <c r="S37" s="15" t="s">
        <v>39</v>
      </c>
      <c r="T37" s="15" t="s">
        <v>39</v>
      </c>
      <c r="U37" s="15" t="s">
        <v>39</v>
      </c>
      <c r="V37" s="15" t="s">
        <v>39</v>
      </c>
      <c r="W37" s="15" t="s">
        <v>39</v>
      </c>
      <c r="X37" s="15" t="s">
        <v>39</v>
      </c>
      <c r="Y37" s="15" t="s">
        <v>39</v>
      </c>
    </row>
    <row r="38" spans="1:25" s="50" customFormat="1" ht="66.75" customHeight="1" x14ac:dyDescent="0.25">
      <c r="A38" s="13" t="s">
        <v>136</v>
      </c>
      <c r="B38" s="17" t="s">
        <v>44</v>
      </c>
      <c r="C38" s="15" t="s">
        <v>38</v>
      </c>
      <c r="D38" s="15" t="s">
        <v>39</v>
      </c>
      <c r="E38" s="15" t="s">
        <v>39</v>
      </c>
      <c r="F38" s="16" t="s">
        <v>39</v>
      </c>
      <c r="G38" s="16" t="s">
        <v>39</v>
      </c>
      <c r="H38" s="15" t="s">
        <v>39</v>
      </c>
      <c r="I38" s="15" t="s">
        <v>39</v>
      </c>
      <c r="J38" s="15" t="s">
        <v>39</v>
      </c>
      <c r="K38" s="15" t="s">
        <v>39</v>
      </c>
      <c r="L38" s="15" t="s">
        <v>39</v>
      </c>
      <c r="M38" s="15" t="s">
        <v>39</v>
      </c>
      <c r="N38" s="15" t="s">
        <v>39</v>
      </c>
      <c r="O38" s="16" t="s">
        <v>39</v>
      </c>
      <c r="P38" s="16" t="s">
        <v>39</v>
      </c>
      <c r="Q38" s="15" t="s">
        <v>39</v>
      </c>
      <c r="R38" s="15" t="s">
        <v>39</v>
      </c>
      <c r="S38" s="15" t="s">
        <v>39</v>
      </c>
      <c r="T38" s="15" t="s">
        <v>39</v>
      </c>
      <c r="U38" s="15" t="s">
        <v>39</v>
      </c>
      <c r="V38" s="15" t="s">
        <v>39</v>
      </c>
      <c r="W38" s="15" t="s">
        <v>39</v>
      </c>
      <c r="X38" s="15" t="s">
        <v>39</v>
      </c>
      <c r="Y38" s="15" t="s">
        <v>39</v>
      </c>
    </row>
    <row r="39" spans="1:25" s="50" customFormat="1" ht="66.75" customHeight="1" x14ac:dyDescent="0.25">
      <c r="A39" s="13" t="s">
        <v>137</v>
      </c>
      <c r="B39" s="17" t="s">
        <v>45</v>
      </c>
      <c r="C39" s="15" t="s">
        <v>38</v>
      </c>
      <c r="D39" s="15" t="s">
        <v>39</v>
      </c>
      <c r="E39" s="15" t="s">
        <v>39</v>
      </c>
      <c r="F39" s="16" t="s">
        <v>39</v>
      </c>
      <c r="G39" s="16" t="s">
        <v>39</v>
      </c>
      <c r="H39" s="15" t="s">
        <v>39</v>
      </c>
      <c r="I39" s="15" t="s">
        <v>39</v>
      </c>
      <c r="J39" s="15" t="s">
        <v>39</v>
      </c>
      <c r="K39" s="15" t="s">
        <v>39</v>
      </c>
      <c r="L39" s="15" t="s">
        <v>39</v>
      </c>
      <c r="M39" s="15" t="s">
        <v>39</v>
      </c>
      <c r="N39" s="15" t="s">
        <v>39</v>
      </c>
      <c r="O39" s="16" t="s">
        <v>39</v>
      </c>
      <c r="P39" s="16" t="s">
        <v>39</v>
      </c>
      <c r="Q39" s="15" t="s">
        <v>39</v>
      </c>
      <c r="R39" s="15" t="s">
        <v>39</v>
      </c>
      <c r="S39" s="15" t="s">
        <v>39</v>
      </c>
      <c r="T39" s="15" t="s">
        <v>39</v>
      </c>
      <c r="U39" s="15" t="s">
        <v>39</v>
      </c>
      <c r="V39" s="15" t="s">
        <v>39</v>
      </c>
      <c r="W39" s="15" t="s">
        <v>39</v>
      </c>
      <c r="X39" s="15" t="s">
        <v>39</v>
      </c>
      <c r="Y39" s="15" t="s">
        <v>39</v>
      </c>
    </row>
    <row r="40" spans="1:25" s="50" customFormat="1" ht="66.75" customHeight="1" x14ac:dyDescent="0.25">
      <c r="A40" s="13" t="s">
        <v>138</v>
      </c>
      <c r="B40" s="17" t="s">
        <v>46</v>
      </c>
      <c r="C40" s="15" t="s">
        <v>38</v>
      </c>
      <c r="D40" s="15" t="s">
        <v>39</v>
      </c>
      <c r="E40" s="15" t="s">
        <v>39</v>
      </c>
      <c r="F40" s="16" t="s">
        <v>39</v>
      </c>
      <c r="G40" s="16" t="s">
        <v>39</v>
      </c>
      <c r="H40" s="15" t="s">
        <v>39</v>
      </c>
      <c r="I40" s="15" t="s">
        <v>39</v>
      </c>
      <c r="J40" s="15" t="s">
        <v>39</v>
      </c>
      <c r="K40" s="15" t="s">
        <v>39</v>
      </c>
      <c r="L40" s="15" t="s">
        <v>39</v>
      </c>
      <c r="M40" s="15" t="s">
        <v>39</v>
      </c>
      <c r="N40" s="15" t="s">
        <v>39</v>
      </c>
      <c r="O40" s="16" t="s">
        <v>39</v>
      </c>
      <c r="P40" s="16" t="s">
        <v>39</v>
      </c>
      <c r="Q40" s="15" t="s">
        <v>39</v>
      </c>
      <c r="R40" s="15" t="s">
        <v>39</v>
      </c>
      <c r="S40" s="15" t="s">
        <v>39</v>
      </c>
      <c r="T40" s="15" t="s">
        <v>39</v>
      </c>
      <c r="U40" s="15" t="s">
        <v>39</v>
      </c>
      <c r="V40" s="15" t="s">
        <v>39</v>
      </c>
      <c r="W40" s="15" t="s">
        <v>39</v>
      </c>
      <c r="X40" s="15" t="s">
        <v>39</v>
      </c>
      <c r="Y40" s="15" t="s">
        <v>39</v>
      </c>
    </row>
    <row r="41" spans="1:25" s="50" customFormat="1" ht="66.75" customHeight="1" x14ac:dyDescent="0.25">
      <c r="A41" s="13" t="s">
        <v>139</v>
      </c>
      <c r="B41" s="17" t="s">
        <v>47</v>
      </c>
      <c r="C41" s="15" t="s">
        <v>38</v>
      </c>
      <c r="D41" s="15" t="s">
        <v>39</v>
      </c>
      <c r="E41" s="15" t="s">
        <v>39</v>
      </c>
      <c r="F41" s="15" t="s">
        <v>39</v>
      </c>
      <c r="G41" s="16" t="s">
        <v>39</v>
      </c>
      <c r="H41" s="15" t="s">
        <v>39</v>
      </c>
      <c r="I41" s="15" t="s">
        <v>39</v>
      </c>
      <c r="J41" s="15" t="s">
        <v>39</v>
      </c>
      <c r="K41" s="15" t="s">
        <v>39</v>
      </c>
      <c r="L41" s="15" t="s">
        <v>39</v>
      </c>
      <c r="M41" s="15" t="s">
        <v>39</v>
      </c>
      <c r="N41" s="15" t="s">
        <v>39</v>
      </c>
      <c r="O41" s="22">
        <f>SUM(O42:O45)</f>
        <v>0</v>
      </c>
      <c r="P41" s="16">
        <f>SUM(P42:P45)</f>
        <v>13.768679000000001</v>
      </c>
      <c r="Q41" s="15" t="s">
        <v>39</v>
      </c>
      <c r="R41" s="15" t="s">
        <v>39</v>
      </c>
      <c r="S41" s="15" t="s">
        <v>39</v>
      </c>
      <c r="T41" s="15" t="s">
        <v>39</v>
      </c>
      <c r="U41" s="15" t="s">
        <v>39</v>
      </c>
      <c r="V41" s="15" t="s">
        <v>39</v>
      </c>
      <c r="W41" s="15" t="s">
        <v>39</v>
      </c>
      <c r="X41" s="15" t="s">
        <v>39</v>
      </c>
      <c r="Y41" s="15" t="s">
        <v>39</v>
      </c>
    </row>
    <row r="42" spans="1:25" s="50" customFormat="1" ht="66.75" customHeight="1" x14ac:dyDescent="0.25">
      <c r="A42" s="20" t="s">
        <v>139</v>
      </c>
      <c r="B42" s="97" t="s">
        <v>395</v>
      </c>
      <c r="C42" s="63" t="s">
        <v>60</v>
      </c>
      <c r="D42" s="36" t="s">
        <v>39</v>
      </c>
      <c r="E42" s="36" t="s">
        <v>39</v>
      </c>
      <c r="F42" s="36">
        <f>16+1+6</f>
        <v>23</v>
      </c>
      <c r="G42" s="45">
        <f>48.8+5.7785+23.85689776</f>
        <v>78.435397760000001</v>
      </c>
      <c r="H42" s="38">
        <v>43361</v>
      </c>
      <c r="I42" s="71" t="s">
        <v>39</v>
      </c>
      <c r="J42" s="71" t="s">
        <v>39</v>
      </c>
      <c r="K42" s="68">
        <v>2018</v>
      </c>
      <c r="L42" s="68">
        <v>2018</v>
      </c>
      <c r="M42" s="88" t="s">
        <v>284</v>
      </c>
      <c r="N42" s="37" t="s">
        <v>408</v>
      </c>
      <c r="O42" s="45">
        <v>0</v>
      </c>
      <c r="P42" s="45">
        <f>7.14+0.63219+2.61003</f>
        <v>10.38222</v>
      </c>
      <c r="Q42" s="68" t="s">
        <v>88</v>
      </c>
      <c r="R42" s="62" t="s">
        <v>223</v>
      </c>
      <c r="S42" s="68" t="s">
        <v>79</v>
      </c>
      <c r="T42" s="62" t="s">
        <v>75</v>
      </c>
      <c r="U42" s="62" t="s">
        <v>39</v>
      </c>
      <c r="V42" s="62" t="s">
        <v>39</v>
      </c>
      <c r="W42" s="33">
        <v>2018</v>
      </c>
      <c r="X42" s="28" t="s">
        <v>255</v>
      </c>
      <c r="Y42" s="71" t="s">
        <v>39</v>
      </c>
    </row>
    <row r="43" spans="1:25" s="50" customFormat="1" ht="66.75" customHeight="1" x14ac:dyDescent="0.25">
      <c r="A43" s="20" t="s">
        <v>139</v>
      </c>
      <c r="B43" s="97" t="s">
        <v>396</v>
      </c>
      <c r="C43" s="63" t="s">
        <v>273</v>
      </c>
      <c r="D43" s="36" t="s">
        <v>39</v>
      </c>
      <c r="E43" s="36" t="s">
        <v>39</v>
      </c>
      <c r="F43" s="36">
        <v>5</v>
      </c>
      <c r="G43" s="45">
        <f>1.9195+6.218992+7.69435+4.629105+2.937343</f>
        <v>23.399289999999997</v>
      </c>
      <c r="H43" s="38">
        <v>43465</v>
      </c>
      <c r="I43" s="71" t="s">
        <v>39</v>
      </c>
      <c r="J43" s="71" t="s">
        <v>39</v>
      </c>
      <c r="K43" s="68">
        <v>2020</v>
      </c>
      <c r="L43" s="68">
        <v>2020</v>
      </c>
      <c r="M43" s="88" t="s">
        <v>410</v>
      </c>
      <c r="N43" s="37" t="s">
        <v>409</v>
      </c>
      <c r="O43" s="45">
        <v>0</v>
      </c>
      <c r="P43" s="45">
        <f>0.21+0.68038+0.82776+0.498+0.316</f>
        <v>2.5321400000000001</v>
      </c>
      <c r="Q43" s="68" t="s">
        <v>88</v>
      </c>
      <c r="R43" s="62" t="s">
        <v>223</v>
      </c>
      <c r="S43" s="68" t="s">
        <v>79</v>
      </c>
      <c r="T43" s="62" t="s">
        <v>75</v>
      </c>
      <c r="U43" s="62" t="s">
        <v>39</v>
      </c>
      <c r="V43" s="62" t="s">
        <v>39</v>
      </c>
      <c r="W43" s="33">
        <v>2019</v>
      </c>
      <c r="X43" s="28" t="s">
        <v>255</v>
      </c>
      <c r="Y43" s="71" t="s">
        <v>39</v>
      </c>
    </row>
    <row r="44" spans="1:25" s="50" customFormat="1" ht="66.75" customHeight="1" x14ac:dyDescent="0.25">
      <c r="A44" s="31" t="s">
        <v>139</v>
      </c>
      <c r="B44" s="128" t="s">
        <v>397</v>
      </c>
      <c r="C44" s="66" t="s">
        <v>176</v>
      </c>
      <c r="D44" s="33" t="s">
        <v>39</v>
      </c>
      <c r="E44" s="33" t="s">
        <v>39</v>
      </c>
      <c r="F44" s="33">
        <v>2</v>
      </c>
      <c r="G44" s="48">
        <f>3.11+1.04</f>
        <v>4.1500000000000004</v>
      </c>
      <c r="H44" s="75">
        <v>44559</v>
      </c>
      <c r="I44" s="33" t="s">
        <v>39</v>
      </c>
      <c r="J44" s="33" t="s">
        <v>39</v>
      </c>
      <c r="K44" s="33">
        <v>2021</v>
      </c>
      <c r="L44" s="33">
        <v>2021</v>
      </c>
      <c r="M44" s="88" t="s">
        <v>411</v>
      </c>
      <c r="N44" s="52" t="s">
        <v>412</v>
      </c>
      <c r="O44" s="48">
        <v>0</v>
      </c>
      <c r="P44" s="48">
        <f>0.363+0.17</f>
        <v>0.53300000000000003</v>
      </c>
      <c r="Q44" s="33" t="s">
        <v>178</v>
      </c>
      <c r="R44" s="33" t="s">
        <v>182</v>
      </c>
      <c r="S44" s="33" t="s">
        <v>80</v>
      </c>
      <c r="T44" s="33" t="s">
        <v>81</v>
      </c>
      <c r="U44" s="33" t="s">
        <v>39</v>
      </c>
      <c r="V44" s="48" t="s">
        <v>39</v>
      </c>
      <c r="W44" s="33">
        <v>2019</v>
      </c>
      <c r="X44" s="28" t="s">
        <v>255</v>
      </c>
      <c r="Y44" s="33" t="s">
        <v>39</v>
      </c>
    </row>
    <row r="45" spans="1:25" s="50" customFormat="1" ht="66.75" customHeight="1" x14ac:dyDescent="0.25">
      <c r="A45" s="31" t="s">
        <v>139</v>
      </c>
      <c r="B45" s="128" t="s">
        <v>398</v>
      </c>
      <c r="C45" s="66" t="s">
        <v>61</v>
      </c>
      <c r="D45" s="33" t="s">
        <v>39</v>
      </c>
      <c r="E45" s="33" t="s">
        <v>39</v>
      </c>
      <c r="F45" s="33">
        <f>1+1</f>
        <v>2</v>
      </c>
      <c r="G45" s="48">
        <f>1.18+1.75497</f>
        <v>2.9349699999999999</v>
      </c>
      <c r="H45" s="75">
        <v>43471</v>
      </c>
      <c r="I45" s="33" t="s">
        <v>39</v>
      </c>
      <c r="J45" s="33" t="s">
        <v>39</v>
      </c>
      <c r="K45" s="33">
        <v>2026</v>
      </c>
      <c r="L45" s="33">
        <v>2026</v>
      </c>
      <c r="M45" s="88" t="s">
        <v>414</v>
      </c>
      <c r="N45" s="52" t="s">
        <v>413</v>
      </c>
      <c r="O45" s="48">
        <v>0</v>
      </c>
      <c r="P45" s="48">
        <f>0.129319+0.192</f>
        <v>0.32131900000000002</v>
      </c>
      <c r="Q45" s="33" t="s">
        <v>89</v>
      </c>
      <c r="R45" s="33" t="s">
        <v>92</v>
      </c>
      <c r="S45" s="33" t="s">
        <v>77</v>
      </c>
      <c r="T45" s="33" t="s">
        <v>52</v>
      </c>
      <c r="U45" s="33" t="s">
        <v>39</v>
      </c>
      <c r="V45" s="33" t="s">
        <v>39</v>
      </c>
      <c r="W45" s="33">
        <v>2020</v>
      </c>
      <c r="X45" s="28" t="s">
        <v>255</v>
      </c>
      <c r="Y45" s="33" t="s">
        <v>39</v>
      </c>
    </row>
    <row r="46" spans="1:25" s="50" customFormat="1" ht="66.75" customHeight="1" x14ac:dyDescent="0.25">
      <c r="A46" s="31" t="s">
        <v>139</v>
      </c>
      <c r="B46" s="128" t="s">
        <v>399</v>
      </c>
      <c r="C46" s="67" t="s">
        <v>177</v>
      </c>
      <c r="D46" s="33" t="s">
        <v>39</v>
      </c>
      <c r="E46" s="33" t="s">
        <v>39</v>
      </c>
      <c r="F46" s="33">
        <v>12</v>
      </c>
      <c r="G46" s="48">
        <f>2.77+1.37+2.473+21.28396279+1.02+3.198+3.677+1.61</f>
        <v>37.401962789999999</v>
      </c>
      <c r="H46" s="75">
        <v>42755</v>
      </c>
      <c r="I46" s="33">
        <v>2020</v>
      </c>
      <c r="J46" s="33">
        <v>4</v>
      </c>
      <c r="K46" s="33">
        <v>2020</v>
      </c>
      <c r="L46" s="33">
        <v>2020</v>
      </c>
      <c r="M46" s="103" t="s">
        <v>415</v>
      </c>
      <c r="N46" s="28" t="s">
        <v>416</v>
      </c>
      <c r="O46" s="48">
        <v>0</v>
      </c>
      <c r="P46" s="48">
        <f>0.45139+0.15+0.26608+2.5004+0.11021+0.344+0.39557+0.4635</f>
        <v>4.6811499999999997</v>
      </c>
      <c r="Q46" s="33" t="s">
        <v>179</v>
      </c>
      <c r="R46" s="33" t="s">
        <v>180</v>
      </c>
      <c r="S46" s="33" t="s">
        <v>180</v>
      </c>
      <c r="T46" s="33" t="s">
        <v>181</v>
      </c>
      <c r="U46" s="33" t="s">
        <v>39</v>
      </c>
      <c r="V46" s="48" t="s">
        <v>39</v>
      </c>
      <c r="W46" s="33">
        <v>2018</v>
      </c>
      <c r="X46" s="28" t="s">
        <v>255</v>
      </c>
      <c r="Y46" s="33" t="s">
        <v>39</v>
      </c>
    </row>
    <row r="47" spans="1:25" s="50" customFormat="1" ht="66.75" customHeight="1" x14ac:dyDescent="0.25">
      <c r="A47" s="13" t="s">
        <v>140</v>
      </c>
      <c r="B47" s="17" t="s">
        <v>48</v>
      </c>
      <c r="C47" s="15" t="s">
        <v>38</v>
      </c>
      <c r="D47" s="15" t="s">
        <v>39</v>
      </c>
      <c r="E47" s="15" t="s">
        <v>39</v>
      </c>
      <c r="F47" s="15" t="s">
        <v>39</v>
      </c>
      <c r="G47" s="16" t="s">
        <v>39</v>
      </c>
      <c r="H47" s="15" t="s">
        <v>39</v>
      </c>
      <c r="I47" s="15" t="s">
        <v>39</v>
      </c>
      <c r="J47" s="15" t="s">
        <v>39</v>
      </c>
      <c r="K47" s="15" t="s">
        <v>39</v>
      </c>
      <c r="L47" s="15" t="s">
        <v>39</v>
      </c>
      <c r="M47" s="15" t="s">
        <v>39</v>
      </c>
      <c r="N47" s="15" t="s">
        <v>39</v>
      </c>
      <c r="O47" s="16" t="s">
        <v>39</v>
      </c>
      <c r="P47" s="16" t="s">
        <v>39</v>
      </c>
      <c r="Q47" s="15" t="s">
        <v>39</v>
      </c>
      <c r="R47" s="15" t="s">
        <v>39</v>
      </c>
      <c r="S47" s="15" t="s">
        <v>39</v>
      </c>
      <c r="T47" s="15" t="s">
        <v>39</v>
      </c>
      <c r="U47" s="15" t="s">
        <v>39</v>
      </c>
      <c r="V47" s="15" t="s">
        <v>39</v>
      </c>
      <c r="W47" s="15" t="s">
        <v>39</v>
      </c>
      <c r="X47" s="15" t="s">
        <v>39</v>
      </c>
      <c r="Y47" s="15" t="s">
        <v>39</v>
      </c>
    </row>
    <row r="48" spans="1:25" s="50" customFormat="1" ht="66.75" customHeight="1" x14ac:dyDescent="0.25">
      <c r="A48" s="13" t="s">
        <v>141</v>
      </c>
      <c r="B48" s="27" t="s">
        <v>62</v>
      </c>
      <c r="C48" s="15" t="s">
        <v>38</v>
      </c>
      <c r="D48" s="29" t="s">
        <v>39</v>
      </c>
      <c r="E48" s="29" t="s">
        <v>39</v>
      </c>
      <c r="F48" s="15" t="s">
        <v>39</v>
      </c>
      <c r="G48" s="16" t="s">
        <v>39</v>
      </c>
      <c r="H48" s="29" t="s">
        <v>39</v>
      </c>
      <c r="I48" s="29" t="s">
        <v>39</v>
      </c>
      <c r="J48" s="29" t="s">
        <v>39</v>
      </c>
      <c r="K48" s="29" t="s">
        <v>39</v>
      </c>
      <c r="L48" s="29" t="s">
        <v>39</v>
      </c>
      <c r="M48" s="29" t="s">
        <v>39</v>
      </c>
      <c r="N48" s="29" t="s">
        <v>39</v>
      </c>
      <c r="O48" s="30">
        <f>O49</f>
        <v>0.38379999999999997</v>
      </c>
      <c r="P48" s="30">
        <f>P49</f>
        <v>88.480284999999995</v>
      </c>
      <c r="Q48" s="29" t="s">
        <v>39</v>
      </c>
      <c r="R48" s="15" t="s">
        <v>39</v>
      </c>
      <c r="S48" s="15" t="s">
        <v>39</v>
      </c>
      <c r="T48" s="15" t="s">
        <v>39</v>
      </c>
      <c r="U48" s="15" t="s">
        <v>39</v>
      </c>
      <c r="V48" s="15" t="s">
        <v>39</v>
      </c>
      <c r="W48" s="29" t="s">
        <v>39</v>
      </c>
      <c r="X48" s="29" t="s">
        <v>39</v>
      </c>
      <c r="Y48" s="29" t="s">
        <v>39</v>
      </c>
    </row>
    <row r="49" spans="1:25" s="50" customFormat="1" ht="66.75" customHeight="1" x14ac:dyDescent="0.25">
      <c r="A49" s="13" t="s">
        <v>142</v>
      </c>
      <c r="B49" s="17" t="s">
        <v>41</v>
      </c>
      <c r="C49" s="15" t="s">
        <v>38</v>
      </c>
      <c r="D49" s="29" t="s">
        <v>39</v>
      </c>
      <c r="E49" s="29" t="s">
        <v>39</v>
      </c>
      <c r="F49" s="109" t="s">
        <v>39</v>
      </c>
      <c r="G49" s="47" t="s">
        <v>39</v>
      </c>
      <c r="H49" s="30" t="s">
        <v>39</v>
      </c>
      <c r="I49" s="30" t="s">
        <v>39</v>
      </c>
      <c r="J49" s="30" t="s">
        <v>39</v>
      </c>
      <c r="K49" s="30" t="s">
        <v>39</v>
      </c>
      <c r="L49" s="30" t="s">
        <v>39</v>
      </c>
      <c r="M49" s="30" t="s">
        <v>39</v>
      </c>
      <c r="N49" s="30" t="s">
        <v>39</v>
      </c>
      <c r="O49" s="30">
        <f>SUM(O50,O83)</f>
        <v>0.38379999999999997</v>
      </c>
      <c r="P49" s="30">
        <f>SUM(P50,P83)</f>
        <v>88.480284999999995</v>
      </c>
      <c r="Q49" s="30" t="s">
        <v>39</v>
      </c>
      <c r="R49" s="29" t="s">
        <v>39</v>
      </c>
      <c r="S49" s="30" t="s">
        <v>39</v>
      </c>
      <c r="T49" s="30" t="s">
        <v>39</v>
      </c>
      <c r="U49" s="30" t="s">
        <v>39</v>
      </c>
      <c r="V49" s="30" t="s">
        <v>39</v>
      </c>
      <c r="W49" s="30" t="s">
        <v>39</v>
      </c>
      <c r="X49" s="30" t="s">
        <v>39</v>
      </c>
      <c r="Y49" s="30" t="s">
        <v>39</v>
      </c>
    </row>
    <row r="50" spans="1:25" s="50" customFormat="1" ht="66.75" customHeight="1" x14ac:dyDescent="0.25">
      <c r="A50" s="13" t="s">
        <v>143</v>
      </c>
      <c r="B50" s="17" t="s">
        <v>42</v>
      </c>
      <c r="C50" s="15" t="s">
        <v>38</v>
      </c>
      <c r="D50" s="29" t="s">
        <v>39</v>
      </c>
      <c r="E50" s="29" t="s">
        <v>39</v>
      </c>
      <c r="F50" s="109" t="s">
        <v>39</v>
      </c>
      <c r="G50" s="47" t="s">
        <v>39</v>
      </c>
      <c r="H50" s="30" t="s">
        <v>39</v>
      </c>
      <c r="I50" s="30" t="s">
        <v>39</v>
      </c>
      <c r="J50" s="30" t="s">
        <v>39</v>
      </c>
      <c r="K50" s="30" t="s">
        <v>39</v>
      </c>
      <c r="L50" s="30" t="s">
        <v>39</v>
      </c>
      <c r="M50" s="30" t="s">
        <v>39</v>
      </c>
      <c r="N50" s="30" t="s">
        <v>39</v>
      </c>
      <c r="O50" s="30">
        <f>SUM(O51,O53,O55,O56,O59)</f>
        <v>0.38379999999999997</v>
      </c>
      <c r="P50" s="30">
        <f>SUM(P51,P53,P55,P56,P59)</f>
        <v>88.480284999999995</v>
      </c>
      <c r="Q50" s="30" t="s">
        <v>39</v>
      </c>
      <c r="R50" s="29" t="s">
        <v>39</v>
      </c>
      <c r="S50" s="30" t="s">
        <v>39</v>
      </c>
      <c r="T50" s="30" t="s">
        <v>39</v>
      </c>
      <c r="U50" s="30" t="s">
        <v>39</v>
      </c>
      <c r="V50" s="30" t="s">
        <v>39</v>
      </c>
      <c r="W50" s="30" t="s">
        <v>39</v>
      </c>
      <c r="X50" s="30" t="s">
        <v>39</v>
      </c>
      <c r="Y50" s="30" t="s">
        <v>39</v>
      </c>
    </row>
    <row r="51" spans="1:25" s="50" customFormat="1" ht="66.75" customHeight="1" x14ac:dyDescent="0.25">
      <c r="A51" s="13" t="s">
        <v>144</v>
      </c>
      <c r="B51" s="17" t="s">
        <v>43</v>
      </c>
      <c r="C51" s="15" t="s">
        <v>38</v>
      </c>
      <c r="D51" s="29" t="s">
        <v>39</v>
      </c>
      <c r="E51" s="29" t="s">
        <v>39</v>
      </c>
      <c r="F51" s="109" t="s">
        <v>39</v>
      </c>
      <c r="G51" s="47" t="s">
        <v>39</v>
      </c>
      <c r="H51" s="30" t="s">
        <v>39</v>
      </c>
      <c r="I51" s="30" t="s">
        <v>39</v>
      </c>
      <c r="J51" s="30" t="s">
        <v>39</v>
      </c>
      <c r="K51" s="30" t="s">
        <v>39</v>
      </c>
      <c r="L51" s="30" t="s">
        <v>39</v>
      </c>
      <c r="M51" s="30" t="s">
        <v>39</v>
      </c>
      <c r="N51" s="30" t="s">
        <v>39</v>
      </c>
      <c r="O51" s="30">
        <f>SUM(O52:O52)</f>
        <v>0</v>
      </c>
      <c r="P51" s="30">
        <f>SUM(P52:P52)</f>
        <v>7.8E-2</v>
      </c>
      <c r="Q51" s="30" t="s">
        <v>39</v>
      </c>
      <c r="R51" s="29" t="s">
        <v>39</v>
      </c>
      <c r="S51" s="30" t="s">
        <v>39</v>
      </c>
      <c r="T51" s="30" t="s">
        <v>39</v>
      </c>
      <c r="U51" s="30" t="s">
        <v>39</v>
      </c>
      <c r="V51" s="30" t="s">
        <v>39</v>
      </c>
      <c r="W51" s="30" t="s">
        <v>39</v>
      </c>
      <c r="X51" s="30" t="s">
        <v>39</v>
      </c>
      <c r="Y51" s="30" t="s">
        <v>39</v>
      </c>
    </row>
    <row r="52" spans="1:25" s="50" customFormat="1" ht="66.75" customHeight="1" x14ac:dyDescent="0.25">
      <c r="A52" s="31" t="s">
        <v>144</v>
      </c>
      <c r="B52" s="32" t="s">
        <v>183</v>
      </c>
      <c r="C52" s="78" t="s">
        <v>65</v>
      </c>
      <c r="D52" s="38">
        <v>42096</v>
      </c>
      <c r="E52" s="36">
        <v>63</v>
      </c>
      <c r="F52" s="36">
        <v>1</v>
      </c>
      <c r="G52" s="45">
        <v>5.5000000000000003E-4</v>
      </c>
      <c r="H52" s="38">
        <v>44926</v>
      </c>
      <c r="I52" s="36" t="s">
        <v>39</v>
      </c>
      <c r="J52" s="36" t="s">
        <v>39</v>
      </c>
      <c r="K52" s="36" t="s">
        <v>39</v>
      </c>
      <c r="L52" s="36" t="s">
        <v>39</v>
      </c>
      <c r="M52" s="89" t="s">
        <v>90</v>
      </c>
      <c r="N52" s="36" t="s">
        <v>78</v>
      </c>
      <c r="O52" s="45">
        <v>0</v>
      </c>
      <c r="P52" s="45">
        <v>7.8E-2</v>
      </c>
      <c r="Q52" s="37" t="s">
        <v>90</v>
      </c>
      <c r="R52" s="45">
        <v>0</v>
      </c>
      <c r="S52" s="109" t="s">
        <v>290</v>
      </c>
      <c r="T52" s="45" t="s">
        <v>106</v>
      </c>
      <c r="U52" s="36" t="s">
        <v>39</v>
      </c>
      <c r="V52" s="36" t="s">
        <v>39</v>
      </c>
      <c r="W52" s="36" t="s">
        <v>39</v>
      </c>
      <c r="X52" s="36" t="s">
        <v>39</v>
      </c>
      <c r="Y52" s="36" t="s">
        <v>39</v>
      </c>
    </row>
    <row r="53" spans="1:25" s="50" customFormat="1" ht="66.75" customHeight="1" x14ac:dyDescent="0.25">
      <c r="A53" s="13" t="s">
        <v>145</v>
      </c>
      <c r="B53" s="17" t="s">
        <v>44</v>
      </c>
      <c r="C53" s="15" t="s">
        <v>38</v>
      </c>
      <c r="D53" s="29" t="s">
        <v>39</v>
      </c>
      <c r="E53" s="29" t="s">
        <v>39</v>
      </c>
      <c r="F53" s="109" t="s">
        <v>39</v>
      </c>
      <c r="G53" s="30" t="s">
        <v>39</v>
      </c>
      <c r="H53" s="29" t="s">
        <v>39</v>
      </c>
      <c r="I53" s="29" t="s">
        <v>39</v>
      </c>
      <c r="J53" s="29" t="s">
        <v>39</v>
      </c>
      <c r="K53" s="29" t="s">
        <v>39</v>
      </c>
      <c r="L53" s="29" t="s">
        <v>39</v>
      </c>
      <c r="M53" s="29" t="s">
        <v>39</v>
      </c>
      <c r="N53" s="29" t="s">
        <v>39</v>
      </c>
      <c r="O53" s="30" t="s">
        <v>39</v>
      </c>
      <c r="P53" s="30" t="s">
        <v>39</v>
      </c>
      <c r="Q53" s="29" t="s">
        <v>39</v>
      </c>
      <c r="R53" s="29" t="s">
        <v>39</v>
      </c>
      <c r="S53" s="29" t="s">
        <v>39</v>
      </c>
      <c r="T53" s="29" t="s">
        <v>39</v>
      </c>
      <c r="U53" s="29" t="s">
        <v>39</v>
      </c>
      <c r="V53" s="29" t="s">
        <v>39</v>
      </c>
      <c r="W53" s="29" t="s">
        <v>39</v>
      </c>
      <c r="X53" s="29" t="s">
        <v>39</v>
      </c>
      <c r="Y53" s="29" t="s">
        <v>39</v>
      </c>
    </row>
    <row r="54" spans="1:25" s="50" customFormat="1" ht="66.75" customHeight="1" x14ac:dyDescent="0.25">
      <c r="A54" s="31" t="s">
        <v>145</v>
      </c>
      <c r="B54" s="32" t="s">
        <v>274</v>
      </c>
      <c r="C54" s="78" t="s">
        <v>275</v>
      </c>
      <c r="D54" s="34">
        <v>43322</v>
      </c>
      <c r="E54" s="109">
        <v>674</v>
      </c>
      <c r="F54" s="109">
        <v>1</v>
      </c>
      <c r="G54" s="47">
        <v>0.74627447999999996</v>
      </c>
      <c r="H54" s="38">
        <v>43871</v>
      </c>
      <c r="I54" s="109" t="s">
        <v>39</v>
      </c>
      <c r="J54" s="109" t="s">
        <v>39</v>
      </c>
      <c r="K54" s="109">
        <v>2019</v>
      </c>
      <c r="L54" s="109">
        <v>2019</v>
      </c>
      <c r="M54" s="86" t="s">
        <v>285</v>
      </c>
      <c r="N54" s="108" t="s">
        <v>286</v>
      </c>
      <c r="O54" s="47">
        <v>0</v>
      </c>
      <c r="P54" s="109">
        <v>1.4</v>
      </c>
      <c r="Q54" s="108" t="s">
        <v>287</v>
      </c>
      <c r="R54" s="109" t="s">
        <v>288</v>
      </c>
      <c r="S54" s="109" t="s">
        <v>290</v>
      </c>
      <c r="T54" s="109" t="s">
        <v>289</v>
      </c>
      <c r="U54" s="109" t="s">
        <v>39</v>
      </c>
      <c r="V54" s="109" t="s">
        <v>39</v>
      </c>
      <c r="W54" s="109" t="s">
        <v>39</v>
      </c>
      <c r="X54" s="108" t="s">
        <v>39</v>
      </c>
      <c r="Y54" s="36" t="s">
        <v>39</v>
      </c>
    </row>
    <row r="55" spans="1:25" s="50" customFormat="1" ht="66.75" customHeight="1" x14ac:dyDescent="0.25">
      <c r="A55" s="13" t="s">
        <v>146</v>
      </c>
      <c r="B55" s="17" t="s">
        <v>45</v>
      </c>
      <c r="C55" s="15" t="s">
        <v>38</v>
      </c>
      <c r="D55" s="29" t="s">
        <v>39</v>
      </c>
      <c r="E55" s="29" t="s">
        <v>39</v>
      </c>
      <c r="F55" s="109" t="s">
        <v>39</v>
      </c>
      <c r="G55" s="30" t="s">
        <v>39</v>
      </c>
      <c r="H55" s="29" t="s">
        <v>39</v>
      </c>
      <c r="I55" s="29" t="s">
        <v>39</v>
      </c>
      <c r="J55" s="29" t="s">
        <v>39</v>
      </c>
      <c r="K55" s="29" t="s">
        <v>39</v>
      </c>
      <c r="L55" s="29" t="s">
        <v>39</v>
      </c>
      <c r="M55" s="29" t="s">
        <v>39</v>
      </c>
      <c r="N55" s="29" t="s">
        <v>39</v>
      </c>
      <c r="O55" s="30" t="s">
        <v>39</v>
      </c>
      <c r="P55" s="30" t="s">
        <v>39</v>
      </c>
      <c r="Q55" s="29" t="s">
        <v>39</v>
      </c>
      <c r="R55" s="29" t="s">
        <v>39</v>
      </c>
      <c r="S55" s="29" t="s">
        <v>39</v>
      </c>
      <c r="T55" s="29" t="s">
        <v>39</v>
      </c>
      <c r="U55" s="29" t="s">
        <v>39</v>
      </c>
      <c r="V55" s="29" t="s">
        <v>39</v>
      </c>
      <c r="W55" s="29" t="s">
        <v>39</v>
      </c>
      <c r="X55" s="29" t="s">
        <v>39</v>
      </c>
      <c r="Y55" s="29" t="s">
        <v>39</v>
      </c>
    </row>
    <row r="56" spans="1:25" s="50" customFormat="1" ht="66.75" customHeight="1" x14ac:dyDescent="0.25">
      <c r="A56" s="13" t="s">
        <v>147</v>
      </c>
      <c r="B56" s="17" t="s">
        <v>46</v>
      </c>
      <c r="C56" s="15" t="s">
        <v>38</v>
      </c>
      <c r="D56" s="29" t="s">
        <v>39</v>
      </c>
      <c r="E56" s="29" t="s">
        <v>39</v>
      </c>
      <c r="F56" s="109" t="s">
        <v>39</v>
      </c>
      <c r="G56" s="47" t="s">
        <v>39</v>
      </c>
      <c r="H56" s="30" t="s">
        <v>39</v>
      </c>
      <c r="I56" s="30" t="s">
        <v>39</v>
      </c>
      <c r="J56" s="30" t="s">
        <v>39</v>
      </c>
      <c r="K56" s="30" t="s">
        <v>39</v>
      </c>
      <c r="L56" s="30" t="s">
        <v>39</v>
      </c>
      <c r="M56" s="30" t="s">
        <v>39</v>
      </c>
      <c r="N56" s="30" t="s">
        <v>39</v>
      </c>
      <c r="O56" s="30">
        <f>SUM(O57:O58)</f>
        <v>0</v>
      </c>
      <c r="P56" s="30">
        <f>SUM(P57:P58)</f>
        <v>49.64</v>
      </c>
      <c r="Q56" s="30" t="s">
        <v>39</v>
      </c>
      <c r="R56" s="30" t="s">
        <v>39</v>
      </c>
      <c r="S56" s="30" t="s">
        <v>39</v>
      </c>
      <c r="T56" s="30" t="s">
        <v>39</v>
      </c>
      <c r="U56" s="30" t="s">
        <v>39</v>
      </c>
      <c r="V56" s="30" t="s">
        <v>39</v>
      </c>
      <c r="W56" s="30" t="s">
        <v>39</v>
      </c>
      <c r="X56" s="30" t="s">
        <v>39</v>
      </c>
      <c r="Y56" s="30" t="s">
        <v>39</v>
      </c>
    </row>
    <row r="57" spans="1:25" s="50" customFormat="1" ht="88.5" customHeight="1" x14ac:dyDescent="0.25">
      <c r="A57" s="35" t="s">
        <v>147</v>
      </c>
      <c r="B57" s="74" t="s">
        <v>105</v>
      </c>
      <c r="C57" s="71" t="s">
        <v>71</v>
      </c>
      <c r="D57" s="26" t="s">
        <v>39</v>
      </c>
      <c r="E57" s="37" t="s">
        <v>39</v>
      </c>
      <c r="F57" s="68">
        <v>5</v>
      </c>
      <c r="G57" s="45">
        <f>141.54+71.94+42.35+103.37+64.854</f>
        <v>424.05399999999997</v>
      </c>
      <c r="H57" s="38">
        <v>42485</v>
      </c>
      <c r="I57" s="68">
        <v>2027</v>
      </c>
      <c r="J57" s="68">
        <v>4</v>
      </c>
      <c r="K57" s="68">
        <v>2027</v>
      </c>
      <c r="L57" s="68">
        <v>2027</v>
      </c>
      <c r="M57" s="89" t="s">
        <v>371</v>
      </c>
      <c r="N57" s="89" t="s">
        <v>417</v>
      </c>
      <c r="O57" s="47">
        <v>0</v>
      </c>
      <c r="P57" s="47">
        <f>15.92+8.09+4.76+11.43+7.17</f>
        <v>47.37</v>
      </c>
      <c r="Q57" s="73" t="s">
        <v>82</v>
      </c>
      <c r="R57" s="68" t="s">
        <v>83</v>
      </c>
      <c r="S57" s="68" t="s">
        <v>83</v>
      </c>
      <c r="T57" s="68" t="s">
        <v>187</v>
      </c>
      <c r="U57" s="68" t="s">
        <v>188</v>
      </c>
      <c r="V57" s="68" t="s">
        <v>83</v>
      </c>
      <c r="W57" s="109">
        <v>2022</v>
      </c>
      <c r="X57" s="108" t="s">
        <v>372</v>
      </c>
      <c r="Y57" s="68" t="s">
        <v>39</v>
      </c>
    </row>
    <row r="58" spans="1:25" s="50" customFormat="1" ht="66.75" customHeight="1" x14ac:dyDescent="0.25">
      <c r="A58" s="35" t="s">
        <v>147</v>
      </c>
      <c r="B58" s="32" t="s">
        <v>104</v>
      </c>
      <c r="C58" s="33" t="s">
        <v>64</v>
      </c>
      <c r="D58" s="34">
        <v>42881</v>
      </c>
      <c r="E58" s="109" t="s">
        <v>120</v>
      </c>
      <c r="F58" s="109">
        <v>1</v>
      </c>
      <c r="G58" s="47">
        <v>15.074</v>
      </c>
      <c r="H58" s="34">
        <v>43465</v>
      </c>
      <c r="I58" s="36" t="s">
        <v>39</v>
      </c>
      <c r="J58" s="36" t="s">
        <v>39</v>
      </c>
      <c r="K58" s="109">
        <v>2018</v>
      </c>
      <c r="L58" s="109">
        <v>2018</v>
      </c>
      <c r="M58" s="86" t="s">
        <v>206</v>
      </c>
      <c r="N58" s="108" t="s">
        <v>121</v>
      </c>
      <c r="O58" s="47">
        <v>0</v>
      </c>
      <c r="P58" s="109">
        <v>2.27</v>
      </c>
      <c r="Q58" s="108" t="s">
        <v>123</v>
      </c>
      <c r="R58" s="36" t="s">
        <v>203</v>
      </c>
      <c r="S58" s="36" t="s">
        <v>204</v>
      </c>
      <c r="T58" s="36" t="s">
        <v>204</v>
      </c>
      <c r="U58" s="36" t="s">
        <v>205</v>
      </c>
      <c r="V58" s="36" t="s">
        <v>205</v>
      </c>
      <c r="W58" s="109">
        <v>2018</v>
      </c>
      <c r="X58" s="108" t="s">
        <v>269</v>
      </c>
      <c r="Y58" s="36" t="s">
        <v>39</v>
      </c>
    </row>
    <row r="59" spans="1:25" s="50" customFormat="1" ht="66.75" customHeight="1" x14ac:dyDescent="0.25">
      <c r="A59" s="13" t="s">
        <v>148</v>
      </c>
      <c r="B59" s="17" t="s">
        <v>47</v>
      </c>
      <c r="C59" s="15" t="s">
        <v>38</v>
      </c>
      <c r="D59" s="29" t="s">
        <v>39</v>
      </c>
      <c r="E59" s="29" t="s">
        <v>39</v>
      </c>
      <c r="F59" s="29" t="s">
        <v>39</v>
      </c>
      <c r="G59" s="30" t="s">
        <v>39</v>
      </c>
      <c r="H59" s="29" t="s">
        <v>39</v>
      </c>
      <c r="I59" s="29" t="s">
        <v>39</v>
      </c>
      <c r="J59" s="29" t="s">
        <v>39</v>
      </c>
      <c r="K59" s="29" t="s">
        <v>39</v>
      </c>
      <c r="L59" s="29" t="s">
        <v>39</v>
      </c>
      <c r="M59" s="29" t="s">
        <v>39</v>
      </c>
      <c r="N59" s="29" t="s">
        <v>39</v>
      </c>
      <c r="O59" s="30">
        <f>SUM(O60:O76)</f>
        <v>0.38379999999999997</v>
      </c>
      <c r="P59" s="30">
        <f>SUM(P60:P76)</f>
        <v>38.762284999999991</v>
      </c>
      <c r="Q59" s="29" t="s">
        <v>39</v>
      </c>
      <c r="R59" s="29" t="s">
        <v>39</v>
      </c>
      <c r="S59" s="29" t="s">
        <v>39</v>
      </c>
      <c r="T59" s="29" t="s">
        <v>39</v>
      </c>
      <c r="U59" s="29" t="s">
        <v>39</v>
      </c>
      <c r="V59" s="29" t="s">
        <v>39</v>
      </c>
      <c r="W59" s="29" t="s">
        <v>39</v>
      </c>
      <c r="X59" s="29" t="s">
        <v>39</v>
      </c>
      <c r="Y59" s="29" t="s">
        <v>39</v>
      </c>
    </row>
    <row r="60" spans="1:25" s="50" customFormat="1" ht="66.75" customHeight="1" x14ac:dyDescent="0.25">
      <c r="A60" s="35" t="s">
        <v>148</v>
      </c>
      <c r="B60" s="84" t="s">
        <v>93</v>
      </c>
      <c r="C60" s="33" t="s">
        <v>94</v>
      </c>
      <c r="D60" s="37" t="s">
        <v>39</v>
      </c>
      <c r="E60" s="37" t="s">
        <v>39</v>
      </c>
      <c r="F60" s="36">
        <v>4</v>
      </c>
      <c r="G60" s="45">
        <v>0</v>
      </c>
      <c r="H60" s="38">
        <v>43390</v>
      </c>
      <c r="I60" s="36" t="s">
        <v>39</v>
      </c>
      <c r="J60" s="36" t="s">
        <v>39</v>
      </c>
      <c r="K60" s="36">
        <v>2018</v>
      </c>
      <c r="L60" s="36">
        <v>2018</v>
      </c>
      <c r="M60" s="89" t="s">
        <v>418</v>
      </c>
      <c r="N60" s="108" t="s">
        <v>420</v>
      </c>
      <c r="O60" s="47">
        <v>0.38379999999999997</v>
      </c>
      <c r="P60" s="109">
        <v>1.4386049999999999</v>
      </c>
      <c r="Q60" s="37" t="s">
        <v>107</v>
      </c>
      <c r="R60" s="45" t="s">
        <v>189</v>
      </c>
      <c r="S60" s="45" t="s">
        <v>81</v>
      </c>
      <c r="T60" s="45" t="s">
        <v>55</v>
      </c>
      <c r="U60" s="109" t="s">
        <v>39</v>
      </c>
      <c r="V60" s="109" t="s">
        <v>39</v>
      </c>
      <c r="W60" s="109">
        <v>2018</v>
      </c>
      <c r="X60" s="108" t="s">
        <v>373</v>
      </c>
      <c r="Y60" s="36" t="s">
        <v>39</v>
      </c>
    </row>
    <row r="61" spans="1:25" s="50" customFormat="1" ht="66.75" customHeight="1" x14ac:dyDescent="0.25">
      <c r="A61" s="69" t="s">
        <v>148</v>
      </c>
      <c r="B61" s="85" t="s">
        <v>95</v>
      </c>
      <c r="C61" s="70" t="s">
        <v>96</v>
      </c>
      <c r="D61" s="36" t="s">
        <v>39</v>
      </c>
      <c r="E61" s="37" t="s">
        <v>39</v>
      </c>
      <c r="F61" s="36">
        <v>2</v>
      </c>
      <c r="G61" s="47">
        <v>0</v>
      </c>
      <c r="H61" s="34">
        <v>43465</v>
      </c>
      <c r="I61" s="36" t="s">
        <v>39</v>
      </c>
      <c r="J61" s="109" t="s">
        <v>39</v>
      </c>
      <c r="K61" s="36">
        <v>2018</v>
      </c>
      <c r="L61" s="36">
        <v>2018</v>
      </c>
      <c r="M61" s="86" t="s">
        <v>419</v>
      </c>
      <c r="N61" s="108" t="s">
        <v>421</v>
      </c>
      <c r="O61" s="47">
        <v>0</v>
      </c>
      <c r="P61" s="109">
        <v>1.3992</v>
      </c>
      <c r="Q61" s="72" t="s">
        <v>108</v>
      </c>
      <c r="R61" s="109" t="s">
        <v>190</v>
      </c>
      <c r="S61" s="36" t="s">
        <v>77</v>
      </c>
      <c r="T61" s="36" t="s">
        <v>75</v>
      </c>
      <c r="U61" s="36" t="s">
        <v>39</v>
      </c>
      <c r="V61" s="36" t="s">
        <v>39</v>
      </c>
      <c r="W61" s="36">
        <v>2017</v>
      </c>
      <c r="X61" s="108" t="s">
        <v>372</v>
      </c>
      <c r="Y61" s="36" t="s">
        <v>39</v>
      </c>
    </row>
    <row r="62" spans="1:25" s="50" customFormat="1" ht="66.75" customHeight="1" x14ac:dyDescent="0.25">
      <c r="A62" s="69" t="s">
        <v>148</v>
      </c>
      <c r="B62" s="85" t="s">
        <v>97</v>
      </c>
      <c r="C62" s="70" t="s">
        <v>98</v>
      </c>
      <c r="D62" s="34" t="s">
        <v>229</v>
      </c>
      <c r="E62" s="109" t="s">
        <v>230</v>
      </c>
      <c r="F62" s="36">
        <v>1</v>
      </c>
      <c r="G62" s="45">
        <v>0</v>
      </c>
      <c r="H62" s="38">
        <v>43465</v>
      </c>
      <c r="I62" s="36" t="s">
        <v>39</v>
      </c>
      <c r="J62" s="109" t="s">
        <v>39</v>
      </c>
      <c r="K62" s="36">
        <v>2018</v>
      </c>
      <c r="L62" s="36">
        <v>2018</v>
      </c>
      <c r="M62" s="86" t="s">
        <v>231</v>
      </c>
      <c r="N62" s="37" t="s">
        <v>232</v>
      </c>
      <c r="O62" s="45">
        <v>0</v>
      </c>
      <c r="P62" s="45">
        <v>1.4450000000000001</v>
      </c>
      <c r="Q62" s="76" t="s">
        <v>109</v>
      </c>
      <c r="R62" s="36" t="s">
        <v>191</v>
      </c>
      <c r="S62" s="36" t="s">
        <v>79</v>
      </c>
      <c r="T62" s="36" t="s">
        <v>77</v>
      </c>
      <c r="U62" s="36" t="s">
        <v>39</v>
      </c>
      <c r="V62" s="36" t="s">
        <v>39</v>
      </c>
      <c r="W62" s="36">
        <v>2017</v>
      </c>
      <c r="X62" s="108" t="s">
        <v>373</v>
      </c>
      <c r="Y62" s="36" t="s">
        <v>39</v>
      </c>
    </row>
    <row r="63" spans="1:25" s="50" customFormat="1" ht="66.75" customHeight="1" x14ac:dyDescent="0.25">
      <c r="A63" s="35" t="s">
        <v>148</v>
      </c>
      <c r="B63" s="85" t="s">
        <v>110</v>
      </c>
      <c r="C63" s="70" t="s">
        <v>99</v>
      </c>
      <c r="D63" s="46" t="s">
        <v>39</v>
      </c>
      <c r="E63" s="108" t="s">
        <v>39</v>
      </c>
      <c r="F63" s="36">
        <v>4</v>
      </c>
      <c r="G63" s="45">
        <v>0</v>
      </c>
      <c r="H63" s="38">
        <v>43390</v>
      </c>
      <c r="I63" s="36" t="s">
        <v>39</v>
      </c>
      <c r="J63" s="109" t="s">
        <v>39</v>
      </c>
      <c r="K63" s="36">
        <v>2018</v>
      </c>
      <c r="L63" s="36">
        <v>2018</v>
      </c>
      <c r="M63" s="86" t="s">
        <v>422</v>
      </c>
      <c r="N63" s="37" t="s">
        <v>423</v>
      </c>
      <c r="O63" s="45">
        <v>0</v>
      </c>
      <c r="P63" s="45">
        <v>4.7561999999999998</v>
      </c>
      <c r="Q63" s="77" t="s">
        <v>111</v>
      </c>
      <c r="R63" s="37" t="s">
        <v>192</v>
      </c>
      <c r="S63" s="36" t="s">
        <v>75</v>
      </c>
      <c r="T63" s="36" t="s">
        <v>52</v>
      </c>
      <c r="U63" s="36" t="s">
        <v>39</v>
      </c>
      <c r="V63" s="36" t="s">
        <v>39</v>
      </c>
      <c r="W63" s="36">
        <v>2017</v>
      </c>
      <c r="X63" s="108" t="s">
        <v>373</v>
      </c>
      <c r="Y63" s="36" t="s">
        <v>39</v>
      </c>
    </row>
    <row r="64" spans="1:25" s="50" customFormat="1" ht="66.75" customHeight="1" x14ac:dyDescent="0.25">
      <c r="A64" s="35" t="s">
        <v>148</v>
      </c>
      <c r="B64" s="84" t="s">
        <v>100</v>
      </c>
      <c r="C64" s="33" t="s">
        <v>101</v>
      </c>
      <c r="D64" s="34">
        <v>42880</v>
      </c>
      <c r="E64" s="109" t="s">
        <v>193</v>
      </c>
      <c r="F64" s="36">
        <v>1</v>
      </c>
      <c r="G64" s="45">
        <v>0</v>
      </c>
      <c r="H64" s="38">
        <v>43388</v>
      </c>
      <c r="I64" s="36" t="s">
        <v>39</v>
      </c>
      <c r="J64" s="109" t="s">
        <v>39</v>
      </c>
      <c r="K64" s="36">
        <v>2018</v>
      </c>
      <c r="L64" s="36">
        <v>2018</v>
      </c>
      <c r="M64" s="86" t="s">
        <v>207</v>
      </c>
      <c r="N64" s="37" t="s">
        <v>112</v>
      </c>
      <c r="O64" s="45">
        <v>0</v>
      </c>
      <c r="P64" s="45">
        <v>0.69399999999999995</v>
      </c>
      <c r="Q64" s="37" t="s">
        <v>113</v>
      </c>
      <c r="R64" s="36" t="s">
        <v>194</v>
      </c>
      <c r="S64" s="36" t="s">
        <v>75</v>
      </c>
      <c r="T64" s="36" t="s">
        <v>114</v>
      </c>
      <c r="U64" s="109" t="s">
        <v>39</v>
      </c>
      <c r="V64" s="109" t="s">
        <v>39</v>
      </c>
      <c r="W64" s="109">
        <v>2017</v>
      </c>
      <c r="X64" s="108" t="s">
        <v>373</v>
      </c>
      <c r="Y64" s="109" t="s">
        <v>39</v>
      </c>
    </row>
    <row r="65" spans="1:25" s="50" customFormat="1" ht="66.75" customHeight="1" x14ac:dyDescent="0.25">
      <c r="A65" s="35" t="s">
        <v>148</v>
      </c>
      <c r="B65" s="32" t="s">
        <v>66</v>
      </c>
      <c r="C65" s="33" t="s">
        <v>67</v>
      </c>
      <c r="D65" s="26">
        <v>42881</v>
      </c>
      <c r="E65" s="36" t="s">
        <v>195</v>
      </c>
      <c r="F65" s="109">
        <v>1</v>
      </c>
      <c r="G65" s="47">
        <v>62.677410000000002</v>
      </c>
      <c r="H65" s="34">
        <v>43829</v>
      </c>
      <c r="I65" s="109" t="s">
        <v>39</v>
      </c>
      <c r="J65" s="109" t="s">
        <v>39</v>
      </c>
      <c r="K65" s="109">
        <v>2019</v>
      </c>
      <c r="L65" s="109">
        <v>2019</v>
      </c>
      <c r="M65" s="86" t="s">
        <v>208</v>
      </c>
      <c r="N65" s="108" t="s">
        <v>68</v>
      </c>
      <c r="O65" s="47">
        <v>0</v>
      </c>
      <c r="P65" s="109">
        <v>8.11</v>
      </c>
      <c r="Q65" s="108" t="s">
        <v>91</v>
      </c>
      <c r="R65" s="36" t="s">
        <v>196</v>
      </c>
      <c r="S65" s="79" t="s">
        <v>202</v>
      </c>
      <c r="T65" s="79" t="s">
        <v>202</v>
      </c>
      <c r="U65" s="109" t="s">
        <v>39</v>
      </c>
      <c r="V65" s="109" t="s">
        <v>39</v>
      </c>
      <c r="W65" s="109">
        <v>2019</v>
      </c>
      <c r="X65" s="108" t="s">
        <v>373</v>
      </c>
      <c r="Y65" s="36" t="s">
        <v>39</v>
      </c>
    </row>
    <row r="66" spans="1:25" s="50" customFormat="1" ht="66.75" customHeight="1" x14ac:dyDescent="0.25">
      <c r="A66" s="35" t="s">
        <v>148</v>
      </c>
      <c r="B66" s="32" t="s">
        <v>102</v>
      </c>
      <c r="C66" s="33" t="s">
        <v>63</v>
      </c>
      <c r="D66" s="34">
        <v>42941</v>
      </c>
      <c r="E66" s="34" t="s">
        <v>197</v>
      </c>
      <c r="F66" s="109">
        <v>1</v>
      </c>
      <c r="G66" s="47">
        <v>21.34</v>
      </c>
      <c r="H66" s="34">
        <v>43404</v>
      </c>
      <c r="I66" s="109" t="s">
        <v>39</v>
      </c>
      <c r="J66" s="109" t="s">
        <v>39</v>
      </c>
      <c r="K66" s="109">
        <v>2018</v>
      </c>
      <c r="L66" s="109">
        <v>2018</v>
      </c>
      <c r="M66" s="86" t="s">
        <v>209</v>
      </c>
      <c r="N66" s="108" t="s">
        <v>118</v>
      </c>
      <c r="O66" s="47">
        <v>0</v>
      </c>
      <c r="P66" s="47">
        <v>2.21</v>
      </c>
      <c r="Q66" s="108" t="s">
        <v>117</v>
      </c>
      <c r="R66" s="47" t="s">
        <v>198</v>
      </c>
      <c r="S66" s="109" t="s">
        <v>116</v>
      </c>
      <c r="T66" s="109" t="s">
        <v>115</v>
      </c>
      <c r="U66" s="109" t="s">
        <v>39</v>
      </c>
      <c r="V66" s="109" t="s">
        <v>39</v>
      </c>
      <c r="W66" s="109">
        <v>2018</v>
      </c>
      <c r="X66" s="108" t="s">
        <v>373</v>
      </c>
      <c r="Y66" s="109" t="s">
        <v>39</v>
      </c>
    </row>
    <row r="67" spans="1:25" s="50" customFormat="1" ht="66.75" customHeight="1" x14ac:dyDescent="0.25">
      <c r="A67" s="35" t="s">
        <v>148</v>
      </c>
      <c r="B67" s="32" t="s">
        <v>103</v>
      </c>
      <c r="C67" s="33" t="s">
        <v>69</v>
      </c>
      <c r="D67" s="34">
        <v>42695</v>
      </c>
      <c r="E67" s="109" t="s">
        <v>119</v>
      </c>
      <c r="F67" s="109">
        <v>1</v>
      </c>
      <c r="G67" s="47">
        <v>22.184000000000001</v>
      </c>
      <c r="H67" s="34">
        <v>43404</v>
      </c>
      <c r="I67" s="109" t="s">
        <v>39</v>
      </c>
      <c r="J67" s="109" t="s">
        <v>39</v>
      </c>
      <c r="K67" s="109">
        <v>2018</v>
      </c>
      <c r="L67" s="109">
        <v>2018</v>
      </c>
      <c r="M67" s="86" t="s">
        <v>210</v>
      </c>
      <c r="N67" s="108" t="s">
        <v>70</v>
      </c>
      <c r="O67" s="47">
        <v>0</v>
      </c>
      <c r="P67" s="109">
        <v>2.4700000000000002</v>
      </c>
      <c r="Q67" s="108" t="s">
        <v>122</v>
      </c>
      <c r="R67" s="109" t="s">
        <v>199</v>
      </c>
      <c r="S67" s="109" t="s">
        <v>79</v>
      </c>
      <c r="T67" s="109" t="s">
        <v>77</v>
      </c>
      <c r="U67" s="109" t="s">
        <v>39</v>
      </c>
      <c r="V67" s="109" t="s">
        <v>39</v>
      </c>
      <c r="W67" s="109">
        <v>2019</v>
      </c>
      <c r="X67" s="108" t="s">
        <v>373</v>
      </c>
      <c r="Y67" s="36" t="s">
        <v>39</v>
      </c>
    </row>
    <row r="68" spans="1:25" s="50" customFormat="1" ht="111.75" customHeight="1" x14ac:dyDescent="0.25">
      <c r="A68" s="35" t="s">
        <v>148</v>
      </c>
      <c r="B68" s="32" t="s">
        <v>291</v>
      </c>
      <c r="C68" s="104" t="s">
        <v>292</v>
      </c>
      <c r="D68" s="34" t="s">
        <v>39</v>
      </c>
      <c r="E68" s="109" t="s">
        <v>39</v>
      </c>
      <c r="F68" s="109">
        <v>7</v>
      </c>
      <c r="G68" s="47">
        <f>0.19693384+0.03</f>
        <v>0.22693384</v>
      </c>
      <c r="H68" s="34">
        <v>43854</v>
      </c>
      <c r="I68" s="109" t="s">
        <v>39</v>
      </c>
      <c r="J68" s="109" t="s">
        <v>39</v>
      </c>
      <c r="K68" s="109">
        <v>2019</v>
      </c>
      <c r="L68" s="109">
        <v>2019</v>
      </c>
      <c r="M68" s="86" t="s">
        <v>424</v>
      </c>
      <c r="N68" s="108" t="s">
        <v>425</v>
      </c>
      <c r="O68" s="47">
        <v>0</v>
      </c>
      <c r="P68" s="109">
        <f>0.3+1.2+0.5+0.3651+0.234+1.44+0.39</f>
        <v>4.4290999999999991</v>
      </c>
      <c r="Q68" s="108" t="s">
        <v>303</v>
      </c>
      <c r="R68" s="109" t="s">
        <v>304</v>
      </c>
      <c r="S68" s="109" t="s">
        <v>55</v>
      </c>
      <c r="T68" s="109" t="s">
        <v>77</v>
      </c>
      <c r="U68" s="109" t="s">
        <v>39</v>
      </c>
      <c r="V68" s="109" t="s">
        <v>39</v>
      </c>
      <c r="W68" s="109">
        <v>2018</v>
      </c>
      <c r="X68" s="108" t="s">
        <v>374</v>
      </c>
      <c r="Y68" s="36" t="s">
        <v>39</v>
      </c>
    </row>
    <row r="69" spans="1:25" s="50" customFormat="1" ht="66.75" customHeight="1" x14ac:dyDescent="0.25">
      <c r="A69" s="35" t="s">
        <v>148</v>
      </c>
      <c r="B69" s="32" t="s">
        <v>293</v>
      </c>
      <c r="C69" s="104" t="s">
        <v>294</v>
      </c>
      <c r="D69" s="34">
        <v>43292</v>
      </c>
      <c r="E69" s="109" t="s">
        <v>305</v>
      </c>
      <c r="F69" s="109">
        <v>1</v>
      </c>
      <c r="G69" s="47">
        <v>3.04E-2</v>
      </c>
      <c r="H69" s="34">
        <v>43841</v>
      </c>
      <c r="I69" s="109" t="s">
        <v>39</v>
      </c>
      <c r="J69" s="109" t="s">
        <v>39</v>
      </c>
      <c r="K69" s="109">
        <v>2018</v>
      </c>
      <c r="L69" s="109">
        <v>2018</v>
      </c>
      <c r="M69" s="86" t="s">
        <v>306</v>
      </c>
      <c r="N69" s="108" t="s">
        <v>307</v>
      </c>
      <c r="O69" s="47">
        <v>0</v>
      </c>
      <c r="P69" s="109">
        <v>0.73</v>
      </c>
      <c r="Q69" s="108" t="s">
        <v>308</v>
      </c>
      <c r="R69" s="109" t="s">
        <v>304</v>
      </c>
      <c r="S69" s="109" t="s">
        <v>55</v>
      </c>
      <c r="T69" s="109" t="s">
        <v>77</v>
      </c>
      <c r="U69" s="109" t="s">
        <v>39</v>
      </c>
      <c r="V69" s="109" t="s">
        <v>39</v>
      </c>
      <c r="W69" s="109">
        <v>2018</v>
      </c>
      <c r="X69" s="108" t="s">
        <v>374</v>
      </c>
      <c r="Y69" s="36" t="s">
        <v>39</v>
      </c>
    </row>
    <row r="70" spans="1:25" s="50" customFormat="1" ht="66.75" customHeight="1" x14ac:dyDescent="0.25">
      <c r="A70" s="35" t="s">
        <v>148</v>
      </c>
      <c r="B70" s="32" t="s">
        <v>295</v>
      </c>
      <c r="C70" s="104" t="s">
        <v>296</v>
      </c>
      <c r="D70" s="34" t="s">
        <v>39</v>
      </c>
      <c r="E70" s="109" t="s">
        <v>39</v>
      </c>
      <c r="F70" s="109">
        <v>3</v>
      </c>
      <c r="G70" s="47">
        <v>0</v>
      </c>
      <c r="H70" s="34">
        <v>43871</v>
      </c>
      <c r="I70" s="109" t="s">
        <v>39</v>
      </c>
      <c r="J70" s="109" t="s">
        <v>39</v>
      </c>
      <c r="K70" s="109">
        <v>2019</v>
      </c>
      <c r="L70" s="109">
        <v>2019</v>
      </c>
      <c r="M70" s="86" t="s">
        <v>309</v>
      </c>
      <c r="N70" s="108" t="s">
        <v>310</v>
      </c>
      <c r="O70" s="47">
        <v>0</v>
      </c>
      <c r="P70" s="109">
        <f>0.206+0.392+1.4</f>
        <v>1.9979999999999998</v>
      </c>
      <c r="Q70" s="108" t="s">
        <v>311</v>
      </c>
      <c r="R70" s="109" t="s">
        <v>312</v>
      </c>
      <c r="S70" s="109" t="s">
        <v>313</v>
      </c>
      <c r="T70" s="109" t="s">
        <v>55</v>
      </c>
      <c r="U70" s="109" t="s">
        <v>39</v>
      </c>
      <c r="V70" s="109" t="s">
        <v>39</v>
      </c>
      <c r="W70" s="109">
        <v>2018</v>
      </c>
      <c r="X70" s="108" t="s">
        <v>372</v>
      </c>
      <c r="Y70" s="36" t="s">
        <v>39</v>
      </c>
    </row>
    <row r="71" spans="1:25" s="50" customFormat="1" ht="66.75" customHeight="1" x14ac:dyDescent="0.25">
      <c r="A71" s="35" t="s">
        <v>148</v>
      </c>
      <c r="B71" s="32" t="s">
        <v>297</v>
      </c>
      <c r="C71" s="104" t="s">
        <v>298</v>
      </c>
      <c r="D71" s="34">
        <v>43322</v>
      </c>
      <c r="E71" s="109">
        <v>676</v>
      </c>
      <c r="F71" s="109">
        <v>1</v>
      </c>
      <c r="G71" s="47">
        <v>0</v>
      </c>
      <c r="H71" s="34">
        <v>43871</v>
      </c>
      <c r="I71" s="109" t="s">
        <v>39</v>
      </c>
      <c r="J71" s="109" t="s">
        <v>39</v>
      </c>
      <c r="K71" s="109">
        <v>2019</v>
      </c>
      <c r="L71" s="109">
        <v>2019</v>
      </c>
      <c r="M71" s="86" t="s">
        <v>314</v>
      </c>
      <c r="N71" s="108" t="s">
        <v>315</v>
      </c>
      <c r="O71" s="47">
        <v>0</v>
      </c>
      <c r="P71" s="109">
        <v>0.99</v>
      </c>
      <c r="Q71" s="108" t="s">
        <v>316</v>
      </c>
      <c r="R71" s="109" t="s">
        <v>317</v>
      </c>
      <c r="S71" s="109" t="s">
        <v>75</v>
      </c>
      <c r="T71" s="109" t="s">
        <v>52</v>
      </c>
      <c r="U71" s="109" t="s">
        <v>39</v>
      </c>
      <c r="V71" s="109" t="s">
        <v>39</v>
      </c>
      <c r="W71" s="109">
        <v>2018</v>
      </c>
      <c r="X71" s="108" t="s">
        <v>372</v>
      </c>
      <c r="Y71" s="36" t="s">
        <v>39</v>
      </c>
    </row>
    <row r="72" spans="1:25" s="50" customFormat="1" ht="66.75" customHeight="1" x14ac:dyDescent="0.25">
      <c r="A72" s="35" t="s">
        <v>148</v>
      </c>
      <c r="B72" s="32" t="s">
        <v>299</v>
      </c>
      <c r="C72" s="104" t="s">
        <v>300</v>
      </c>
      <c r="D72" s="34">
        <v>43278</v>
      </c>
      <c r="E72" s="109">
        <v>670</v>
      </c>
      <c r="F72" s="109">
        <v>1</v>
      </c>
      <c r="G72" s="47">
        <v>0</v>
      </c>
      <c r="H72" s="34">
        <v>44192</v>
      </c>
      <c r="I72" s="109" t="s">
        <v>39</v>
      </c>
      <c r="J72" s="109" t="s">
        <v>39</v>
      </c>
      <c r="K72" s="109">
        <v>2018</v>
      </c>
      <c r="L72" s="109">
        <v>2018</v>
      </c>
      <c r="M72" s="108" t="s">
        <v>318</v>
      </c>
      <c r="N72" s="108" t="s">
        <v>319</v>
      </c>
      <c r="O72" s="47">
        <v>0</v>
      </c>
      <c r="P72" s="109">
        <v>0.36399999999999999</v>
      </c>
      <c r="Q72" s="108" t="s">
        <v>320</v>
      </c>
      <c r="R72" s="109" t="s">
        <v>321</v>
      </c>
      <c r="S72" s="109" t="s">
        <v>55</v>
      </c>
      <c r="T72" s="109" t="s">
        <v>79</v>
      </c>
      <c r="U72" s="109" t="s">
        <v>39</v>
      </c>
      <c r="V72" s="109" t="s">
        <v>39</v>
      </c>
      <c r="W72" s="109">
        <v>2018</v>
      </c>
      <c r="X72" s="108" t="s">
        <v>372</v>
      </c>
      <c r="Y72" s="36" t="s">
        <v>39</v>
      </c>
    </row>
    <row r="73" spans="1:25" s="50" customFormat="1" ht="104.25" customHeight="1" x14ac:dyDescent="0.25">
      <c r="A73" s="35" t="s">
        <v>148</v>
      </c>
      <c r="B73" s="32" t="s">
        <v>301</v>
      </c>
      <c r="C73" s="104" t="s">
        <v>302</v>
      </c>
      <c r="D73" s="34" t="s">
        <v>39</v>
      </c>
      <c r="E73" s="109" t="s">
        <v>39</v>
      </c>
      <c r="F73" s="109">
        <v>4</v>
      </c>
      <c r="G73" s="47">
        <v>0</v>
      </c>
      <c r="H73" s="34">
        <v>43846</v>
      </c>
      <c r="I73" s="109" t="s">
        <v>39</v>
      </c>
      <c r="J73" s="109" t="s">
        <v>39</v>
      </c>
      <c r="K73" s="109">
        <v>2018</v>
      </c>
      <c r="L73" s="109">
        <v>2018</v>
      </c>
      <c r="M73" s="86" t="s">
        <v>322</v>
      </c>
      <c r="N73" s="108" t="s">
        <v>426</v>
      </c>
      <c r="O73" s="47">
        <v>0</v>
      </c>
      <c r="P73" s="109">
        <f>0.6985+0.27448+1.0102+0.43</f>
        <v>2.4131800000000001</v>
      </c>
      <c r="Q73" s="108" t="s">
        <v>323</v>
      </c>
      <c r="R73" s="109" t="s">
        <v>324</v>
      </c>
      <c r="S73" s="109" t="s">
        <v>325</v>
      </c>
      <c r="T73" s="109" t="s">
        <v>326</v>
      </c>
      <c r="U73" s="109" t="s">
        <v>39</v>
      </c>
      <c r="V73" s="109" t="s">
        <v>39</v>
      </c>
      <c r="W73" s="109">
        <v>2018</v>
      </c>
      <c r="X73" s="108" t="s">
        <v>372</v>
      </c>
      <c r="Y73" s="36" t="s">
        <v>39</v>
      </c>
    </row>
    <row r="74" spans="1:25" s="50" customFormat="1" ht="66.75" customHeight="1" x14ac:dyDescent="0.25">
      <c r="A74" s="35" t="s">
        <v>148</v>
      </c>
      <c r="B74" s="32" t="s">
        <v>219</v>
      </c>
      <c r="C74" s="33" t="s">
        <v>220</v>
      </c>
      <c r="D74" s="34">
        <v>43259</v>
      </c>
      <c r="E74" s="109">
        <v>681</v>
      </c>
      <c r="F74" s="109">
        <v>1</v>
      </c>
      <c r="G74" s="47">
        <f>13657.35/1000000</f>
        <v>1.365735E-2</v>
      </c>
      <c r="H74" s="38">
        <v>43807</v>
      </c>
      <c r="I74" s="109" t="s">
        <v>39</v>
      </c>
      <c r="J74" s="109" t="s">
        <v>39</v>
      </c>
      <c r="K74" s="109">
        <v>2018</v>
      </c>
      <c r="L74" s="109">
        <v>2018</v>
      </c>
      <c r="M74" s="86" t="s">
        <v>381</v>
      </c>
      <c r="N74" s="108" t="s">
        <v>382</v>
      </c>
      <c r="O74" s="47">
        <v>0</v>
      </c>
      <c r="P74" s="109">
        <v>0.75</v>
      </c>
      <c r="Q74" s="108" t="s">
        <v>221</v>
      </c>
      <c r="R74" s="109" t="s">
        <v>222</v>
      </c>
      <c r="S74" s="109" t="s">
        <v>75</v>
      </c>
      <c r="T74" s="109" t="s">
        <v>52</v>
      </c>
      <c r="U74" s="109" t="s">
        <v>39</v>
      </c>
      <c r="V74" s="109" t="s">
        <v>39</v>
      </c>
      <c r="W74" s="109">
        <v>2018</v>
      </c>
      <c r="X74" s="108" t="s">
        <v>373</v>
      </c>
      <c r="Y74" s="36" t="s">
        <v>39</v>
      </c>
    </row>
    <row r="75" spans="1:25" s="50" customFormat="1" ht="66.75" customHeight="1" x14ac:dyDescent="0.25">
      <c r="A75" s="35" t="s">
        <v>148</v>
      </c>
      <c r="B75" s="32" t="s">
        <v>233</v>
      </c>
      <c r="C75" s="33" t="s">
        <v>234</v>
      </c>
      <c r="D75" s="37" t="s">
        <v>256</v>
      </c>
      <c r="E75" s="109" t="s">
        <v>235</v>
      </c>
      <c r="F75" s="109">
        <v>1</v>
      </c>
      <c r="G75" s="47">
        <v>13.502000000000001</v>
      </c>
      <c r="H75" s="34">
        <v>43830</v>
      </c>
      <c r="I75" s="109" t="s">
        <v>39</v>
      </c>
      <c r="J75" s="109" t="s">
        <v>39</v>
      </c>
      <c r="K75" s="109">
        <v>2019</v>
      </c>
      <c r="L75" s="109">
        <v>2019</v>
      </c>
      <c r="M75" s="86" t="s">
        <v>236</v>
      </c>
      <c r="N75" s="108" t="s">
        <v>237</v>
      </c>
      <c r="O75" s="47">
        <v>0</v>
      </c>
      <c r="P75" s="109">
        <v>2.5649999999999999</v>
      </c>
      <c r="Q75" s="108" t="s">
        <v>238</v>
      </c>
      <c r="R75" s="109" t="s">
        <v>239</v>
      </c>
      <c r="S75" s="109" t="s">
        <v>240</v>
      </c>
      <c r="T75" s="109" t="s">
        <v>241</v>
      </c>
      <c r="U75" s="109" t="s">
        <v>39</v>
      </c>
      <c r="V75" s="109" t="s">
        <v>39</v>
      </c>
      <c r="W75" s="109">
        <v>2018</v>
      </c>
      <c r="X75" s="108" t="s">
        <v>372</v>
      </c>
      <c r="Y75" s="109" t="s">
        <v>39</v>
      </c>
    </row>
    <row r="76" spans="1:25" s="50" customFormat="1" ht="66.75" customHeight="1" x14ac:dyDescent="0.25">
      <c r="A76" s="35" t="s">
        <v>148</v>
      </c>
      <c r="B76" s="32" t="s">
        <v>276</v>
      </c>
      <c r="C76" s="33" t="s">
        <v>277</v>
      </c>
      <c r="D76" s="34">
        <v>43181</v>
      </c>
      <c r="E76" s="109" t="s">
        <v>327</v>
      </c>
      <c r="F76" s="109">
        <v>1</v>
      </c>
      <c r="G76" s="47">
        <v>16.013000000000002</v>
      </c>
      <c r="H76" s="38">
        <v>44285</v>
      </c>
      <c r="I76" s="109" t="s">
        <v>39</v>
      </c>
      <c r="J76" s="109" t="s">
        <v>39</v>
      </c>
      <c r="K76" s="109">
        <v>2019</v>
      </c>
      <c r="L76" s="109">
        <v>2019</v>
      </c>
      <c r="M76" s="86" t="s">
        <v>328</v>
      </c>
      <c r="N76" s="108" t="s">
        <v>329</v>
      </c>
      <c r="O76" s="47">
        <v>0</v>
      </c>
      <c r="P76" s="95">
        <v>2</v>
      </c>
      <c r="Q76" s="108" t="s">
        <v>330</v>
      </c>
      <c r="R76" s="109" t="s">
        <v>331</v>
      </c>
      <c r="S76" s="109" t="s">
        <v>332</v>
      </c>
      <c r="T76" s="109" t="s">
        <v>333</v>
      </c>
      <c r="U76" s="109" t="s">
        <v>39</v>
      </c>
      <c r="V76" s="109" t="s">
        <v>39</v>
      </c>
      <c r="W76" s="109">
        <v>2019</v>
      </c>
      <c r="X76" s="108" t="s">
        <v>372</v>
      </c>
      <c r="Y76" s="36" t="s">
        <v>39</v>
      </c>
    </row>
    <row r="77" spans="1:25" s="50" customFormat="1" ht="66.75" customHeight="1" x14ac:dyDescent="0.25">
      <c r="A77" s="31" t="s">
        <v>148</v>
      </c>
      <c r="B77" s="32" t="s">
        <v>347</v>
      </c>
      <c r="C77" s="104" t="s">
        <v>348</v>
      </c>
      <c r="D77" s="34">
        <v>43488</v>
      </c>
      <c r="E77" s="109" t="s">
        <v>338</v>
      </c>
      <c r="F77" s="109">
        <v>1</v>
      </c>
      <c r="G77" s="47">
        <v>21.439716000000001</v>
      </c>
      <c r="H77" s="38">
        <v>44006</v>
      </c>
      <c r="I77" s="109" t="s">
        <v>39</v>
      </c>
      <c r="J77" s="109" t="s">
        <v>39</v>
      </c>
      <c r="K77" s="109">
        <v>2019</v>
      </c>
      <c r="L77" s="109">
        <v>2019</v>
      </c>
      <c r="M77" s="86" t="s">
        <v>383</v>
      </c>
      <c r="N77" s="108" t="s">
        <v>339</v>
      </c>
      <c r="O77" s="47">
        <v>0</v>
      </c>
      <c r="P77" s="95">
        <v>1.577</v>
      </c>
      <c r="Q77" s="108" t="s">
        <v>349</v>
      </c>
      <c r="R77" s="109" t="s">
        <v>375</v>
      </c>
      <c r="S77" s="109" t="s">
        <v>80</v>
      </c>
      <c r="T77" s="109" t="s">
        <v>81</v>
      </c>
      <c r="U77" s="109" t="s">
        <v>39</v>
      </c>
      <c r="V77" s="109" t="s">
        <v>39</v>
      </c>
      <c r="W77" s="109">
        <v>2022</v>
      </c>
      <c r="X77" s="108" t="s">
        <v>372</v>
      </c>
      <c r="Y77" s="36" t="s">
        <v>39</v>
      </c>
    </row>
    <row r="78" spans="1:25" s="50" customFormat="1" ht="66.75" customHeight="1" x14ac:dyDescent="0.25">
      <c r="A78" s="31" t="s">
        <v>148</v>
      </c>
      <c r="B78" s="32" t="s">
        <v>355</v>
      </c>
      <c r="C78" s="104" t="s">
        <v>356</v>
      </c>
      <c r="D78" s="34">
        <v>43363</v>
      </c>
      <c r="E78" s="109" t="s">
        <v>393</v>
      </c>
      <c r="F78" s="109">
        <v>1</v>
      </c>
      <c r="G78" s="47">
        <v>15.111000000000001</v>
      </c>
      <c r="H78" s="38">
        <v>44196</v>
      </c>
      <c r="I78" s="109" t="s">
        <v>39</v>
      </c>
      <c r="J78" s="109" t="s">
        <v>39</v>
      </c>
      <c r="K78" s="109">
        <v>2019</v>
      </c>
      <c r="L78" s="109">
        <v>2019</v>
      </c>
      <c r="M78" s="86" t="s">
        <v>384</v>
      </c>
      <c r="N78" s="108" t="s">
        <v>385</v>
      </c>
      <c r="O78" s="47">
        <v>0</v>
      </c>
      <c r="P78" s="95">
        <v>2.64</v>
      </c>
      <c r="Q78" s="108" t="s">
        <v>376</v>
      </c>
      <c r="R78" s="109" t="s">
        <v>377</v>
      </c>
      <c r="S78" s="109" t="s">
        <v>75</v>
      </c>
      <c r="T78" s="109" t="s">
        <v>52</v>
      </c>
      <c r="U78" s="109" t="s">
        <v>39</v>
      </c>
      <c r="V78" s="109" t="s">
        <v>39</v>
      </c>
      <c r="W78" s="109">
        <v>2019</v>
      </c>
      <c r="X78" s="108" t="s">
        <v>372</v>
      </c>
      <c r="Y78" s="36"/>
    </row>
    <row r="79" spans="1:25" s="50" customFormat="1" ht="66.75" customHeight="1" x14ac:dyDescent="0.25">
      <c r="A79" s="31" t="s">
        <v>148</v>
      </c>
      <c r="B79" s="32" t="s">
        <v>357</v>
      </c>
      <c r="C79" s="104" t="s">
        <v>358</v>
      </c>
      <c r="D79" s="34">
        <v>43521</v>
      </c>
      <c r="E79" s="109">
        <v>689</v>
      </c>
      <c r="F79" s="109">
        <v>1</v>
      </c>
      <c r="G79" s="47">
        <f>26528.04/1000000</f>
        <v>2.6528039999999999E-2</v>
      </c>
      <c r="H79" s="38">
        <v>44068</v>
      </c>
      <c r="I79" s="109" t="s">
        <v>39</v>
      </c>
      <c r="J79" s="109" t="s">
        <v>39</v>
      </c>
      <c r="K79" s="109">
        <v>2019</v>
      </c>
      <c r="L79" s="109">
        <v>2019</v>
      </c>
      <c r="M79" s="86" t="s">
        <v>386</v>
      </c>
      <c r="N79" s="108" t="s">
        <v>387</v>
      </c>
      <c r="O79" s="47">
        <v>0</v>
      </c>
      <c r="P79" s="95">
        <v>0.99</v>
      </c>
      <c r="Q79" s="108" t="s">
        <v>378</v>
      </c>
      <c r="R79" s="109" t="s">
        <v>379</v>
      </c>
      <c r="S79" s="109" t="s">
        <v>77</v>
      </c>
      <c r="T79" s="109" t="s">
        <v>75</v>
      </c>
      <c r="U79" s="109" t="s">
        <v>39</v>
      </c>
      <c r="V79" s="109" t="s">
        <v>39</v>
      </c>
      <c r="W79" s="109">
        <v>2019</v>
      </c>
      <c r="X79" s="108" t="s">
        <v>372</v>
      </c>
      <c r="Y79" s="36"/>
    </row>
    <row r="80" spans="1:25" s="50" customFormat="1" ht="66.75" customHeight="1" x14ac:dyDescent="0.25">
      <c r="A80" s="31" t="s">
        <v>148</v>
      </c>
      <c r="B80" s="32" t="s">
        <v>359</v>
      </c>
      <c r="C80" s="104" t="s">
        <v>360</v>
      </c>
      <c r="D80" s="34">
        <v>43521</v>
      </c>
      <c r="E80" s="109">
        <v>690</v>
      </c>
      <c r="F80" s="109">
        <v>1</v>
      </c>
      <c r="G80" s="47">
        <f>36174.6/1000000</f>
        <v>3.6174600000000001E-2</v>
      </c>
      <c r="H80" s="38">
        <v>44068</v>
      </c>
      <c r="I80" s="109" t="s">
        <v>39</v>
      </c>
      <c r="J80" s="109" t="s">
        <v>39</v>
      </c>
      <c r="K80" s="109">
        <v>2019</v>
      </c>
      <c r="L80" s="109">
        <v>2019</v>
      </c>
      <c r="M80" s="86" t="s">
        <v>388</v>
      </c>
      <c r="N80" s="108" t="s">
        <v>389</v>
      </c>
      <c r="O80" s="47">
        <v>0</v>
      </c>
      <c r="P80" s="95">
        <f>1.35+0.45</f>
        <v>1.8</v>
      </c>
      <c r="Q80" s="108" t="s">
        <v>380</v>
      </c>
      <c r="R80" s="109" t="s">
        <v>379</v>
      </c>
      <c r="S80" s="109" t="s">
        <v>55</v>
      </c>
      <c r="T80" s="109" t="s">
        <v>77</v>
      </c>
      <c r="U80" s="109" t="s">
        <v>39</v>
      </c>
      <c r="V80" s="109" t="s">
        <v>39</v>
      </c>
      <c r="W80" s="109">
        <v>2019</v>
      </c>
      <c r="X80" s="108" t="s">
        <v>372</v>
      </c>
      <c r="Y80" s="36"/>
    </row>
    <row r="81" spans="1:25" s="50" customFormat="1" ht="66.75" customHeight="1" x14ac:dyDescent="0.25">
      <c r="A81" s="31" t="s">
        <v>148</v>
      </c>
      <c r="B81" s="32" t="s">
        <v>334</v>
      </c>
      <c r="C81" s="105" t="s">
        <v>335</v>
      </c>
      <c r="D81" s="34">
        <v>43488</v>
      </c>
      <c r="E81" s="109" t="s">
        <v>338</v>
      </c>
      <c r="F81" s="109">
        <v>1</v>
      </c>
      <c r="G81" s="47">
        <v>21.439716000000001</v>
      </c>
      <c r="H81" s="34">
        <v>44006</v>
      </c>
      <c r="I81" s="96" t="s">
        <v>39</v>
      </c>
      <c r="J81" s="109" t="s">
        <v>39</v>
      </c>
      <c r="K81" s="109" t="s">
        <v>39</v>
      </c>
      <c r="L81" s="109" t="s">
        <v>39</v>
      </c>
      <c r="M81" s="86" t="s">
        <v>390</v>
      </c>
      <c r="N81" s="108" t="s">
        <v>339</v>
      </c>
      <c r="O81" s="47">
        <v>0</v>
      </c>
      <c r="P81" s="109">
        <v>1.577</v>
      </c>
      <c r="Q81" s="108" t="s">
        <v>340</v>
      </c>
      <c r="R81" s="109">
        <v>13.664999999999999</v>
      </c>
      <c r="S81" s="109" t="s">
        <v>80</v>
      </c>
      <c r="T81" s="109" t="s">
        <v>81</v>
      </c>
      <c r="U81" s="109" t="s">
        <v>39</v>
      </c>
      <c r="V81" s="109" t="s">
        <v>39</v>
      </c>
      <c r="W81" s="109">
        <v>2022</v>
      </c>
      <c r="X81" s="108" t="s">
        <v>372</v>
      </c>
      <c r="Y81" s="109" t="s">
        <v>39</v>
      </c>
    </row>
    <row r="82" spans="1:25" s="50" customFormat="1" ht="66.75" customHeight="1" x14ac:dyDescent="0.25">
      <c r="A82" s="31" t="s">
        <v>148</v>
      </c>
      <c r="B82" s="32" t="s">
        <v>336</v>
      </c>
      <c r="C82" s="104" t="s">
        <v>337</v>
      </c>
      <c r="D82" s="34" t="s">
        <v>39</v>
      </c>
      <c r="E82" s="109" t="s">
        <v>39</v>
      </c>
      <c r="F82" s="109">
        <v>3</v>
      </c>
      <c r="G82" s="47">
        <f>(19714.97+34834.8+30842.2)/1000000</f>
        <v>8.5391969999999998E-2</v>
      </c>
      <c r="H82" s="34">
        <v>43960</v>
      </c>
      <c r="I82" s="96" t="s">
        <v>39</v>
      </c>
      <c r="J82" s="109" t="s">
        <v>39</v>
      </c>
      <c r="K82" s="109">
        <v>2019</v>
      </c>
      <c r="L82" s="109">
        <v>2019</v>
      </c>
      <c r="M82" s="86" t="s">
        <v>391</v>
      </c>
      <c r="N82" s="108" t="s">
        <v>392</v>
      </c>
      <c r="O82" s="47">
        <v>0</v>
      </c>
      <c r="P82" s="109">
        <f>1.071+1.3+1.151</f>
        <v>3.5220000000000002</v>
      </c>
      <c r="Q82" s="108" t="s">
        <v>341</v>
      </c>
      <c r="R82" s="109">
        <v>78.125</v>
      </c>
      <c r="S82" s="109" t="s">
        <v>79</v>
      </c>
      <c r="T82" s="109" t="s">
        <v>77</v>
      </c>
      <c r="U82" s="109" t="s">
        <v>39</v>
      </c>
      <c r="V82" s="109" t="s">
        <v>39</v>
      </c>
      <c r="W82" s="109">
        <v>2019</v>
      </c>
      <c r="X82" s="108" t="s">
        <v>372</v>
      </c>
      <c r="Y82" s="109" t="s">
        <v>39</v>
      </c>
    </row>
    <row r="83" spans="1:25" s="50" customFormat="1" ht="66.75" customHeight="1" x14ac:dyDescent="0.25">
      <c r="A83" s="13" t="s">
        <v>149</v>
      </c>
      <c r="B83" s="17" t="s">
        <v>48</v>
      </c>
      <c r="C83" s="15" t="s">
        <v>38</v>
      </c>
      <c r="D83" s="29" t="s">
        <v>39</v>
      </c>
      <c r="E83" s="29" t="s">
        <v>39</v>
      </c>
      <c r="F83" s="29" t="s">
        <v>39</v>
      </c>
      <c r="G83" s="30" t="s">
        <v>39</v>
      </c>
      <c r="H83" s="29" t="s">
        <v>39</v>
      </c>
      <c r="I83" s="29" t="s">
        <v>39</v>
      </c>
      <c r="J83" s="29" t="s">
        <v>39</v>
      </c>
      <c r="K83" s="29" t="s">
        <v>39</v>
      </c>
      <c r="L83" s="29" t="s">
        <v>39</v>
      </c>
      <c r="M83" s="29" t="s">
        <v>39</v>
      </c>
      <c r="N83" s="29" t="s">
        <v>39</v>
      </c>
      <c r="O83" s="30" t="s">
        <v>39</v>
      </c>
      <c r="P83" s="30" t="s">
        <v>39</v>
      </c>
      <c r="Q83" s="29" t="s">
        <v>39</v>
      </c>
      <c r="R83" s="29" t="s">
        <v>39</v>
      </c>
      <c r="S83" s="29" t="s">
        <v>39</v>
      </c>
      <c r="T83" s="29" t="s">
        <v>39</v>
      </c>
      <c r="U83" s="29" t="s">
        <v>39</v>
      </c>
      <c r="V83" s="29" t="s">
        <v>39</v>
      </c>
      <c r="W83" s="29" t="s">
        <v>39</v>
      </c>
      <c r="X83" s="29" t="s">
        <v>39</v>
      </c>
      <c r="Y83" s="29" t="s">
        <v>39</v>
      </c>
    </row>
    <row r="84" spans="1:25" s="50" customFormat="1" ht="66.75" customHeight="1" x14ac:dyDescent="0.25">
      <c r="A84" s="13" t="s">
        <v>150</v>
      </c>
      <c r="B84" s="39" t="s">
        <v>72</v>
      </c>
      <c r="C84" s="40" t="s">
        <v>38</v>
      </c>
      <c r="D84" s="29" t="s">
        <v>39</v>
      </c>
      <c r="E84" s="29" t="s">
        <v>39</v>
      </c>
      <c r="F84" s="29" t="s">
        <v>39</v>
      </c>
      <c r="G84" s="30" t="s">
        <v>39</v>
      </c>
      <c r="H84" s="29" t="s">
        <v>39</v>
      </c>
      <c r="I84" s="29" t="s">
        <v>39</v>
      </c>
      <c r="J84" s="29" t="s">
        <v>39</v>
      </c>
      <c r="K84" s="29" t="s">
        <v>39</v>
      </c>
      <c r="L84" s="29" t="s">
        <v>39</v>
      </c>
      <c r="M84" s="29" t="s">
        <v>39</v>
      </c>
      <c r="N84" s="29" t="s">
        <v>39</v>
      </c>
      <c r="O84" s="30" t="s">
        <v>39</v>
      </c>
      <c r="P84" s="30" t="s">
        <v>39</v>
      </c>
      <c r="Q84" s="29" t="s">
        <v>39</v>
      </c>
      <c r="R84" s="29" t="s">
        <v>39</v>
      </c>
      <c r="S84" s="29" t="s">
        <v>39</v>
      </c>
      <c r="T84" s="29" t="s">
        <v>39</v>
      </c>
      <c r="U84" s="29" t="s">
        <v>39</v>
      </c>
      <c r="V84" s="29" t="s">
        <v>39</v>
      </c>
      <c r="W84" s="29" t="s">
        <v>39</v>
      </c>
      <c r="X84" s="29" t="s">
        <v>39</v>
      </c>
      <c r="Y84" s="29" t="s">
        <v>39</v>
      </c>
    </row>
    <row r="85" spans="1:25" s="50" customFormat="1" ht="66.75" customHeight="1" x14ac:dyDescent="0.25">
      <c r="A85" s="13" t="s">
        <v>151</v>
      </c>
      <c r="B85" s="17" t="s">
        <v>41</v>
      </c>
      <c r="C85" s="15" t="s">
        <v>38</v>
      </c>
      <c r="D85" s="29" t="s">
        <v>39</v>
      </c>
      <c r="E85" s="29" t="s">
        <v>39</v>
      </c>
      <c r="F85" s="29" t="s">
        <v>39</v>
      </c>
      <c r="G85" s="30" t="s">
        <v>39</v>
      </c>
      <c r="H85" s="29" t="s">
        <v>39</v>
      </c>
      <c r="I85" s="29" t="s">
        <v>39</v>
      </c>
      <c r="J85" s="29" t="s">
        <v>39</v>
      </c>
      <c r="K85" s="29" t="s">
        <v>39</v>
      </c>
      <c r="L85" s="29" t="s">
        <v>39</v>
      </c>
      <c r="M85" s="29" t="s">
        <v>39</v>
      </c>
      <c r="N85" s="29" t="s">
        <v>39</v>
      </c>
      <c r="O85" s="30" t="s">
        <v>39</v>
      </c>
      <c r="P85" s="30" t="s">
        <v>39</v>
      </c>
      <c r="Q85" s="29" t="s">
        <v>39</v>
      </c>
      <c r="R85" s="29" t="s">
        <v>39</v>
      </c>
      <c r="S85" s="29" t="s">
        <v>39</v>
      </c>
      <c r="T85" s="29" t="s">
        <v>39</v>
      </c>
      <c r="U85" s="29" t="s">
        <v>39</v>
      </c>
      <c r="V85" s="29" t="s">
        <v>39</v>
      </c>
      <c r="W85" s="29" t="s">
        <v>39</v>
      </c>
      <c r="X85" s="29" t="s">
        <v>39</v>
      </c>
      <c r="Y85" s="29" t="s">
        <v>39</v>
      </c>
    </row>
    <row r="86" spans="1:25" s="50" customFormat="1" ht="66.75" customHeight="1" x14ac:dyDescent="0.25">
      <c r="A86" s="13" t="s">
        <v>152</v>
      </c>
      <c r="B86" s="17" t="s">
        <v>42</v>
      </c>
      <c r="C86" s="15" t="s">
        <v>38</v>
      </c>
      <c r="D86" s="29" t="s">
        <v>39</v>
      </c>
      <c r="E86" s="29" t="s">
        <v>39</v>
      </c>
      <c r="F86" s="29" t="s">
        <v>39</v>
      </c>
      <c r="G86" s="30" t="s">
        <v>39</v>
      </c>
      <c r="H86" s="29" t="s">
        <v>39</v>
      </c>
      <c r="I86" s="29" t="s">
        <v>39</v>
      </c>
      <c r="J86" s="29" t="s">
        <v>39</v>
      </c>
      <c r="K86" s="29" t="s">
        <v>39</v>
      </c>
      <c r="L86" s="29" t="s">
        <v>39</v>
      </c>
      <c r="M86" s="29" t="s">
        <v>39</v>
      </c>
      <c r="N86" s="29" t="s">
        <v>39</v>
      </c>
      <c r="O86" s="30" t="s">
        <v>39</v>
      </c>
      <c r="P86" s="30" t="s">
        <v>39</v>
      </c>
      <c r="Q86" s="29" t="s">
        <v>39</v>
      </c>
      <c r="R86" s="29" t="s">
        <v>39</v>
      </c>
      <c r="S86" s="29" t="s">
        <v>39</v>
      </c>
      <c r="T86" s="29" t="s">
        <v>39</v>
      </c>
      <c r="U86" s="29" t="s">
        <v>39</v>
      </c>
      <c r="V86" s="29" t="s">
        <v>39</v>
      </c>
      <c r="W86" s="29" t="s">
        <v>39</v>
      </c>
      <c r="X86" s="29" t="s">
        <v>39</v>
      </c>
      <c r="Y86" s="29" t="s">
        <v>39</v>
      </c>
    </row>
    <row r="87" spans="1:25" s="50" customFormat="1" ht="66.75" customHeight="1" x14ac:dyDescent="0.25">
      <c r="A87" s="13" t="s">
        <v>153</v>
      </c>
      <c r="B87" s="17" t="s">
        <v>43</v>
      </c>
      <c r="C87" s="15" t="s">
        <v>38</v>
      </c>
      <c r="D87" s="29" t="s">
        <v>39</v>
      </c>
      <c r="E87" s="29" t="s">
        <v>39</v>
      </c>
      <c r="F87" s="29" t="s">
        <v>39</v>
      </c>
      <c r="G87" s="30" t="s">
        <v>39</v>
      </c>
      <c r="H87" s="29" t="s">
        <v>39</v>
      </c>
      <c r="I87" s="29" t="s">
        <v>39</v>
      </c>
      <c r="J87" s="29" t="s">
        <v>39</v>
      </c>
      <c r="K87" s="29" t="s">
        <v>39</v>
      </c>
      <c r="L87" s="29" t="s">
        <v>39</v>
      </c>
      <c r="M87" s="29" t="s">
        <v>39</v>
      </c>
      <c r="N87" s="29" t="s">
        <v>39</v>
      </c>
      <c r="O87" s="30" t="s">
        <v>39</v>
      </c>
      <c r="P87" s="30" t="s">
        <v>39</v>
      </c>
      <c r="Q87" s="29" t="s">
        <v>39</v>
      </c>
      <c r="R87" s="29" t="s">
        <v>39</v>
      </c>
      <c r="S87" s="29" t="s">
        <v>39</v>
      </c>
      <c r="T87" s="29" t="s">
        <v>39</v>
      </c>
      <c r="U87" s="29" t="s">
        <v>39</v>
      </c>
      <c r="V87" s="29" t="s">
        <v>39</v>
      </c>
      <c r="W87" s="29" t="s">
        <v>39</v>
      </c>
      <c r="X87" s="29" t="s">
        <v>39</v>
      </c>
      <c r="Y87" s="29" t="s">
        <v>39</v>
      </c>
    </row>
    <row r="88" spans="1:25" s="50" customFormat="1" ht="66.75" customHeight="1" x14ac:dyDescent="0.25">
      <c r="A88" s="13" t="s">
        <v>154</v>
      </c>
      <c r="B88" s="17" t="s">
        <v>44</v>
      </c>
      <c r="C88" s="15" t="s">
        <v>38</v>
      </c>
      <c r="D88" s="29" t="s">
        <v>39</v>
      </c>
      <c r="E88" s="29" t="s">
        <v>39</v>
      </c>
      <c r="F88" s="29" t="s">
        <v>39</v>
      </c>
      <c r="G88" s="30" t="s">
        <v>39</v>
      </c>
      <c r="H88" s="29" t="s">
        <v>39</v>
      </c>
      <c r="I88" s="29" t="s">
        <v>39</v>
      </c>
      <c r="J88" s="29" t="s">
        <v>39</v>
      </c>
      <c r="K88" s="29" t="s">
        <v>39</v>
      </c>
      <c r="L88" s="29" t="s">
        <v>39</v>
      </c>
      <c r="M88" s="29" t="s">
        <v>39</v>
      </c>
      <c r="N88" s="29" t="s">
        <v>39</v>
      </c>
      <c r="O88" s="30" t="s">
        <v>39</v>
      </c>
      <c r="P88" s="30" t="s">
        <v>39</v>
      </c>
      <c r="Q88" s="29" t="s">
        <v>39</v>
      </c>
      <c r="R88" s="29" t="s">
        <v>39</v>
      </c>
      <c r="S88" s="29" t="s">
        <v>39</v>
      </c>
      <c r="T88" s="29" t="s">
        <v>39</v>
      </c>
      <c r="U88" s="29" t="s">
        <v>39</v>
      </c>
      <c r="V88" s="29" t="s">
        <v>39</v>
      </c>
      <c r="W88" s="29" t="s">
        <v>39</v>
      </c>
      <c r="X88" s="29" t="s">
        <v>39</v>
      </c>
      <c r="Y88" s="29" t="s">
        <v>39</v>
      </c>
    </row>
    <row r="89" spans="1:25" s="50" customFormat="1" ht="66.75" customHeight="1" x14ac:dyDescent="0.25">
      <c r="A89" s="13" t="s">
        <v>155</v>
      </c>
      <c r="B89" s="17" t="s">
        <v>45</v>
      </c>
      <c r="C89" s="15" t="s">
        <v>38</v>
      </c>
      <c r="D89" s="29" t="s">
        <v>39</v>
      </c>
      <c r="E89" s="29" t="s">
        <v>39</v>
      </c>
      <c r="F89" s="29" t="s">
        <v>39</v>
      </c>
      <c r="G89" s="30" t="s">
        <v>39</v>
      </c>
      <c r="H89" s="29" t="s">
        <v>39</v>
      </c>
      <c r="I89" s="29" t="s">
        <v>39</v>
      </c>
      <c r="J89" s="29" t="s">
        <v>39</v>
      </c>
      <c r="K89" s="29" t="s">
        <v>39</v>
      </c>
      <c r="L89" s="29" t="s">
        <v>39</v>
      </c>
      <c r="M89" s="29" t="s">
        <v>39</v>
      </c>
      <c r="N89" s="29" t="s">
        <v>39</v>
      </c>
      <c r="O89" s="30" t="s">
        <v>39</v>
      </c>
      <c r="P89" s="30" t="s">
        <v>39</v>
      </c>
      <c r="Q89" s="29" t="s">
        <v>39</v>
      </c>
      <c r="R89" s="29" t="s">
        <v>39</v>
      </c>
      <c r="S89" s="29" t="s">
        <v>39</v>
      </c>
      <c r="T89" s="29" t="s">
        <v>39</v>
      </c>
      <c r="U89" s="29" t="s">
        <v>39</v>
      </c>
      <c r="V89" s="29" t="s">
        <v>39</v>
      </c>
      <c r="W89" s="29" t="s">
        <v>39</v>
      </c>
      <c r="X89" s="29" t="s">
        <v>39</v>
      </c>
      <c r="Y89" s="29" t="s">
        <v>39</v>
      </c>
    </row>
    <row r="90" spans="1:25" s="50" customFormat="1" ht="66.75" customHeight="1" x14ac:dyDescent="0.25">
      <c r="A90" s="13" t="s">
        <v>156</v>
      </c>
      <c r="B90" s="17" t="s">
        <v>46</v>
      </c>
      <c r="C90" s="15" t="s">
        <v>38</v>
      </c>
      <c r="D90" s="29" t="s">
        <v>39</v>
      </c>
      <c r="E90" s="29" t="s">
        <v>39</v>
      </c>
      <c r="F90" s="29" t="s">
        <v>39</v>
      </c>
      <c r="G90" s="30" t="s">
        <v>39</v>
      </c>
      <c r="H90" s="29" t="s">
        <v>39</v>
      </c>
      <c r="I90" s="29" t="s">
        <v>39</v>
      </c>
      <c r="J90" s="29" t="s">
        <v>39</v>
      </c>
      <c r="K90" s="29" t="s">
        <v>39</v>
      </c>
      <c r="L90" s="29" t="s">
        <v>39</v>
      </c>
      <c r="M90" s="29" t="s">
        <v>39</v>
      </c>
      <c r="N90" s="29" t="s">
        <v>39</v>
      </c>
      <c r="O90" s="30" t="s">
        <v>39</v>
      </c>
      <c r="P90" s="30" t="s">
        <v>39</v>
      </c>
      <c r="Q90" s="29" t="s">
        <v>39</v>
      </c>
      <c r="R90" s="29" t="s">
        <v>39</v>
      </c>
      <c r="S90" s="29" t="s">
        <v>39</v>
      </c>
      <c r="T90" s="29" t="s">
        <v>39</v>
      </c>
      <c r="U90" s="29" t="s">
        <v>39</v>
      </c>
      <c r="V90" s="29" t="s">
        <v>39</v>
      </c>
      <c r="W90" s="29" t="s">
        <v>39</v>
      </c>
      <c r="X90" s="29" t="s">
        <v>39</v>
      </c>
      <c r="Y90" s="29" t="s">
        <v>39</v>
      </c>
    </row>
    <row r="91" spans="1:25" s="50" customFormat="1" ht="66.75" customHeight="1" x14ac:dyDescent="0.25">
      <c r="A91" s="13" t="s">
        <v>157</v>
      </c>
      <c r="B91" s="17" t="s">
        <v>47</v>
      </c>
      <c r="C91" s="15" t="s">
        <v>38</v>
      </c>
      <c r="D91" s="29" t="s">
        <v>39</v>
      </c>
      <c r="E91" s="29" t="s">
        <v>39</v>
      </c>
      <c r="F91" s="29" t="s">
        <v>39</v>
      </c>
      <c r="G91" s="30" t="s">
        <v>39</v>
      </c>
      <c r="H91" s="29" t="s">
        <v>39</v>
      </c>
      <c r="I91" s="29" t="s">
        <v>39</v>
      </c>
      <c r="J91" s="29" t="s">
        <v>39</v>
      </c>
      <c r="K91" s="29" t="s">
        <v>39</v>
      </c>
      <c r="L91" s="29" t="s">
        <v>39</v>
      </c>
      <c r="M91" s="29" t="s">
        <v>39</v>
      </c>
      <c r="N91" s="29" t="s">
        <v>39</v>
      </c>
      <c r="O91" s="30" t="s">
        <v>39</v>
      </c>
      <c r="P91" s="30" t="s">
        <v>39</v>
      </c>
      <c r="Q91" s="29" t="s">
        <v>39</v>
      </c>
      <c r="R91" s="29" t="s">
        <v>39</v>
      </c>
      <c r="S91" s="29" t="s">
        <v>39</v>
      </c>
      <c r="T91" s="29" t="s">
        <v>39</v>
      </c>
      <c r="U91" s="29" t="s">
        <v>39</v>
      </c>
      <c r="V91" s="29" t="s">
        <v>39</v>
      </c>
      <c r="W91" s="29" t="s">
        <v>39</v>
      </c>
      <c r="X91" s="29" t="s">
        <v>39</v>
      </c>
      <c r="Y91" s="29" t="s">
        <v>39</v>
      </c>
    </row>
    <row r="92" spans="1:25" s="50" customFormat="1" ht="66.75" customHeight="1" x14ac:dyDescent="0.25">
      <c r="A92" s="31" t="s">
        <v>157</v>
      </c>
      <c r="B92" s="84" t="s">
        <v>245</v>
      </c>
      <c r="C92" s="94" t="s">
        <v>246</v>
      </c>
      <c r="D92" s="34">
        <v>43116</v>
      </c>
      <c r="E92" s="109" t="s">
        <v>257</v>
      </c>
      <c r="F92" s="109">
        <v>1</v>
      </c>
      <c r="G92" s="47">
        <v>154.79499999999999</v>
      </c>
      <c r="H92" s="34">
        <v>43738</v>
      </c>
      <c r="I92" s="109">
        <v>2019</v>
      </c>
      <c r="J92" s="109">
        <v>3</v>
      </c>
      <c r="K92" s="109">
        <v>2019</v>
      </c>
      <c r="L92" s="109">
        <v>2019</v>
      </c>
      <c r="M92" s="108" t="s">
        <v>258</v>
      </c>
      <c r="N92" s="109" t="s">
        <v>259</v>
      </c>
      <c r="O92" s="47">
        <v>0</v>
      </c>
      <c r="P92" s="47" t="s">
        <v>260</v>
      </c>
      <c r="Q92" s="108" t="s">
        <v>261</v>
      </c>
      <c r="R92" s="109">
        <v>0</v>
      </c>
      <c r="S92" s="109">
        <v>0</v>
      </c>
      <c r="T92" s="109" t="s">
        <v>394</v>
      </c>
      <c r="U92" s="109" t="s">
        <v>39</v>
      </c>
      <c r="V92" s="109" t="s">
        <v>39</v>
      </c>
      <c r="W92" s="109" t="s">
        <v>39</v>
      </c>
      <c r="X92" s="108" t="s">
        <v>39</v>
      </c>
      <c r="Y92" s="109" t="s">
        <v>39</v>
      </c>
    </row>
    <row r="93" spans="1:25" s="90" customFormat="1" ht="66.75" customHeight="1" x14ac:dyDescent="0.25">
      <c r="A93" s="31" t="s">
        <v>157</v>
      </c>
      <c r="B93" s="84" t="s">
        <v>247</v>
      </c>
      <c r="C93" s="94" t="s">
        <v>248</v>
      </c>
      <c r="D93" s="34">
        <v>43116</v>
      </c>
      <c r="E93" s="109" t="s">
        <v>262</v>
      </c>
      <c r="F93" s="109">
        <v>1</v>
      </c>
      <c r="G93" s="47">
        <v>144.833</v>
      </c>
      <c r="H93" s="34">
        <v>43738</v>
      </c>
      <c r="I93" s="109">
        <v>2019</v>
      </c>
      <c r="J93" s="109">
        <v>3</v>
      </c>
      <c r="K93" s="109">
        <v>2019</v>
      </c>
      <c r="L93" s="109">
        <v>2019</v>
      </c>
      <c r="M93" s="108" t="s">
        <v>263</v>
      </c>
      <c r="N93" s="109" t="s">
        <v>259</v>
      </c>
      <c r="O93" s="47">
        <v>0</v>
      </c>
      <c r="P93" s="47" t="s">
        <v>264</v>
      </c>
      <c r="Q93" s="109" t="s">
        <v>265</v>
      </c>
      <c r="R93" s="109">
        <v>0</v>
      </c>
      <c r="S93" s="109">
        <v>0</v>
      </c>
      <c r="T93" s="109" t="s">
        <v>394</v>
      </c>
      <c r="U93" s="109" t="s">
        <v>39</v>
      </c>
      <c r="V93" s="109" t="s">
        <v>39</v>
      </c>
      <c r="W93" s="109" t="s">
        <v>39</v>
      </c>
      <c r="X93" s="108" t="s">
        <v>39</v>
      </c>
      <c r="Y93" s="109" t="s">
        <v>39</v>
      </c>
    </row>
    <row r="94" spans="1:25" s="90" customFormat="1" ht="66.75" customHeight="1" x14ac:dyDescent="0.25">
      <c r="A94" s="31" t="s">
        <v>157</v>
      </c>
      <c r="B94" s="84" t="s">
        <v>249</v>
      </c>
      <c r="C94" s="94" t="s">
        <v>250</v>
      </c>
      <c r="D94" s="34">
        <v>43116</v>
      </c>
      <c r="E94" s="109" t="s">
        <v>266</v>
      </c>
      <c r="F94" s="109">
        <v>1</v>
      </c>
      <c r="G94" s="47">
        <v>123.908</v>
      </c>
      <c r="H94" s="34">
        <v>43738</v>
      </c>
      <c r="I94" s="109">
        <v>2019</v>
      </c>
      <c r="J94" s="109">
        <v>3</v>
      </c>
      <c r="K94" s="109">
        <v>2019</v>
      </c>
      <c r="L94" s="109">
        <v>2019</v>
      </c>
      <c r="M94" s="108" t="s">
        <v>267</v>
      </c>
      <c r="N94" s="109" t="s">
        <v>259</v>
      </c>
      <c r="O94" s="47">
        <v>0</v>
      </c>
      <c r="P94" s="47">
        <v>6.9</v>
      </c>
      <c r="Q94" s="109" t="s">
        <v>268</v>
      </c>
      <c r="R94" s="109">
        <v>0</v>
      </c>
      <c r="S94" s="109">
        <v>0</v>
      </c>
      <c r="T94" s="109" t="s">
        <v>81</v>
      </c>
      <c r="U94" s="109" t="s">
        <v>39</v>
      </c>
      <c r="V94" s="109" t="s">
        <v>39</v>
      </c>
      <c r="W94" s="109" t="s">
        <v>39</v>
      </c>
      <c r="X94" s="108" t="s">
        <v>39</v>
      </c>
      <c r="Y94" s="109" t="s">
        <v>39</v>
      </c>
    </row>
    <row r="95" spans="1:25" s="90" customFormat="1" ht="66.75" customHeight="1" x14ac:dyDescent="0.25">
      <c r="A95" s="13" t="s">
        <v>158</v>
      </c>
      <c r="B95" s="17" t="s">
        <v>48</v>
      </c>
      <c r="C95" s="15" t="s">
        <v>38</v>
      </c>
      <c r="D95" s="29" t="s">
        <v>39</v>
      </c>
      <c r="E95" s="29" t="s">
        <v>39</v>
      </c>
      <c r="F95" s="29" t="s">
        <v>39</v>
      </c>
      <c r="G95" s="30" t="s">
        <v>39</v>
      </c>
      <c r="H95" s="29" t="s">
        <v>39</v>
      </c>
      <c r="I95" s="29" t="s">
        <v>39</v>
      </c>
      <c r="J95" s="29" t="s">
        <v>39</v>
      </c>
      <c r="K95" s="29" t="s">
        <v>39</v>
      </c>
      <c r="L95" s="29" t="s">
        <v>39</v>
      </c>
      <c r="M95" s="29" t="s">
        <v>39</v>
      </c>
      <c r="N95" s="29" t="s">
        <v>39</v>
      </c>
      <c r="O95" s="30" t="s">
        <v>39</v>
      </c>
      <c r="P95" s="30" t="s">
        <v>39</v>
      </c>
      <c r="Q95" s="29" t="s">
        <v>39</v>
      </c>
      <c r="R95" s="29" t="s">
        <v>39</v>
      </c>
      <c r="S95" s="29" t="s">
        <v>39</v>
      </c>
      <c r="T95" s="29" t="s">
        <v>39</v>
      </c>
      <c r="U95" s="29" t="s">
        <v>39</v>
      </c>
      <c r="V95" s="29" t="s">
        <v>39</v>
      </c>
      <c r="W95" s="29" t="s">
        <v>39</v>
      </c>
      <c r="X95" s="29" t="s">
        <v>39</v>
      </c>
      <c r="Y95" s="29" t="s">
        <v>39</v>
      </c>
    </row>
    <row r="96" spans="1:25" s="50" customFormat="1" ht="66.75" customHeight="1" x14ac:dyDescent="0.25">
      <c r="A96" s="13" t="s">
        <v>159</v>
      </c>
      <c r="B96" s="17" t="s">
        <v>73</v>
      </c>
      <c r="C96" s="15" t="s">
        <v>38</v>
      </c>
      <c r="D96" s="29" t="s">
        <v>39</v>
      </c>
      <c r="E96" s="29" t="s">
        <v>39</v>
      </c>
      <c r="F96" s="29" t="s">
        <v>39</v>
      </c>
      <c r="G96" s="30" t="s">
        <v>39</v>
      </c>
      <c r="H96" s="29" t="s">
        <v>39</v>
      </c>
      <c r="I96" s="29" t="s">
        <v>39</v>
      </c>
      <c r="J96" s="29" t="s">
        <v>39</v>
      </c>
      <c r="K96" s="29" t="s">
        <v>39</v>
      </c>
      <c r="L96" s="29" t="s">
        <v>39</v>
      </c>
      <c r="M96" s="29" t="s">
        <v>39</v>
      </c>
      <c r="N96" s="29" t="s">
        <v>39</v>
      </c>
      <c r="O96" s="30">
        <f t="shared" ref="O96:P96" si="3">SUM(O97)</f>
        <v>0</v>
      </c>
      <c r="P96" s="30">
        <f t="shared" si="3"/>
        <v>12.7334</v>
      </c>
      <c r="Q96" s="29" t="s">
        <v>39</v>
      </c>
      <c r="R96" s="29" t="s">
        <v>39</v>
      </c>
      <c r="S96" s="30" t="s">
        <v>39</v>
      </c>
      <c r="T96" s="30" t="s">
        <v>39</v>
      </c>
      <c r="U96" s="29" t="s">
        <v>39</v>
      </c>
      <c r="V96" s="29" t="s">
        <v>39</v>
      </c>
      <c r="W96" s="29" t="s">
        <v>39</v>
      </c>
      <c r="X96" s="29" t="s">
        <v>39</v>
      </c>
      <c r="Y96" s="29" t="s">
        <v>39</v>
      </c>
    </row>
    <row r="97" spans="1:25" s="50" customFormat="1" ht="66.75" customHeight="1" x14ac:dyDescent="0.25">
      <c r="A97" s="13" t="s">
        <v>160</v>
      </c>
      <c r="B97" s="17" t="s">
        <v>41</v>
      </c>
      <c r="C97" s="15" t="s">
        <v>38</v>
      </c>
      <c r="D97" s="29" t="s">
        <v>39</v>
      </c>
      <c r="E97" s="29" t="s">
        <v>39</v>
      </c>
      <c r="F97" s="29" t="s">
        <v>39</v>
      </c>
      <c r="G97" s="30" t="s">
        <v>39</v>
      </c>
      <c r="H97" s="29" t="s">
        <v>39</v>
      </c>
      <c r="I97" s="29" t="s">
        <v>39</v>
      </c>
      <c r="J97" s="29" t="s">
        <v>39</v>
      </c>
      <c r="K97" s="29" t="s">
        <v>39</v>
      </c>
      <c r="L97" s="29" t="s">
        <v>39</v>
      </c>
      <c r="M97" s="29" t="s">
        <v>39</v>
      </c>
      <c r="N97" s="29" t="s">
        <v>39</v>
      </c>
      <c r="O97" s="30">
        <f>SUM(O98,O105)</f>
        <v>0</v>
      </c>
      <c r="P97" s="30">
        <f>SUM(P98,P105)</f>
        <v>12.7334</v>
      </c>
      <c r="Q97" s="29" t="s">
        <v>39</v>
      </c>
      <c r="R97" s="29" t="s">
        <v>39</v>
      </c>
      <c r="S97" s="29" t="s">
        <v>39</v>
      </c>
      <c r="T97" s="29" t="s">
        <v>39</v>
      </c>
      <c r="U97" s="29" t="s">
        <v>39</v>
      </c>
      <c r="V97" s="29" t="s">
        <v>39</v>
      </c>
      <c r="W97" s="29" t="s">
        <v>39</v>
      </c>
      <c r="X97" s="29" t="s">
        <v>39</v>
      </c>
      <c r="Y97" s="29" t="s">
        <v>39</v>
      </c>
    </row>
    <row r="98" spans="1:25" s="50" customFormat="1" ht="66.75" customHeight="1" x14ac:dyDescent="0.25">
      <c r="A98" s="13" t="s">
        <v>161</v>
      </c>
      <c r="B98" s="17" t="s">
        <v>42</v>
      </c>
      <c r="C98" s="15" t="s">
        <v>38</v>
      </c>
      <c r="D98" s="29" t="s">
        <v>39</v>
      </c>
      <c r="E98" s="29" t="s">
        <v>39</v>
      </c>
      <c r="F98" s="29" t="s">
        <v>39</v>
      </c>
      <c r="G98" s="30" t="s">
        <v>39</v>
      </c>
      <c r="H98" s="29" t="s">
        <v>39</v>
      </c>
      <c r="I98" s="29" t="s">
        <v>39</v>
      </c>
      <c r="J98" s="29" t="s">
        <v>39</v>
      </c>
      <c r="K98" s="29" t="s">
        <v>39</v>
      </c>
      <c r="L98" s="29" t="s">
        <v>39</v>
      </c>
      <c r="M98" s="29" t="s">
        <v>39</v>
      </c>
      <c r="N98" s="29" t="s">
        <v>39</v>
      </c>
      <c r="O98" s="30">
        <f>SUM(O99,O100,O101,O102,O103)</f>
        <v>0</v>
      </c>
      <c r="P98" s="30">
        <f>SUM(P99,P100,P101,P102,P103)</f>
        <v>12.7334</v>
      </c>
      <c r="Q98" s="29" t="s">
        <v>39</v>
      </c>
      <c r="R98" s="29" t="s">
        <v>39</v>
      </c>
      <c r="S98" s="29" t="s">
        <v>39</v>
      </c>
      <c r="T98" s="29" t="s">
        <v>39</v>
      </c>
      <c r="U98" s="29" t="s">
        <v>39</v>
      </c>
      <c r="V98" s="29" t="s">
        <v>39</v>
      </c>
      <c r="W98" s="29" t="s">
        <v>39</v>
      </c>
      <c r="X98" s="29" t="s">
        <v>39</v>
      </c>
      <c r="Y98" s="29" t="s">
        <v>39</v>
      </c>
    </row>
    <row r="99" spans="1:25" s="50" customFormat="1" ht="66.75" customHeight="1" x14ac:dyDescent="0.25">
      <c r="A99" s="13" t="s">
        <v>162</v>
      </c>
      <c r="B99" s="17" t="s">
        <v>43</v>
      </c>
      <c r="C99" s="15" t="s">
        <v>38</v>
      </c>
      <c r="D99" s="29" t="s">
        <v>39</v>
      </c>
      <c r="E99" s="29" t="s">
        <v>39</v>
      </c>
      <c r="F99" s="29" t="s">
        <v>39</v>
      </c>
      <c r="G99" s="30" t="s">
        <v>39</v>
      </c>
      <c r="H99" s="29" t="s">
        <v>39</v>
      </c>
      <c r="I99" s="29" t="s">
        <v>39</v>
      </c>
      <c r="J99" s="29" t="s">
        <v>39</v>
      </c>
      <c r="K99" s="29" t="s">
        <v>39</v>
      </c>
      <c r="L99" s="29" t="s">
        <v>39</v>
      </c>
      <c r="M99" s="29" t="s">
        <v>39</v>
      </c>
      <c r="N99" s="29" t="s">
        <v>39</v>
      </c>
      <c r="O99" s="30" t="s">
        <v>39</v>
      </c>
      <c r="P99" s="30" t="s">
        <v>39</v>
      </c>
      <c r="Q99" s="29" t="s">
        <v>39</v>
      </c>
      <c r="R99" s="29" t="s">
        <v>39</v>
      </c>
      <c r="S99" s="29" t="s">
        <v>39</v>
      </c>
      <c r="T99" s="29" t="s">
        <v>39</v>
      </c>
      <c r="U99" s="29" t="s">
        <v>39</v>
      </c>
      <c r="V99" s="29" t="s">
        <v>39</v>
      </c>
      <c r="W99" s="29" t="s">
        <v>39</v>
      </c>
      <c r="X99" s="29" t="s">
        <v>39</v>
      </c>
      <c r="Y99" s="29" t="s">
        <v>39</v>
      </c>
    </row>
    <row r="100" spans="1:25" s="50" customFormat="1" ht="66.75" customHeight="1" x14ac:dyDescent="0.25">
      <c r="A100" s="13" t="s">
        <v>163</v>
      </c>
      <c r="B100" s="17" t="s">
        <v>44</v>
      </c>
      <c r="C100" s="15" t="s">
        <v>38</v>
      </c>
      <c r="D100" s="29" t="s">
        <v>39</v>
      </c>
      <c r="E100" s="29" t="s">
        <v>39</v>
      </c>
      <c r="F100" s="29" t="s">
        <v>39</v>
      </c>
      <c r="G100" s="30" t="s">
        <v>39</v>
      </c>
      <c r="H100" s="29" t="s">
        <v>39</v>
      </c>
      <c r="I100" s="29" t="s">
        <v>39</v>
      </c>
      <c r="J100" s="29" t="s">
        <v>39</v>
      </c>
      <c r="K100" s="29" t="s">
        <v>39</v>
      </c>
      <c r="L100" s="29" t="s">
        <v>39</v>
      </c>
      <c r="M100" s="29" t="s">
        <v>39</v>
      </c>
      <c r="N100" s="29" t="s">
        <v>39</v>
      </c>
      <c r="O100" s="30" t="s">
        <v>39</v>
      </c>
      <c r="P100" s="30" t="s">
        <v>39</v>
      </c>
      <c r="Q100" s="29" t="s">
        <v>39</v>
      </c>
      <c r="R100" s="29" t="s">
        <v>39</v>
      </c>
      <c r="S100" s="29" t="s">
        <v>39</v>
      </c>
      <c r="T100" s="29" t="s">
        <v>39</v>
      </c>
      <c r="U100" s="29" t="s">
        <v>39</v>
      </c>
      <c r="V100" s="29" t="s">
        <v>39</v>
      </c>
      <c r="W100" s="29" t="s">
        <v>39</v>
      </c>
      <c r="X100" s="29" t="s">
        <v>39</v>
      </c>
      <c r="Y100" s="29" t="s">
        <v>39</v>
      </c>
    </row>
    <row r="101" spans="1:25" s="50" customFormat="1" ht="66.75" customHeight="1" x14ac:dyDescent="0.25">
      <c r="A101" s="13" t="s">
        <v>164</v>
      </c>
      <c r="B101" s="17" t="s">
        <v>45</v>
      </c>
      <c r="C101" s="15" t="s">
        <v>38</v>
      </c>
      <c r="D101" s="29" t="s">
        <v>39</v>
      </c>
      <c r="E101" s="29" t="s">
        <v>39</v>
      </c>
      <c r="F101" s="29" t="s">
        <v>39</v>
      </c>
      <c r="G101" s="30" t="s">
        <v>39</v>
      </c>
      <c r="H101" s="29" t="s">
        <v>39</v>
      </c>
      <c r="I101" s="29" t="s">
        <v>39</v>
      </c>
      <c r="J101" s="29" t="s">
        <v>39</v>
      </c>
      <c r="K101" s="29" t="s">
        <v>39</v>
      </c>
      <c r="L101" s="29" t="s">
        <v>39</v>
      </c>
      <c r="M101" s="29" t="s">
        <v>39</v>
      </c>
      <c r="N101" s="29" t="s">
        <v>39</v>
      </c>
      <c r="O101" s="30" t="s">
        <v>39</v>
      </c>
      <c r="P101" s="30" t="s">
        <v>39</v>
      </c>
      <c r="Q101" s="29" t="s">
        <v>39</v>
      </c>
      <c r="R101" s="29" t="s">
        <v>39</v>
      </c>
      <c r="S101" s="29" t="s">
        <v>39</v>
      </c>
      <c r="T101" s="29" t="s">
        <v>39</v>
      </c>
      <c r="U101" s="29" t="s">
        <v>39</v>
      </c>
      <c r="V101" s="29" t="s">
        <v>39</v>
      </c>
      <c r="W101" s="29" t="s">
        <v>39</v>
      </c>
      <c r="X101" s="29" t="s">
        <v>39</v>
      </c>
      <c r="Y101" s="29" t="s">
        <v>39</v>
      </c>
    </row>
    <row r="102" spans="1:25" s="50" customFormat="1" ht="66.75" customHeight="1" x14ac:dyDescent="0.25">
      <c r="A102" s="13" t="s">
        <v>165</v>
      </c>
      <c r="B102" s="17" t="s">
        <v>46</v>
      </c>
      <c r="C102" s="15" t="s">
        <v>38</v>
      </c>
      <c r="D102" s="29" t="s">
        <v>39</v>
      </c>
      <c r="E102" s="29" t="s">
        <v>39</v>
      </c>
      <c r="F102" s="29" t="s">
        <v>39</v>
      </c>
      <c r="G102" s="30" t="s">
        <v>39</v>
      </c>
      <c r="H102" s="29" t="s">
        <v>39</v>
      </c>
      <c r="I102" s="29" t="s">
        <v>39</v>
      </c>
      <c r="J102" s="29" t="s">
        <v>39</v>
      </c>
      <c r="K102" s="29" t="s">
        <v>39</v>
      </c>
      <c r="L102" s="29" t="s">
        <v>39</v>
      </c>
      <c r="M102" s="29" t="s">
        <v>39</v>
      </c>
      <c r="N102" s="29" t="s">
        <v>39</v>
      </c>
      <c r="O102" s="30" t="s">
        <v>39</v>
      </c>
      <c r="P102" s="30" t="s">
        <v>39</v>
      </c>
      <c r="Q102" s="29" t="s">
        <v>39</v>
      </c>
      <c r="R102" s="29" t="s">
        <v>39</v>
      </c>
      <c r="S102" s="29" t="s">
        <v>39</v>
      </c>
      <c r="T102" s="29" t="s">
        <v>39</v>
      </c>
      <c r="U102" s="29" t="s">
        <v>39</v>
      </c>
      <c r="V102" s="29" t="s">
        <v>39</v>
      </c>
      <c r="W102" s="29" t="s">
        <v>39</v>
      </c>
      <c r="X102" s="29" t="s">
        <v>39</v>
      </c>
      <c r="Y102" s="29" t="s">
        <v>39</v>
      </c>
    </row>
    <row r="103" spans="1:25" s="50" customFormat="1" ht="66.75" customHeight="1" x14ac:dyDescent="0.25">
      <c r="A103" s="13" t="s">
        <v>166</v>
      </c>
      <c r="B103" s="17" t="s">
        <v>47</v>
      </c>
      <c r="C103" s="15" t="s">
        <v>38</v>
      </c>
      <c r="D103" s="29" t="s">
        <v>39</v>
      </c>
      <c r="E103" s="29" t="s">
        <v>39</v>
      </c>
      <c r="F103" s="29" t="s">
        <v>39</v>
      </c>
      <c r="G103" s="30" t="s">
        <v>39</v>
      </c>
      <c r="H103" s="29" t="s">
        <v>39</v>
      </c>
      <c r="I103" s="29" t="s">
        <v>39</v>
      </c>
      <c r="J103" s="29" t="s">
        <v>39</v>
      </c>
      <c r="K103" s="29" t="s">
        <v>39</v>
      </c>
      <c r="L103" s="29" t="s">
        <v>39</v>
      </c>
      <c r="M103" s="29" t="s">
        <v>39</v>
      </c>
      <c r="N103" s="29" t="s">
        <v>39</v>
      </c>
      <c r="O103" s="30">
        <f>SUM(O104)</f>
        <v>0</v>
      </c>
      <c r="P103" s="30">
        <f>SUM(P104)</f>
        <v>12.7334</v>
      </c>
      <c r="Q103" s="30" t="s">
        <v>39</v>
      </c>
      <c r="R103" s="29" t="s">
        <v>39</v>
      </c>
      <c r="S103" s="29" t="s">
        <v>39</v>
      </c>
      <c r="T103" s="29" t="s">
        <v>39</v>
      </c>
      <c r="U103" s="29" t="s">
        <v>39</v>
      </c>
      <c r="V103" s="29" t="s">
        <v>39</v>
      </c>
      <c r="W103" s="29" t="s">
        <v>39</v>
      </c>
      <c r="X103" s="29" t="s">
        <v>39</v>
      </c>
      <c r="Y103" s="29" t="s">
        <v>39</v>
      </c>
    </row>
    <row r="104" spans="1:25" s="50" customFormat="1" ht="298.5" customHeight="1" x14ac:dyDescent="0.25">
      <c r="A104" s="41" t="s">
        <v>166</v>
      </c>
      <c r="B104" s="42" t="s">
        <v>218</v>
      </c>
      <c r="C104" s="57" t="s">
        <v>74</v>
      </c>
      <c r="D104" s="109" t="s">
        <v>39</v>
      </c>
      <c r="E104" s="109" t="s">
        <v>39</v>
      </c>
      <c r="F104" s="109">
        <f>23+2</f>
        <v>25</v>
      </c>
      <c r="G104" s="47">
        <f>69.88+0.2906+0.0528</f>
        <v>70.223399999999998</v>
      </c>
      <c r="H104" s="34">
        <v>42551</v>
      </c>
      <c r="I104" s="109" t="s">
        <v>39</v>
      </c>
      <c r="J104" s="109" t="s">
        <v>39</v>
      </c>
      <c r="K104" s="109">
        <v>2026</v>
      </c>
      <c r="L104" s="109">
        <v>2026</v>
      </c>
      <c r="M104" s="108" t="s">
        <v>342</v>
      </c>
      <c r="N104" s="108" t="s">
        <v>427</v>
      </c>
      <c r="O104" s="47">
        <v>0</v>
      </c>
      <c r="P104" s="47">
        <f>12.39+0.2906+0.0528</f>
        <v>12.7334</v>
      </c>
      <c r="Q104" s="37" t="s">
        <v>174</v>
      </c>
      <c r="R104" s="109" t="s">
        <v>175</v>
      </c>
      <c r="S104" s="37" t="s">
        <v>200</v>
      </c>
      <c r="T104" s="37" t="s">
        <v>201</v>
      </c>
      <c r="U104" s="109" t="s">
        <v>39</v>
      </c>
      <c r="V104" s="109" t="s">
        <v>39</v>
      </c>
      <c r="W104" s="36">
        <v>2020</v>
      </c>
      <c r="X104" s="37" t="s">
        <v>252</v>
      </c>
      <c r="Y104" s="109" t="s">
        <v>39</v>
      </c>
    </row>
    <row r="105" spans="1:25" s="50" customFormat="1" ht="66.75" customHeight="1" x14ac:dyDescent="0.25">
      <c r="A105" s="13" t="s">
        <v>167</v>
      </c>
      <c r="B105" s="17" t="s">
        <v>48</v>
      </c>
      <c r="C105" s="15" t="s">
        <v>38</v>
      </c>
      <c r="D105" s="109" t="s">
        <v>39</v>
      </c>
      <c r="E105" s="109" t="s">
        <v>39</v>
      </c>
      <c r="F105" s="109" t="s">
        <v>39</v>
      </c>
      <c r="G105" s="47" t="s">
        <v>39</v>
      </c>
      <c r="H105" s="109" t="s">
        <v>39</v>
      </c>
      <c r="I105" s="109" t="s">
        <v>39</v>
      </c>
      <c r="J105" s="109" t="s">
        <v>39</v>
      </c>
      <c r="K105" s="109" t="s">
        <v>39</v>
      </c>
      <c r="L105" s="109" t="s">
        <v>39</v>
      </c>
      <c r="M105" s="109" t="s">
        <v>39</v>
      </c>
      <c r="N105" s="109" t="s">
        <v>39</v>
      </c>
      <c r="O105" s="47" t="s">
        <v>39</v>
      </c>
      <c r="P105" s="47" t="s">
        <v>39</v>
      </c>
      <c r="Q105" s="109" t="s">
        <v>39</v>
      </c>
      <c r="R105" s="109" t="s">
        <v>39</v>
      </c>
      <c r="S105" s="109" t="s">
        <v>39</v>
      </c>
      <c r="T105" s="109" t="s">
        <v>39</v>
      </c>
      <c r="U105" s="109" t="s">
        <v>39</v>
      </c>
      <c r="V105" s="109" t="s">
        <v>39</v>
      </c>
      <c r="W105" s="109" t="s">
        <v>39</v>
      </c>
      <c r="X105" s="109" t="s">
        <v>39</v>
      </c>
      <c r="Y105" s="109" t="s">
        <v>39</v>
      </c>
    </row>
    <row r="106" spans="1:25" s="50" customFormat="1" ht="66.75" customHeight="1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4"/>
      <c r="R106" s="2"/>
      <c r="S106" s="1"/>
      <c r="T106" s="1"/>
      <c r="U106" s="1"/>
      <c r="V106" s="1"/>
      <c r="W106" s="1"/>
      <c r="X106" s="1"/>
      <c r="Y106" s="1"/>
    </row>
    <row r="107" spans="1:25" s="50" customFormat="1" ht="18.75" x14ac:dyDescent="0.25">
      <c r="A107" s="1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</row>
    <row r="108" spans="1:25" s="50" customFormat="1" ht="15" customHeight="1" x14ac:dyDescent="0.25">
      <c r="A108" s="1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</row>
    <row r="109" spans="1:25" s="50" customFormat="1" ht="150.75" customHeight="1" x14ac:dyDescent="0.25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4"/>
      <c r="R109" s="2"/>
      <c r="S109" s="1"/>
      <c r="T109" s="1"/>
      <c r="U109" s="1"/>
      <c r="V109" s="1"/>
      <c r="W109" s="1"/>
      <c r="X109" s="1"/>
      <c r="Y109" s="1"/>
    </row>
    <row r="110" spans="1:25" s="50" customFormat="1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4"/>
      <c r="R110" s="2"/>
      <c r="S110" s="1"/>
      <c r="T110" s="1"/>
      <c r="U110" s="1"/>
      <c r="V110" s="1"/>
      <c r="W110" s="1"/>
      <c r="X110" s="1"/>
      <c r="Y110" s="1"/>
    </row>
    <row r="111" spans="1:25" s="50" customFormat="1" x14ac:dyDescent="0.25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4"/>
      <c r="R111" s="2"/>
      <c r="S111" s="1"/>
      <c r="T111" s="1"/>
      <c r="U111" s="1"/>
      <c r="V111" s="1"/>
      <c r="W111" s="1"/>
      <c r="X111" s="1"/>
      <c r="Y111" s="1"/>
    </row>
    <row r="112" spans="1:25" s="50" customFormat="1" x14ac:dyDescent="0.25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4"/>
      <c r="R112" s="2"/>
      <c r="S112" s="1"/>
      <c r="T112" s="1"/>
      <c r="U112" s="1"/>
      <c r="V112" s="1"/>
      <c r="W112" s="1"/>
      <c r="X112" s="1"/>
      <c r="Y112" s="1"/>
    </row>
    <row r="113" spans="1:25" s="50" customFormat="1" x14ac:dyDescent="0.25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4"/>
      <c r="R113" s="2"/>
      <c r="S113" s="1"/>
      <c r="T113" s="1"/>
      <c r="U113" s="1"/>
      <c r="V113" s="1"/>
      <c r="W113" s="1"/>
      <c r="X113" s="1"/>
      <c r="Y113" s="1"/>
    </row>
    <row r="114" spans="1:25" s="50" customFormat="1" x14ac:dyDescent="0.25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4"/>
      <c r="R114" s="2"/>
      <c r="S114" s="1"/>
      <c r="T114" s="1"/>
      <c r="U114" s="1"/>
      <c r="V114" s="1"/>
      <c r="W114" s="1"/>
      <c r="X114" s="1"/>
      <c r="Y114" s="1"/>
    </row>
    <row r="115" spans="1:25" s="50" customFormat="1" x14ac:dyDescent="0.25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4"/>
      <c r="R115" s="2"/>
      <c r="S115" s="1"/>
      <c r="T115" s="1"/>
      <c r="U115" s="1"/>
      <c r="V115" s="1"/>
      <c r="W115" s="1"/>
      <c r="X115" s="1"/>
      <c r="Y115" s="1"/>
    </row>
    <row r="116" spans="1:25" s="50" customFormat="1" x14ac:dyDescent="0.25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4"/>
      <c r="R116" s="2"/>
      <c r="S116" s="1"/>
      <c r="T116" s="1"/>
      <c r="U116" s="1"/>
      <c r="V116" s="1"/>
      <c r="W116" s="1"/>
      <c r="X116" s="1"/>
      <c r="Y116" s="1"/>
    </row>
    <row r="117" spans="1:25" s="50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0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0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0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0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0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0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0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0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0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0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0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0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0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0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0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0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0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0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0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0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0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0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0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0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0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0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0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0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0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0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0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0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0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0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0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0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0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0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0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0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0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0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0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0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0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0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0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0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0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0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0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0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0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0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0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0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0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0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0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0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0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0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0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0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0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0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0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0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0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0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0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0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0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0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0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0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0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0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0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0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0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0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0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0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0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0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0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0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0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0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0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0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0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0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0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0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0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0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0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0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0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0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0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0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0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0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0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0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0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0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0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0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0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0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0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0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0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0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0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0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0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0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0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0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0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s="50" customForma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s="50" customForma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s="50" customForma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s="50" customForma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s="50" customForma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s="50" customForma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s="50" customForma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s="50" customForma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s="50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s="50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s="50" customForma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s="50" customForma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  <row r="1136" spans="2:18" x14ac:dyDescent="0.25"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</row>
    <row r="1137" spans="2:18" x14ac:dyDescent="0.25"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</row>
    <row r="1138" spans="2:18" x14ac:dyDescent="0.25"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</row>
    <row r="1139" spans="2:18" x14ac:dyDescent="0.25"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</row>
    <row r="1140" spans="2:18" x14ac:dyDescent="0.25"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</row>
    <row r="1141" spans="2:18" x14ac:dyDescent="0.25"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</row>
    <row r="1142" spans="2:18" x14ac:dyDescent="0.25"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</row>
    <row r="1143" spans="2:18" x14ac:dyDescent="0.25"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</row>
    <row r="1144" spans="2:18" x14ac:dyDescent="0.25"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</row>
    <row r="1145" spans="2:18" x14ac:dyDescent="0.25"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</row>
    <row r="1146" spans="2:18" x14ac:dyDescent="0.25"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</row>
  </sheetData>
  <mergeCells count="33">
    <mergeCell ref="D11:F11"/>
    <mergeCell ref="A11:A13"/>
    <mergeCell ref="B11:B13"/>
    <mergeCell ref="H11:L11"/>
    <mergeCell ref="D12:E12"/>
    <mergeCell ref="F12:F13"/>
    <mergeCell ref="G11:G13"/>
    <mergeCell ref="A9:Y9"/>
    <mergeCell ref="B108:Y108"/>
    <mergeCell ref="B107:Y107"/>
    <mergeCell ref="H12:H13"/>
    <mergeCell ref="I12:J12"/>
    <mergeCell ref="K12:K13"/>
    <mergeCell ref="L12:L13"/>
    <mergeCell ref="C11:C13"/>
    <mergeCell ref="S12:T12"/>
    <mergeCell ref="M11:P11"/>
    <mergeCell ref="Q11:Q13"/>
    <mergeCell ref="R11:R13"/>
    <mergeCell ref="S11:V11"/>
    <mergeCell ref="M12:M13"/>
    <mergeCell ref="N12:N13"/>
    <mergeCell ref="O12:P12"/>
    <mergeCell ref="A4:Y4"/>
    <mergeCell ref="A5:L5"/>
    <mergeCell ref="A6:Y6"/>
    <mergeCell ref="A7:Y7"/>
    <mergeCell ref="A8:L8"/>
    <mergeCell ref="W11:X11"/>
    <mergeCell ref="Y11:Y13"/>
    <mergeCell ref="U12:V12"/>
    <mergeCell ref="W12:W13"/>
    <mergeCell ref="X12:X13"/>
  </mergeCells>
  <hyperlinks>
    <hyperlink ref="X9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1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2019-11-06T04:03:27Z</dcterms:modified>
</cp:coreProperties>
</file>