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2\Отчет 4 квартал 2022\Годовой\Папка 1_Отчетность АО ДГК за 2022 год\"/>
    </mc:Choice>
  </mc:AlternateContent>
  <bookViews>
    <workbookView xWindow="0" yWindow="0" windowWidth="28800" windowHeight="12000"/>
  </bookViews>
  <sheets>
    <sheet name="9 истч " sheetId="1" r:id="rId1"/>
  </sheets>
  <definedNames>
    <definedName name="_xlnm._FilterDatabase" localSheetId="0" hidden="1">'9 истч '!$A$22:$BE$456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440" i="1" l="1"/>
  <c r="Z440" i="1"/>
  <c r="U440" i="1"/>
  <c r="P440" i="1"/>
  <c r="K440" i="1"/>
  <c r="E440" i="1"/>
  <c r="D440" i="1"/>
  <c r="AE439" i="1"/>
  <c r="Z439" i="1"/>
  <c r="U439" i="1"/>
  <c r="P439" i="1"/>
  <c r="K439" i="1"/>
  <c r="E439" i="1"/>
  <c r="D439" i="1"/>
  <c r="AE438" i="1"/>
  <c r="Z438" i="1"/>
  <c r="U438" i="1"/>
  <c r="P438" i="1"/>
  <c r="K438" i="1"/>
  <c r="E438" i="1"/>
  <c r="F438" i="1" s="1"/>
  <c r="D438" i="1"/>
  <c r="AE437" i="1"/>
  <c r="Z437" i="1"/>
  <c r="U437" i="1"/>
  <c r="P437" i="1"/>
  <c r="K437" i="1"/>
  <c r="E437" i="1"/>
  <c r="D437" i="1"/>
  <c r="AE436" i="1"/>
  <c r="Z436" i="1"/>
  <c r="U436" i="1"/>
  <c r="P436" i="1"/>
  <c r="K436" i="1"/>
  <c r="E436" i="1"/>
  <c r="D436" i="1"/>
  <c r="AE435" i="1"/>
  <c r="Z435" i="1"/>
  <c r="U435" i="1"/>
  <c r="P435" i="1"/>
  <c r="K435" i="1"/>
  <c r="E435" i="1"/>
  <c r="D435" i="1"/>
  <c r="AE434" i="1"/>
  <c r="Z434" i="1"/>
  <c r="U434" i="1"/>
  <c r="P434" i="1"/>
  <c r="K434" i="1"/>
  <c r="E434" i="1"/>
  <c r="F434" i="1" s="1"/>
  <c r="D434" i="1"/>
  <c r="AE433" i="1"/>
  <c r="AF433" i="1" s="1"/>
  <c r="Z433" i="1"/>
  <c r="U433" i="1"/>
  <c r="P433" i="1"/>
  <c r="K433" i="1"/>
  <c r="E433" i="1"/>
  <c r="D433" i="1"/>
  <c r="AE432" i="1"/>
  <c r="Z432" i="1"/>
  <c r="U432" i="1"/>
  <c r="P432" i="1"/>
  <c r="K432" i="1"/>
  <c r="E432" i="1"/>
  <c r="D432" i="1"/>
  <c r="AE431" i="1"/>
  <c r="Z431" i="1"/>
  <c r="U431" i="1"/>
  <c r="P431" i="1"/>
  <c r="K431" i="1"/>
  <c r="E431" i="1"/>
  <c r="D431" i="1"/>
  <c r="AE430" i="1"/>
  <c r="Z430" i="1"/>
  <c r="U430" i="1"/>
  <c r="P430" i="1"/>
  <c r="K430" i="1"/>
  <c r="L430" i="1" s="1"/>
  <c r="E430" i="1"/>
  <c r="D430" i="1"/>
  <c r="AE429" i="1"/>
  <c r="AF429" i="1" s="1"/>
  <c r="Z429" i="1"/>
  <c r="T429" i="1"/>
  <c r="U429" i="1" s="1"/>
  <c r="S429" i="1"/>
  <c r="P429" i="1"/>
  <c r="J429" i="1"/>
  <c r="I429" i="1"/>
  <c r="D429" i="1" s="1"/>
  <c r="AE428" i="1"/>
  <c r="Z428" i="1"/>
  <c r="U428" i="1"/>
  <c r="P428" i="1"/>
  <c r="K428" i="1"/>
  <c r="E428" i="1"/>
  <c r="D428" i="1"/>
  <c r="AE427" i="1"/>
  <c r="Z427" i="1"/>
  <c r="U427" i="1"/>
  <c r="P427" i="1"/>
  <c r="K427" i="1"/>
  <c r="E427" i="1"/>
  <c r="F427" i="1" s="1"/>
  <c r="D427" i="1"/>
  <c r="AE426" i="1"/>
  <c r="AF426" i="1" s="1"/>
  <c r="Z426" i="1"/>
  <c r="AA426" i="1" s="1"/>
  <c r="U426" i="1"/>
  <c r="V426" i="1" s="1"/>
  <c r="P426" i="1"/>
  <c r="Q426" i="1" s="1"/>
  <c r="K426" i="1"/>
  <c r="L426" i="1" s="1"/>
  <c r="E426" i="1"/>
  <c r="D426" i="1"/>
  <c r="AE425" i="1"/>
  <c r="Z425" i="1"/>
  <c r="U425" i="1"/>
  <c r="P425" i="1"/>
  <c r="K425" i="1"/>
  <c r="E425" i="1"/>
  <c r="D425" i="1"/>
  <c r="AE421" i="1"/>
  <c r="AF421" i="1" s="1"/>
  <c r="Z421" i="1"/>
  <c r="U421" i="1"/>
  <c r="P421" i="1"/>
  <c r="Q421" i="1" s="1"/>
  <c r="K421" i="1"/>
  <c r="E421" i="1"/>
  <c r="D421" i="1"/>
  <c r="AE419" i="1"/>
  <c r="Z419" i="1"/>
  <c r="U419" i="1"/>
  <c r="P419" i="1"/>
  <c r="K419" i="1"/>
  <c r="E419" i="1"/>
  <c r="D419" i="1"/>
  <c r="AE417" i="1"/>
  <c r="Z417" i="1"/>
  <c r="U417" i="1"/>
  <c r="P417" i="1"/>
  <c r="K417" i="1"/>
  <c r="E417" i="1"/>
  <c r="D417" i="1"/>
  <c r="AE416" i="1"/>
  <c r="Z416" i="1"/>
  <c r="U416" i="1"/>
  <c r="P416" i="1"/>
  <c r="K416" i="1"/>
  <c r="E416" i="1"/>
  <c r="D416" i="1"/>
  <c r="AE415" i="1"/>
  <c r="Z415" i="1"/>
  <c r="U415" i="1"/>
  <c r="K415" i="1"/>
  <c r="L415" i="1" s="1"/>
  <c r="E415" i="1"/>
  <c r="F415" i="1" s="1"/>
  <c r="G415" i="1" s="1"/>
  <c r="D415" i="1"/>
  <c r="AE414" i="1"/>
  <c r="Z414" i="1"/>
  <c r="U414" i="1"/>
  <c r="P414" i="1"/>
  <c r="K414" i="1"/>
  <c r="E414" i="1"/>
  <c r="D414" i="1"/>
  <c r="AD413" i="1"/>
  <c r="AC413" i="1"/>
  <c r="Z413" i="1"/>
  <c r="U413" i="1"/>
  <c r="O413" i="1"/>
  <c r="N413" i="1"/>
  <c r="J413" i="1"/>
  <c r="I413" i="1"/>
  <c r="I412" i="1" s="1"/>
  <c r="AD412" i="1"/>
  <c r="Z412" i="1"/>
  <c r="T412" i="1"/>
  <c r="S412" i="1"/>
  <c r="P412" i="1"/>
  <c r="Q412" i="1" s="1"/>
  <c r="AE411" i="1"/>
  <c r="AF411" i="1" s="1"/>
  <c r="Z411" i="1"/>
  <c r="AA411" i="1" s="1"/>
  <c r="V411" i="1"/>
  <c r="U411" i="1"/>
  <c r="P411" i="1"/>
  <c r="Q411" i="1" s="1"/>
  <c r="K411" i="1"/>
  <c r="L411" i="1" s="1"/>
  <c r="E411" i="1"/>
  <c r="D411" i="1"/>
  <c r="AE407" i="1"/>
  <c r="AF407" i="1" s="1"/>
  <c r="AA407" i="1"/>
  <c r="Z407" i="1"/>
  <c r="U407" i="1"/>
  <c r="V407" i="1" s="1"/>
  <c r="P407" i="1"/>
  <c r="Q407" i="1" s="1"/>
  <c r="K407" i="1"/>
  <c r="L407" i="1" s="1"/>
  <c r="E407" i="1"/>
  <c r="D407" i="1"/>
  <c r="F407" i="1" s="1"/>
  <c r="G407" i="1" s="1"/>
  <c r="AE405" i="1"/>
  <c r="Z405" i="1"/>
  <c r="U405" i="1"/>
  <c r="P405" i="1"/>
  <c r="K405" i="1"/>
  <c r="E405" i="1"/>
  <c r="D405" i="1"/>
  <c r="AE403" i="1"/>
  <c r="Z403" i="1"/>
  <c r="U403" i="1"/>
  <c r="P403" i="1"/>
  <c r="K403" i="1"/>
  <c r="E403" i="1"/>
  <c r="D403" i="1"/>
  <c r="K402" i="1"/>
  <c r="L402" i="1" s="1"/>
  <c r="E402" i="1"/>
  <c r="D402" i="1"/>
  <c r="AE401" i="1"/>
  <c r="AF401" i="1" s="1"/>
  <c r="Z401" i="1"/>
  <c r="AA401" i="1" s="1"/>
  <c r="U401" i="1"/>
  <c r="V401" i="1" s="1"/>
  <c r="K401" i="1"/>
  <c r="L401" i="1" s="1"/>
  <c r="J401" i="1"/>
  <c r="E401" i="1" s="1"/>
  <c r="F401" i="1" s="1"/>
  <c r="G401" i="1" s="1"/>
  <c r="D401" i="1"/>
  <c r="AE400" i="1"/>
  <c r="Z400" i="1"/>
  <c r="U400" i="1"/>
  <c r="K400" i="1"/>
  <c r="E400" i="1"/>
  <c r="D400" i="1"/>
  <c r="AD399" i="1"/>
  <c r="AC399" i="1"/>
  <c r="Y399" i="1"/>
  <c r="X399" i="1"/>
  <c r="T399" i="1"/>
  <c r="S399" i="1"/>
  <c r="O399" i="1"/>
  <c r="P399" i="1" s="1"/>
  <c r="J399" i="1"/>
  <c r="I399" i="1"/>
  <c r="I398" i="1" s="1"/>
  <c r="AC398" i="1"/>
  <c r="S398" i="1"/>
  <c r="O398" i="1"/>
  <c r="N398" i="1"/>
  <c r="N397" i="1" s="1"/>
  <c r="J398" i="1"/>
  <c r="O397" i="1"/>
  <c r="AE396" i="1"/>
  <c r="Z396" i="1"/>
  <c r="U396" i="1"/>
  <c r="P396" i="1"/>
  <c r="K396" i="1"/>
  <c r="E396" i="1"/>
  <c r="D396" i="1"/>
  <c r="AE388" i="1"/>
  <c r="Z388" i="1"/>
  <c r="U388" i="1"/>
  <c r="V388" i="1" s="1"/>
  <c r="P388" i="1"/>
  <c r="K388" i="1"/>
  <c r="E388" i="1"/>
  <c r="D388" i="1"/>
  <c r="AE386" i="1"/>
  <c r="Z386" i="1"/>
  <c r="AA386" i="1" s="1"/>
  <c r="U386" i="1"/>
  <c r="V386" i="1" s="1"/>
  <c r="P386" i="1"/>
  <c r="K386" i="1"/>
  <c r="L386" i="1" s="1"/>
  <c r="E386" i="1"/>
  <c r="D386" i="1"/>
  <c r="AD385" i="1"/>
  <c r="AD382" i="1" s="1"/>
  <c r="AC385" i="1"/>
  <c r="AC382" i="1" s="1"/>
  <c r="AC374" i="1" s="1"/>
  <c r="AC373" i="1" s="1"/>
  <c r="Y385" i="1"/>
  <c r="Y382" i="1" s="1"/>
  <c r="X385" i="1"/>
  <c r="X382" i="1" s="1"/>
  <c r="X374" i="1" s="1"/>
  <c r="X373" i="1" s="1"/>
  <c r="T385" i="1"/>
  <c r="T382" i="1" s="1"/>
  <c r="S385" i="1"/>
  <c r="O385" i="1"/>
  <c r="N385" i="1"/>
  <c r="N382" i="1" s="1"/>
  <c r="J385" i="1"/>
  <c r="I385" i="1"/>
  <c r="O382" i="1"/>
  <c r="K382" i="1"/>
  <c r="L382" i="1" s="1"/>
  <c r="AE381" i="1"/>
  <c r="Z381" i="1"/>
  <c r="U381" i="1"/>
  <c r="P381" i="1"/>
  <c r="K381" i="1"/>
  <c r="E381" i="1"/>
  <c r="D381" i="1"/>
  <c r="AE379" i="1"/>
  <c r="Z379" i="1"/>
  <c r="U379" i="1"/>
  <c r="P379" i="1"/>
  <c r="K379" i="1"/>
  <c r="E379" i="1"/>
  <c r="D379" i="1"/>
  <c r="K378" i="1"/>
  <c r="E378" i="1"/>
  <c r="D378" i="1"/>
  <c r="AE377" i="1"/>
  <c r="Z377" i="1"/>
  <c r="U377" i="1"/>
  <c r="K377" i="1"/>
  <c r="E377" i="1"/>
  <c r="D377" i="1"/>
  <c r="AE376" i="1"/>
  <c r="Z376" i="1"/>
  <c r="U376" i="1"/>
  <c r="K376" i="1"/>
  <c r="E376" i="1"/>
  <c r="F376" i="1" s="1"/>
  <c r="D376" i="1"/>
  <c r="AD375" i="1"/>
  <c r="AE375" i="1" s="1"/>
  <c r="Y375" i="1"/>
  <c r="Z375" i="1" s="1"/>
  <c r="U375" i="1"/>
  <c r="J375" i="1"/>
  <c r="I375" i="1"/>
  <c r="I374" i="1" s="1"/>
  <c r="I373" i="1" s="1"/>
  <c r="D375" i="1"/>
  <c r="F370" i="1"/>
  <c r="G370" i="1" s="1"/>
  <c r="H370" i="1" s="1"/>
  <c r="I370" i="1" s="1"/>
  <c r="J370" i="1" s="1"/>
  <c r="K370" i="1" s="1"/>
  <c r="L370" i="1" s="1"/>
  <c r="M370" i="1" s="1"/>
  <c r="N370" i="1" s="1"/>
  <c r="O370" i="1" s="1"/>
  <c r="P370" i="1" s="1"/>
  <c r="Q370" i="1" s="1"/>
  <c r="R370" i="1" s="1"/>
  <c r="S370" i="1" s="1"/>
  <c r="T370" i="1" s="1"/>
  <c r="U370" i="1" s="1"/>
  <c r="V370" i="1" s="1"/>
  <c r="W370" i="1" s="1"/>
  <c r="X370" i="1" s="1"/>
  <c r="Y370" i="1" s="1"/>
  <c r="Z370" i="1" s="1"/>
  <c r="AA370" i="1" s="1"/>
  <c r="AB370" i="1" s="1"/>
  <c r="AC370" i="1" s="1"/>
  <c r="AD370" i="1" s="1"/>
  <c r="AE370" i="1" s="1"/>
  <c r="AF370" i="1" s="1"/>
  <c r="AG370" i="1" s="1"/>
  <c r="AE366" i="1"/>
  <c r="AF366" i="1" s="1"/>
  <c r="Z366" i="1"/>
  <c r="AA366" i="1" s="1"/>
  <c r="U366" i="1"/>
  <c r="V366" i="1" s="1"/>
  <c r="P366" i="1"/>
  <c r="Q366" i="1" s="1"/>
  <c r="K366" i="1"/>
  <c r="L366" i="1" s="1"/>
  <c r="E366" i="1"/>
  <c r="D366" i="1"/>
  <c r="AE337" i="1"/>
  <c r="AF337" i="1" s="1"/>
  <c r="Z337" i="1"/>
  <c r="AA337" i="1" s="1"/>
  <c r="U337" i="1"/>
  <c r="V337" i="1" s="1"/>
  <c r="P337" i="1"/>
  <c r="Q337" i="1" s="1"/>
  <c r="K337" i="1"/>
  <c r="L337" i="1" s="1"/>
  <c r="E337" i="1"/>
  <c r="D337" i="1"/>
  <c r="AE336" i="1"/>
  <c r="AF336" i="1" s="1"/>
  <c r="Z336" i="1"/>
  <c r="AA336" i="1" s="1"/>
  <c r="U336" i="1"/>
  <c r="V336" i="1" s="1"/>
  <c r="K336" i="1"/>
  <c r="L336" i="1" s="1"/>
  <c r="E336" i="1"/>
  <c r="F336" i="1" s="1"/>
  <c r="G336" i="1" s="1"/>
  <c r="D336" i="1"/>
  <c r="AE335" i="1"/>
  <c r="AF335" i="1" s="1"/>
  <c r="Z335" i="1"/>
  <c r="AA335" i="1" s="1"/>
  <c r="U335" i="1"/>
  <c r="V335" i="1" s="1"/>
  <c r="K335" i="1"/>
  <c r="L335" i="1" s="1"/>
  <c r="E335" i="1"/>
  <c r="D335" i="1"/>
  <c r="AE333" i="1"/>
  <c r="Z333" i="1"/>
  <c r="U333" i="1"/>
  <c r="P333" i="1"/>
  <c r="K333" i="1"/>
  <c r="E333" i="1"/>
  <c r="D333" i="1"/>
  <c r="AE332" i="1"/>
  <c r="AF332" i="1" s="1"/>
  <c r="Z332" i="1"/>
  <c r="AA332" i="1" s="1"/>
  <c r="U332" i="1"/>
  <c r="V332" i="1" s="1"/>
  <c r="P332" i="1"/>
  <c r="Q332" i="1" s="1"/>
  <c r="K332" i="1"/>
  <c r="L332" i="1" s="1"/>
  <c r="E332" i="1"/>
  <c r="D332" i="1"/>
  <c r="AE330" i="1"/>
  <c r="Z330" i="1"/>
  <c r="AA330" i="1" s="1"/>
  <c r="U330" i="1"/>
  <c r="V330" i="1" s="1"/>
  <c r="P330" i="1"/>
  <c r="Q330" i="1" s="1"/>
  <c r="K330" i="1"/>
  <c r="E330" i="1"/>
  <c r="D330" i="1"/>
  <c r="AE326" i="1"/>
  <c r="AF326" i="1" s="1"/>
  <c r="Z326" i="1"/>
  <c r="AA326" i="1" s="1"/>
  <c r="U326" i="1"/>
  <c r="V326" i="1" s="1"/>
  <c r="P326" i="1"/>
  <c r="Q326" i="1" s="1"/>
  <c r="K326" i="1"/>
  <c r="L326" i="1" s="1"/>
  <c r="E326" i="1"/>
  <c r="D326" i="1"/>
  <c r="AE325" i="1"/>
  <c r="AF325" i="1" s="1"/>
  <c r="Z325" i="1"/>
  <c r="AA325" i="1" s="1"/>
  <c r="U325" i="1"/>
  <c r="V325" i="1" s="1"/>
  <c r="P325" i="1"/>
  <c r="K325" i="1"/>
  <c r="L325" i="1" s="1"/>
  <c r="E325" i="1"/>
  <c r="D325" i="1"/>
  <c r="AE323" i="1"/>
  <c r="AF323" i="1" s="1"/>
  <c r="Z323" i="1"/>
  <c r="AA323" i="1" s="1"/>
  <c r="U323" i="1"/>
  <c r="V323" i="1" s="1"/>
  <c r="K323" i="1"/>
  <c r="L323" i="1" s="1"/>
  <c r="E323" i="1"/>
  <c r="D323" i="1"/>
  <c r="AE322" i="1"/>
  <c r="AF322" i="1" s="1"/>
  <c r="Z322" i="1"/>
  <c r="AA322" i="1" s="1"/>
  <c r="U322" i="1"/>
  <c r="V322" i="1" s="1"/>
  <c r="P322" i="1"/>
  <c r="Q322" i="1" s="1"/>
  <c r="K322" i="1"/>
  <c r="L322" i="1" s="1"/>
  <c r="E322" i="1"/>
  <c r="D322" i="1"/>
  <c r="AE321" i="1"/>
  <c r="AF321" i="1" s="1"/>
  <c r="AA321" i="1"/>
  <c r="Z321" i="1"/>
  <c r="U321" i="1"/>
  <c r="V321" i="1" s="1"/>
  <c r="K321" i="1"/>
  <c r="L321" i="1" s="1"/>
  <c r="E321" i="1"/>
  <c r="D321" i="1"/>
  <c r="AE320" i="1"/>
  <c r="AF320" i="1" s="1"/>
  <c r="Z320" i="1"/>
  <c r="AA320" i="1" s="1"/>
  <c r="U320" i="1"/>
  <c r="V320" i="1" s="1"/>
  <c r="P320" i="1"/>
  <c r="Q320" i="1" s="1"/>
  <c r="K320" i="1"/>
  <c r="L320" i="1" s="1"/>
  <c r="E320" i="1"/>
  <c r="D320" i="1"/>
  <c r="AE319" i="1"/>
  <c r="AF319" i="1" s="1"/>
  <c r="Z319" i="1"/>
  <c r="AA319" i="1" s="1"/>
  <c r="U319" i="1"/>
  <c r="V319" i="1" s="1"/>
  <c r="K319" i="1"/>
  <c r="L319" i="1" s="1"/>
  <c r="E319" i="1"/>
  <c r="D319" i="1"/>
  <c r="AD313" i="1"/>
  <c r="AE313" i="1" s="1"/>
  <c r="AF313" i="1" s="1"/>
  <c r="Y313" i="1"/>
  <c r="Z313" i="1" s="1"/>
  <c r="AA313" i="1" s="1"/>
  <c r="X313" i="1"/>
  <c r="T313" i="1"/>
  <c r="S313" i="1"/>
  <c r="O313" i="1"/>
  <c r="N313" i="1"/>
  <c r="J313" i="1"/>
  <c r="I313" i="1"/>
  <c r="AE311" i="1"/>
  <c r="Z311" i="1"/>
  <c r="U311" i="1"/>
  <c r="P311" i="1"/>
  <c r="K311" i="1"/>
  <c r="F311" i="1"/>
  <c r="AE309" i="1"/>
  <c r="Z309" i="1"/>
  <c r="U309" i="1"/>
  <c r="P309" i="1"/>
  <c r="K309" i="1"/>
  <c r="F309" i="1"/>
  <c r="J308" i="1"/>
  <c r="I308" i="1"/>
  <c r="AD307" i="1"/>
  <c r="AC307" i="1"/>
  <c r="Y307" i="1"/>
  <c r="X307" i="1"/>
  <c r="T307" i="1"/>
  <c r="S307" i="1"/>
  <c r="J307" i="1"/>
  <c r="I307" i="1"/>
  <c r="AD306" i="1"/>
  <c r="AC306" i="1"/>
  <c r="Y306" i="1"/>
  <c r="X306" i="1"/>
  <c r="T306" i="1"/>
  <c r="S306" i="1"/>
  <c r="J306" i="1"/>
  <c r="I306" i="1"/>
  <c r="AE303" i="1"/>
  <c r="Z303" i="1"/>
  <c r="AA303" i="1" s="1"/>
  <c r="U303" i="1"/>
  <c r="V303" i="1" s="1"/>
  <c r="P303" i="1"/>
  <c r="K303" i="1"/>
  <c r="L303" i="1" s="1"/>
  <c r="E303" i="1"/>
  <c r="D303" i="1"/>
  <c r="AE302" i="1"/>
  <c r="AF302" i="1" s="1"/>
  <c r="Z302" i="1"/>
  <c r="AA302" i="1" s="1"/>
  <c r="U302" i="1"/>
  <c r="V302" i="1" s="1"/>
  <c r="P302" i="1"/>
  <c r="Q302" i="1" s="1"/>
  <c r="K302" i="1"/>
  <c r="L302" i="1" s="1"/>
  <c r="E302" i="1"/>
  <c r="D302" i="1"/>
  <c r="AE301" i="1"/>
  <c r="Z301" i="1"/>
  <c r="U301" i="1"/>
  <c r="P301" i="1"/>
  <c r="K301" i="1"/>
  <c r="E301" i="1"/>
  <c r="D301" i="1"/>
  <c r="AE300" i="1"/>
  <c r="AF300" i="1" s="1"/>
  <c r="Z300" i="1"/>
  <c r="AA300" i="1" s="1"/>
  <c r="U300" i="1"/>
  <c r="V300" i="1" s="1"/>
  <c r="P300" i="1"/>
  <c r="K300" i="1"/>
  <c r="L300" i="1" s="1"/>
  <c r="E300" i="1"/>
  <c r="F300" i="1" s="1"/>
  <c r="G300" i="1" s="1"/>
  <c r="D300" i="1"/>
  <c r="AE299" i="1"/>
  <c r="Z299" i="1"/>
  <c r="U299" i="1"/>
  <c r="P299" i="1"/>
  <c r="K299" i="1"/>
  <c r="E299" i="1"/>
  <c r="F299" i="1" s="1"/>
  <c r="D299" i="1"/>
  <c r="AE298" i="1"/>
  <c r="Z298" i="1"/>
  <c r="AA298" i="1" s="1"/>
  <c r="U298" i="1"/>
  <c r="V298" i="1" s="1"/>
  <c r="Q298" i="1"/>
  <c r="P298" i="1"/>
  <c r="K298" i="1"/>
  <c r="L298" i="1" s="1"/>
  <c r="E298" i="1"/>
  <c r="D298" i="1"/>
  <c r="AE297" i="1"/>
  <c r="Z297" i="1"/>
  <c r="U297" i="1"/>
  <c r="P297" i="1"/>
  <c r="K297" i="1"/>
  <c r="E297" i="1"/>
  <c r="D297" i="1"/>
  <c r="AF296" i="1"/>
  <c r="AE296" i="1"/>
  <c r="Z296" i="1"/>
  <c r="AA296" i="1" s="1"/>
  <c r="U296" i="1"/>
  <c r="V296" i="1" s="1"/>
  <c r="P296" i="1"/>
  <c r="Q296" i="1" s="1"/>
  <c r="K296" i="1"/>
  <c r="L296" i="1" s="1"/>
  <c r="E296" i="1"/>
  <c r="D296" i="1"/>
  <c r="AE295" i="1"/>
  <c r="Z295" i="1"/>
  <c r="U295" i="1"/>
  <c r="P295" i="1"/>
  <c r="K295" i="1"/>
  <c r="E295" i="1"/>
  <c r="D295" i="1"/>
  <c r="AE294" i="1"/>
  <c r="AF294" i="1" s="1"/>
  <c r="Z294" i="1"/>
  <c r="AA294" i="1" s="1"/>
  <c r="U294" i="1"/>
  <c r="V294" i="1" s="1"/>
  <c r="P294" i="1"/>
  <c r="Q294" i="1" s="1"/>
  <c r="K294" i="1"/>
  <c r="L294" i="1" s="1"/>
  <c r="E294" i="1"/>
  <c r="D294" i="1"/>
  <c r="AE293" i="1"/>
  <c r="Z293" i="1"/>
  <c r="U293" i="1"/>
  <c r="P293" i="1"/>
  <c r="K293" i="1"/>
  <c r="E293" i="1"/>
  <c r="D293" i="1"/>
  <c r="AE292" i="1"/>
  <c r="Z292" i="1"/>
  <c r="U292" i="1"/>
  <c r="P292" i="1"/>
  <c r="K292" i="1"/>
  <c r="E292" i="1"/>
  <c r="D292" i="1"/>
  <c r="AE291" i="1"/>
  <c r="Z291" i="1"/>
  <c r="U291" i="1"/>
  <c r="P291" i="1"/>
  <c r="K291" i="1"/>
  <c r="E291" i="1"/>
  <c r="D291" i="1"/>
  <c r="AE290" i="1"/>
  <c r="Z290" i="1"/>
  <c r="U290" i="1"/>
  <c r="P290" i="1"/>
  <c r="K290" i="1"/>
  <c r="E290" i="1"/>
  <c r="D290" i="1"/>
  <c r="AE289" i="1"/>
  <c r="Z289" i="1"/>
  <c r="U289" i="1"/>
  <c r="P289" i="1"/>
  <c r="K289" i="1"/>
  <c r="E289" i="1"/>
  <c r="D289" i="1"/>
  <c r="AE288" i="1"/>
  <c r="Z288" i="1"/>
  <c r="U288" i="1"/>
  <c r="V288" i="1" s="1"/>
  <c r="P288" i="1"/>
  <c r="Q288" i="1" s="1"/>
  <c r="K288" i="1"/>
  <c r="E288" i="1"/>
  <c r="F288" i="1" s="1"/>
  <c r="G288" i="1" s="1"/>
  <c r="AE287" i="1"/>
  <c r="Z287" i="1"/>
  <c r="U287" i="1"/>
  <c r="P287" i="1"/>
  <c r="K287" i="1"/>
  <c r="E287" i="1"/>
  <c r="D287" i="1"/>
  <c r="AE286" i="1"/>
  <c r="AF286" i="1" s="1"/>
  <c r="Z286" i="1"/>
  <c r="U286" i="1"/>
  <c r="V286" i="1" s="1"/>
  <c r="P286" i="1"/>
  <c r="K286" i="1"/>
  <c r="L286" i="1" s="1"/>
  <c r="E286" i="1"/>
  <c r="F286" i="1" s="1"/>
  <c r="G286" i="1" s="1"/>
  <c r="AE285" i="1"/>
  <c r="AF285" i="1" s="1"/>
  <c r="Z285" i="1"/>
  <c r="U285" i="1"/>
  <c r="V285" i="1" s="1"/>
  <c r="P285" i="1"/>
  <c r="Q285" i="1" s="1"/>
  <c r="K285" i="1"/>
  <c r="L285" i="1" s="1"/>
  <c r="E285" i="1"/>
  <c r="D285" i="1"/>
  <c r="AE284" i="1"/>
  <c r="Z284" i="1"/>
  <c r="U284" i="1"/>
  <c r="P284" i="1"/>
  <c r="K284" i="1"/>
  <c r="E284" i="1"/>
  <c r="D284" i="1"/>
  <c r="AE283" i="1"/>
  <c r="AF283" i="1" s="1"/>
  <c r="Z283" i="1"/>
  <c r="AA283" i="1" s="1"/>
  <c r="U283" i="1"/>
  <c r="V283" i="1" s="1"/>
  <c r="P283" i="1"/>
  <c r="Q283" i="1" s="1"/>
  <c r="K283" i="1"/>
  <c r="L283" i="1" s="1"/>
  <c r="E283" i="1"/>
  <c r="D283" i="1"/>
  <c r="AE282" i="1"/>
  <c r="AF282" i="1" s="1"/>
  <c r="Z282" i="1"/>
  <c r="AA282" i="1" s="1"/>
  <c r="U282" i="1"/>
  <c r="V282" i="1" s="1"/>
  <c r="P282" i="1"/>
  <c r="Q282" i="1" s="1"/>
  <c r="K282" i="1"/>
  <c r="L282" i="1" s="1"/>
  <c r="E282" i="1"/>
  <c r="D282" i="1"/>
  <c r="AE281" i="1"/>
  <c r="AF281" i="1" s="1"/>
  <c r="Z281" i="1"/>
  <c r="AA281" i="1" s="1"/>
  <c r="U281" i="1"/>
  <c r="V281" i="1" s="1"/>
  <c r="P281" i="1"/>
  <c r="K281" i="1"/>
  <c r="L281" i="1" s="1"/>
  <c r="E281" i="1"/>
  <c r="D281" i="1"/>
  <c r="AE280" i="1"/>
  <c r="AF280" i="1" s="1"/>
  <c r="Z280" i="1"/>
  <c r="AA280" i="1" s="1"/>
  <c r="U280" i="1"/>
  <c r="V280" i="1" s="1"/>
  <c r="P280" i="1"/>
  <c r="Q280" i="1" s="1"/>
  <c r="K280" i="1"/>
  <c r="L280" i="1" s="1"/>
  <c r="E280" i="1"/>
  <c r="D280" i="1"/>
  <c r="AE273" i="1"/>
  <c r="AF273" i="1" s="1"/>
  <c r="Z273" i="1"/>
  <c r="AA273" i="1" s="1"/>
  <c r="U273" i="1"/>
  <c r="V273" i="1" s="1"/>
  <c r="P273" i="1"/>
  <c r="Q273" i="1" s="1"/>
  <c r="K273" i="1"/>
  <c r="L273" i="1" s="1"/>
  <c r="E273" i="1"/>
  <c r="F273" i="1" s="1"/>
  <c r="G273" i="1" s="1"/>
  <c r="D273" i="1"/>
  <c r="AE272" i="1"/>
  <c r="AF272" i="1" s="1"/>
  <c r="Z272" i="1"/>
  <c r="AA272" i="1" s="1"/>
  <c r="U272" i="1"/>
  <c r="V272" i="1" s="1"/>
  <c r="P272" i="1"/>
  <c r="Q272" i="1" s="1"/>
  <c r="K272" i="1"/>
  <c r="L272" i="1" s="1"/>
  <c r="E272" i="1"/>
  <c r="D272" i="1"/>
  <c r="AE269" i="1"/>
  <c r="Z269" i="1"/>
  <c r="U269" i="1"/>
  <c r="P269" i="1"/>
  <c r="K269" i="1"/>
  <c r="E269" i="1"/>
  <c r="D269" i="1"/>
  <c r="AE268" i="1"/>
  <c r="Z268" i="1"/>
  <c r="U268" i="1"/>
  <c r="V268" i="1" s="1"/>
  <c r="P268" i="1"/>
  <c r="Q268" i="1" s="1"/>
  <c r="K268" i="1"/>
  <c r="L268" i="1" s="1"/>
  <c r="E268" i="1"/>
  <c r="D268" i="1"/>
  <c r="AE267" i="1"/>
  <c r="Z267" i="1"/>
  <c r="U267" i="1"/>
  <c r="P267" i="1"/>
  <c r="K267" i="1"/>
  <c r="E267" i="1"/>
  <c r="D267" i="1"/>
  <c r="AE266" i="1"/>
  <c r="Z266" i="1"/>
  <c r="U266" i="1"/>
  <c r="P266" i="1"/>
  <c r="K266" i="1"/>
  <c r="E266" i="1"/>
  <c r="D266" i="1"/>
  <c r="AE263" i="1"/>
  <c r="Z263" i="1"/>
  <c r="U263" i="1"/>
  <c r="P263" i="1"/>
  <c r="K263" i="1"/>
  <c r="E263" i="1"/>
  <c r="D263" i="1"/>
  <c r="AE262" i="1"/>
  <c r="Z262" i="1"/>
  <c r="U262" i="1"/>
  <c r="P262" i="1"/>
  <c r="K262" i="1"/>
  <c r="E262" i="1"/>
  <c r="D262" i="1"/>
  <c r="K261" i="1"/>
  <c r="E261" i="1"/>
  <c r="D261" i="1"/>
  <c r="L260" i="1"/>
  <c r="K260" i="1"/>
  <c r="E260" i="1"/>
  <c r="D260" i="1"/>
  <c r="AE259" i="1"/>
  <c r="Z259" i="1"/>
  <c r="U259" i="1"/>
  <c r="P259" i="1"/>
  <c r="K259" i="1"/>
  <c r="D259" i="1"/>
  <c r="F259" i="1" s="1"/>
  <c r="AE258" i="1"/>
  <c r="AF258" i="1" s="1"/>
  <c r="Z258" i="1"/>
  <c r="AA258" i="1" s="1"/>
  <c r="U258" i="1"/>
  <c r="V258" i="1" s="1"/>
  <c r="P258" i="1"/>
  <c r="K258" i="1"/>
  <c r="L258" i="1" s="1"/>
  <c r="E258" i="1"/>
  <c r="D258" i="1"/>
  <c r="AE257" i="1"/>
  <c r="AF257" i="1" s="1"/>
  <c r="Z257" i="1"/>
  <c r="U257" i="1"/>
  <c r="P257" i="1"/>
  <c r="K257" i="1"/>
  <c r="E257" i="1"/>
  <c r="D257" i="1"/>
  <c r="AE256" i="1"/>
  <c r="AF256" i="1" s="1"/>
  <c r="Z256" i="1"/>
  <c r="AA256" i="1" s="1"/>
  <c r="U256" i="1"/>
  <c r="V256" i="1" s="1"/>
  <c r="P256" i="1"/>
  <c r="K256" i="1"/>
  <c r="L256" i="1" s="1"/>
  <c r="E256" i="1"/>
  <c r="D256" i="1"/>
  <c r="AE255" i="1"/>
  <c r="AF255" i="1" s="1"/>
  <c r="Z255" i="1"/>
  <c r="U255" i="1"/>
  <c r="P255" i="1"/>
  <c r="K255" i="1"/>
  <c r="E255" i="1"/>
  <c r="D255" i="1"/>
  <c r="AE254" i="1"/>
  <c r="AF254" i="1" s="1"/>
  <c r="Z254" i="1"/>
  <c r="AA254" i="1" s="1"/>
  <c r="U254" i="1"/>
  <c r="V254" i="1" s="1"/>
  <c r="P254" i="1"/>
  <c r="K254" i="1"/>
  <c r="L254" i="1" s="1"/>
  <c r="E254" i="1"/>
  <c r="D254" i="1"/>
  <c r="AE253" i="1"/>
  <c r="AF253" i="1" s="1"/>
  <c r="Z253" i="1"/>
  <c r="AA253" i="1" s="1"/>
  <c r="U253" i="1"/>
  <c r="V253" i="1" s="1"/>
  <c r="P253" i="1"/>
  <c r="Q253" i="1" s="1"/>
  <c r="K253" i="1"/>
  <c r="L253" i="1" s="1"/>
  <c r="E253" i="1"/>
  <c r="D253" i="1"/>
  <c r="AV250" i="1"/>
  <c r="AE250" i="1"/>
  <c r="AF250" i="1" s="1"/>
  <c r="Z250" i="1"/>
  <c r="AA250" i="1" s="1"/>
  <c r="U250" i="1"/>
  <c r="V250" i="1" s="1"/>
  <c r="P250" i="1"/>
  <c r="Q250" i="1" s="1"/>
  <c r="K250" i="1"/>
  <c r="L250" i="1" s="1"/>
  <c r="D250" i="1"/>
  <c r="AE248" i="1"/>
  <c r="Z248" i="1"/>
  <c r="U248" i="1"/>
  <c r="P248" i="1"/>
  <c r="K248" i="1"/>
  <c r="F248" i="1"/>
  <c r="AD247" i="1"/>
  <c r="AC247" i="1"/>
  <c r="Y247" i="1"/>
  <c r="X247" i="1"/>
  <c r="S247" i="1"/>
  <c r="O247" i="1"/>
  <c r="P247" i="1" s="1"/>
  <c r="N247" i="1"/>
  <c r="J247" i="1"/>
  <c r="I247" i="1"/>
  <c r="K247" i="1" s="1"/>
  <c r="AE240" i="1"/>
  <c r="Z240" i="1"/>
  <c r="U240" i="1"/>
  <c r="P240" i="1"/>
  <c r="K240" i="1"/>
  <c r="E240" i="1"/>
  <c r="D240" i="1"/>
  <c r="AE239" i="1"/>
  <c r="Z239" i="1"/>
  <c r="U239" i="1"/>
  <c r="P239" i="1"/>
  <c r="K239" i="1"/>
  <c r="E239" i="1"/>
  <c r="D239" i="1"/>
  <c r="AE238" i="1"/>
  <c r="Z238" i="1"/>
  <c r="U238" i="1"/>
  <c r="P238" i="1"/>
  <c r="K238" i="1"/>
  <c r="E238" i="1"/>
  <c r="D238" i="1"/>
  <c r="AE237" i="1"/>
  <c r="Z237" i="1"/>
  <c r="U237" i="1"/>
  <c r="P237" i="1"/>
  <c r="K237" i="1"/>
  <c r="E237" i="1"/>
  <c r="D237" i="1"/>
  <c r="AE236" i="1"/>
  <c r="AF236" i="1" s="1"/>
  <c r="Z236" i="1"/>
  <c r="AA236" i="1" s="1"/>
  <c r="U236" i="1"/>
  <c r="V236" i="1" s="1"/>
  <c r="P236" i="1"/>
  <c r="Q236" i="1" s="1"/>
  <c r="K236" i="1"/>
  <c r="L236" i="1" s="1"/>
  <c r="E236" i="1"/>
  <c r="F236" i="1" s="1"/>
  <c r="G236" i="1" s="1"/>
  <c r="D236" i="1"/>
  <c r="AD235" i="1"/>
  <c r="AC235" i="1"/>
  <c r="Y235" i="1"/>
  <c r="X235" i="1"/>
  <c r="X234" i="1" s="1"/>
  <c r="T235" i="1"/>
  <c r="S235" i="1"/>
  <c r="U235" i="1" s="1"/>
  <c r="V235" i="1" s="1"/>
  <c r="O235" i="1"/>
  <c r="O234" i="1" s="1"/>
  <c r="P234" i="1" s="1"/>
  <c r="Q234" i="1" s="1"/>
  <c r="N235" i="1"/>
  <c r="J235" i="1"/>
  <c r="I235" i="1"/>
  <c r="AC234" i="1"/>
  <c r="T234" i="1"/>
  <c r="N234" i="1"/>
  <c r="I234" i="1"/>
  <c r="AE233" i="1"/>
  <c r="Z233" i="1"/>
  <c r="U233" i="1"/>
  <c r="V233" i="1" s="1"/>
  <c r="P233" i="1"/>
  <c r="K233" i="1"/>
  <c r="E233" i="1"/>
  <c r="D233" i="1"/>
  <c r="AE232" i="1"/>
  <c r="Z232" i="1"/>
  <c r="U232" i="1"/>
  <c r="P232" i="1"/>
  <c r="K232" i="1"/>
  <c r="E232" i="1"/>
  <c r="D232" i="1"/>
  <c r="AE231" i="1"/>
  <c r="AF231" i="1" s="1"/>
  <c r="Z231" i="1"/>
  <c r="U231" i="1"/>
  <c r="P231" i="1"/>
  <c r="K231" i="1"/>
  <c r="E231" i="1"/>
  <c r="F231" i="1" s="1"/>
  <c r="G231" i="1" s="1"/>
  <c r="D231" i="1"/>
  <c r="AE230" i="1"/>
  <c r="Z230" i="1"/>
  <c r="U230" i="1"/>
  <c r="P230" i="1"/>
  <c r="K230" i="1"/>
  <c r="E230" i="1"/>
  <c r="D230" i="1"/>
  <c r="AE229" i="1"/>
  <c r="Z229" i="1"/>
  <c r="U229" i="1"/>
  <c r="P229" i="1"/>
  <c r="K229" i="1"/>
  <c r="E229" i="1"/>
  <c r="D229" i="1"/>
  <c r="AE228" i="1"/>
  <c r="Z228" i="1"/>
  <c r="U228" i="1"/>
  <c r="P228" i="1"/>
  <c r="K228" i="1"/>
  <c r="E228" i="1"/>
  <c r="D228" i="1"/>
  <c r="AE227" i="1"/>
  <c r="Z227" i="1"/>
  <c r="U227" i="1"/>
  <c r="P227" i="1"/>
  <c r="K227" i="1"/>
  <c r="E227" i="1"/>
  <c r="F227" i="1" s="1"/>
  <c r="D227" i="1"/>
  <c r="AE226" i="1"/>
  <c r="Z226" i="1"/>
  <c r="U226" i="1"/>
  <c r="P226" i="1"/>
  <c r="K226" i="1"/>
  <c r="E226" i="1"/>
  <c r="D226" i="1"/>
  <c r="AE225" i="1"/>
  <c r="Z225" i="1"/>
  <c r="U225" i="1"/>
  <c r="P225" i="1"/>
  <c r="L225" i="1"/>
  <c r="K225" i="1"/>
  <c r="E225" i="1"/>
  <c r="D225" i="1"/>
  <c r="AE224" i="1"/>
  <c r="AF224" i="1" s="1"/>
  <c r="Z224" i="1"/>
  <c r="AA224" i="1" s="1"/>
  <c r="U224" i="1"/>
  <c r="V224" i="1" s="1"/>
  <c r="Q224" i="1"/>
  <c r="P224" i="1"/>
  <c r="K224" i="1"/>
  <c r="L224" i="1" s="1"/>
  <c r="E224" i="1"/>
  <c r="D224" i="1"/>
  <c r="F224" i="1" s="1"/>
  <c r="G224" i="1" s="1"/>
  <c r="AD223" i="1"/>
  <c r="AC223" i="1"/>
  <c r="Y223" i="1"/>
  <c r="Y246" i="1" s="1"/>
  <c r="X223" i="1"/>
  <c r="X221" i="1" s="1"/>
  <c r="X245" i="1" s="1"/>
  <c r="T223" i="1"/>
  <c r="T246" i="1" s="1"/>
  <c r="S223" i="1"/>
  <c r="O223" i="1"/>
  <c r="N223" i="1"/>
  <c r="P223" i="1" s="1"/>
  <c r="Q223" i="1" s="1"/>
  <c r="J223" i="1"/>
  <c r="I223" i="1"/>
  <c r="AE222" i="1"/>
  <c r="Z222" i="1"/>
  <c r="U222" i="1"/>
  <c r="P222" i="1"/>
  <c r="K222" i="1"/>
  <c r="E222" i="1"/>
  <c r="F222" i="1" s="1"/>
  <c r="D222" i="1"/>
  <c r="AD221" i="1"/>
  <c r="AC221" i="1"/>
  <c r="Y221" i="1"/>
  <c r="T221" i="1"/>
  <c r="S221" i="1"/>
  <c r="O221" i="1"/>
  <c r="J221" i="1"/>
  <c r="I221" i="1"/>
  <c r="AE220" i="1"/>
  <c r="Z220" i="1"/>
  <c r="U220" i="1"/>
  <c r="P220" i="1"/>
  <c r="K220" i="1"/>
  <c r="E220" i="1"/>
  <c r="D220" i="1"/>
  <c r="AD219" i="1"/>
  <c r="AE219" i="1" s="1"/>
  <c r="Y219" i="1"/>
  <c r="Z219" i="1" s="1"/>
  <c r="U219" i="1"/>
  <c r="O219" i="1"/>
  <c r="P219" i="1" s="1"/>
  <c r="K219" i="1"/>
  <c r="D219" i="1"/>
  <c r="AE218" i="1"/>
  <c r="Z218" i="1"/>
  <c r="U218" i="1"/>
  <c r="P218" i="1"/>
  <c r="K218" i="1"/>
  <c r="E218" i="1"/>
  <c r="F218" i="1" s="1"/>
  <c r="D218" i="1"/>
  <c r="AE217" i="1"/>
  <c r="Z217" i="1"/>
  <c r="U217" i="1"/>
  <c r="V217" i="1" s="1"/>
  <c r="P217" i="1"/>
  <c r="K217" i="1"/>
  <c r="L217" i="1" s="1"/>
  <c r="E217" i="1"/>
  <c r="D217" i="1"/>
  <c r="AE216" i="1"/>
  <c r="Z216" i="1"/>
  <c r="U216" i="1"/>
  <c r="P216" i="1"/>
  <c r="K216" i="1"/>
  <c r="E216" i="1"/>
  <c r="D216" i="1"/>
  <c r="AE215" i="1"/>
  <c r="Z215" i="1"/>
  <c r="U215" i="1"/>
  <c r="P215" i="1"/>
  <c r="K215" i="1"/>
  <c r="E215" i="1"/>
  <c r="D215" i="1"/>
  <c r="AE214" i="1"/>
  <c r="Z214" i="1"/>
  <c r="U214" i="1"/>
  <c r="P214" i="1"/>
  <c r="K214" i="1"/>
  <c r="E214" i="1"/>
  <c r="F214" i="1" s="1"/>
  <c r="D214" i="1"/>
  <c r="AE213" i="1"/>
  <c r="AF213" i="1" s="1"/>
  <c r="Z213" i="1"/>
  <c r="U213" i="1"/>
  <c r="P213" i="1"/>
  <c r="K213" i="1"/>
  <c r="E213" i="1"/>
  <c r="D213" i="1"/>
  <c r="AE212" i="1"/>
  <c r="AF212" i="1" s="1"/>
  <c r="Z212" i="1"/>
  <c r="AA212" i="1" s="1"/>
  <c r="U212" i="1"/>
  <c r="V212" i="1" s="1"/>
  <c r="P212" i="1"/>
  <c r="K212" i="1"/>
  <c r="L212" i="1" s="1"/>
  <c r="E212" i="1"/>
  <c r="D212" i="1"/>
  <c r="AE211" i="1"/>
  <c r="AF211" i="1" s="1"/>
  <c r="Z211" i="1"/>
  <c r="AA211" i="1" s="1"/>
  <c r="U211" i="1"/>
  <c r="V211" i="1" s="1"/>
  <c r="P211" i="1"/>
  <c r="Q211" i="1" s="1"/>
  <c r="K211" i="1"/>
  <c r="L211" i="1" s="1"/>
  <c r="E211" i="1"/>
  <c r="D211" i="1"/>
  <c r="AE210" i="1"/>
  <c r="AF210" i="1" s="1"/>
  <c r="Z210" i="1"/>
  <c r="AA210" i="1" s="1"/>
  <c r="U210" i="1"/>
  <c r="V210" i="1" s="1"/>
  <c r="P210" i="1"/>
  <c r="Q210" i="1" s="1"/>
  <c r="K210" i="1"/>
  <c r="L210" i="1" s="1"/>
  <c r="E210" i="1"/>
  <c r="D210" i="1"/>
  <c r="AD209" i="1"/>
  <c r="AD242" i="1" s="1"/>
  <c r="AD243" i="1" s="1"/>
  <c r="AC209" i="1"/>
  <c r="Y209" i="1"/>
  <c r="X209" i="1"/>
  <c r="T209" i="1"/>
  <c r="S209" i="1"/>
  <c r="N209" i="1"/>
  <c r="J209" i="1"/>
  <c r="I209" i="1"/>
  <c r="AE208" i="1"/>
  <c r="Z208" i="1"/>
  <c r="U208" i="1"/>
  <c r="P208" i="1"/>
  <c r="K208" i="1"/>
  <c r="E208" i="1"/>
  <c r="D208" i="1"/>
  <c r="AE207" i="1"/>
  <c r="Z207" i="1"/>
  <c r="U207" i="1"/>
  <c r="P207" i="1"/>
  <c r="K207" i="1"/>
  <c r="E207" i="1"/>
  <c r="D207" i="1"/>
  <c r="AE206" i="1"/>
  <c r="Z206" i="1"/>
  <c r="U206" i="1"/>
  <c r="P206" i="1"/>
  <c r="K206" i="1"/>
  <c r="E206" i="1"/>
  <c r="D206" i="1"/>
  <c r="AE205" i="1"/>
  <c r="Z205" i="1"/>
  <c r="U205" i="1"/>
  <c r="P205" i="1"/>
  <c r="K205" i="1"/>
  <c r="E205" i="1"/>
  <c r="D205" i="1"/>
  <c r="AE204" i="1"/>
  <c r="Z204" i="1"/>
  <c r="U204" i="1"/>
  <c r="P204" i="1"/>
  <c r="K204" i="1"/>
  <c r="E204" i="1"/>
  <c r="D204" i="1"/>
  <c r="AE203" i="1"/>
  <c r="Z203" i="1"/>
  <c r="U203" i="1"/>
  <c r="P203" i="1"/>
  <c r="K203" i="1"/>
  <c r="L203" i="1" s="1"/>
  <c r="E203" i="1"/>
  <c r="E202" i="1" s="1"/>
  <c r="D203" i="1"/>
  <c r="AC202" i="1"/>
  <c r="Y202" i="1"/>
  <c r="X202" i="1"/>
  <c r="X242" i="1" s="1"/>
  <c r="X243" i="1" s="1"/>
  <c r="T202" i="1"/>
  <c r="S202" i="1"/>
  <c r="N202" i="1"/>
  <c r="J202" i="1"/>
  <c r="J242" i="1" s="1"/>
  <c r="J243" i="1" s="1"/>
  <c r="I202" i="1"/>
  <c r="D202" i="1"/>
  <c r="AE201" i="1"/>
  <c r="AF201" i="1" s="1"/>
  <c r="Z201" i="1"/>
  <c r="AA201" i="1" s="1"/>
  <c r="U201" i="1"/>
  <c r="V201" i="1" s="1"/>
  <c r="P201" i="1"/>
  <c r="Q201" i="1" s="1"/>
  <c r="K201" i="1"/>
  <c r="L201" i="1" s="1"/>
  <c r="E201" i="1"/>
  <c r="F201" i="1" s="1"/>
  <c r="G201" i="1" s="1"/>
  <c r="D201" i="1"/>
  <c r="AE200" i="1"/>
  <c r="AF200" i="1" s="1"/>
  <c r="Z200" i="1"/>
  <c r="AA200" i="1" s="1"/>
  <c r="U200" i="1"/>
  <c r="V200" i="1" s="1"/>
  <c r="P200" i="1"/>
  <c r="Q200" i="1" s="1"/>
  <c r="K200" i="1"/>
  <c r="L200" i="1" s="1"/>
  <c r="E200" i="1"/>
  <c r="D200" i="1"/>
  <c r="AE199" i="1"/>
  <c r="AF199" i="1" s="1"/>
  <c r="Z199" i="1"/>
  <c r="AA199" i="1" s="1"/>
  <c r="V199" i="1"/>
  <c r="U199" i="1"/>
  <c r="P199" i="1"/>
  <c r="Q199" i="1" s="1"/>
  <c r="K199" i="1"/>
  <c r="L199" i="1" s="1"/>
  <c r="E199" i="1"/>
  <c r="D199" i="1"/>
  <c r="AE198" i="1"/>
  <c r="AF198" i="1" s="1"/>
  <c r="Z198" i="1"/>
  <c r="AA198" i="1" s="1"/>
  <c r="U198" i="1"/>
  <c r="V198" i="1" s="1"/>
  <c r="P198" i="1"/>
  <c r="Q198" i="1" s="1"/>
  <c r="K198" i="1"/>
  <c r="L198" i="1" s="1"/>
  <c r="E198" i="1"/>
  <c r="D198" i="1"/>
  <c r="AE197" i="1"/>
  <c r="AF197" i="1" s="1"/>
  <c r="Z197" i="1"/>
  <c r="AA197" i="1" s="1"/>
  <c r="U197" i="1"/>
  <c r="V197" i="1" s="1"/>
  <c r="P197" i="1"/>
  <c r="Q197" i="1" s="1"/>
  <c r="K197" i="1"/>
  <c r="L197" i="1" s="1"/>
  <c r="E197" i="1"/>
  <c r="D197" i="1"/>
  <c r="AE196" i="1"/>
  <c r="Z196" i="1"/>
  <c r="U196" i="1"/>
  <c r="P196" i="1"/>
  <c r="K196" i="1"/>
  <c r="E196" i="1"/>
  <c r="D196" i="1"/>
  <c r="AE195" i="1"/>
  <c r="AF195" i="1" s="1"/>
  <c r="Z195" i="1"/>
  <c r="AA195" i="1" s="1"/>
  <c r="U195" i="1"/>
  <c r="V195" i="1" s="1"/>
  <c r="P195" i="1"/>
  <c r="Q195" i="1" s="1"/>
  <c r="K195" i="1"/>
  <c r="L195" i="1" s="1"/>
  <c r="E195" i="1"/>
  <c r="D195" i="1"/>
  <c r="AE194" i="1"/>
  <c r="AF194" i="1" s="1"/>
  <c r="Z194" i="1"/>
  <c r="AA194" i="1" s="1"/>
  <c r="U194" i="1"/>
  <c r="V194" i="1" s="1"/>
  <c r="P194" i="1"/>
  <c r="Q194" i="1" s="1"/>
  <c r="K194" i="1"/>
  <c r="L194" i="1" s="1"/>
  <c r="E194" i="1"/>
  <c r="D194" i="1"/>
  <c r="AE193" i="1"/>
  <c r="AF193" i="1" s="1"/>
  <c r="Z193" i="1"/>
  <c r="AA193" i="1" s="1"/>
  <c r="U193" i="1"/>
  <c r="V193" i="1" s="1"/>
  <c r="Q193" i="1"/>
  <c r="P193" i="1"/>
  <c r="K193" i="1"/>
  <c r="L193" i="1" s="1"/>
  <c r="E193" i="1"/>
  <c r="D193" i="1"/>
  <c r="AE192" i="1"/>
  <c r="AF192" i="1" s="1"/>
  <c r="Z192" i="1"/>
  <c r="AA192" i="1" s="1"/>
  <c r="U192" i="1"/>
  <c r="V192" i="1" s="1"/>
  <c r="P192" i="1"/>
  <c r="Q192" i="1" s="1"/>
  <c r="K192" i="1"/>
  <c r="L192" i="1" s="1"/>
  <c r="E192" i="1"/>
  <c r="D192" i="1"/>
  <c r="AE191" i="1"/>
  <c r="AF191" i="1" s="1"/>
  <c r="Z191" i="1"/>
  <c r="AA191" i="1" s="1"/>
  <c r="U191" i="1"/>
  <c r="V191" i="1" s="1"/>
  <c r="P191" i="1"/>
  <c r="Q191" i="1" s="1"/>
  <c r="K191" i="1"/>
  <c r="L191" i="1" s="1"/>
  <c r="E191" i="1"/>
  <c r="D191" i="1"/>
  <c r="AE190" i="1"/>
  <c r="Z190" i="1"/>
  <c r="U190" i="1"/>
  <c r="P190" i="1"/>
  <c r="K190" i="1"/>
  <c r="E190" i="1"/>
  <c r="D190" i="1"/>
  <c r="AE189" i="1"/>
  <c r="Z189" i="1"/>
  <c r="U189" i="1"/>
  <c r="P189" i="1"/>
  <c r="K189" i="1"/>
  <c r="E189" i="1"/>
  <c r="D189" i="1"/>
  <c r="AE188" i="1"/>
  <c r="AF188" i="1" s="1"/>
  <c r="Z188" i="1"/>
  <c r="AA188" i="1" s="1"/>
  <c r="U188" i="1"/>
  <c r="V188" i="1" s="1"/>
  <c r="P188" i="1"/>
  <c r="Q188" i="1" s="1"/>
  <c r="K188" i="1"/>
  <c r="L188" i="1" s="1"/>
  <c r="E188" i="1"/>
  <c r="F188" i="1" s="1"/>
  <c r="G188" i="1" s="1"/>
  <c r="D188" i="1"/>
  <c r="AE187" i="1"/>
  <c r="Z187" i="1"/>
  <c r="U187" i="1"/>
  <c r="P187" i="1"/>
  <c r="K187" i="1"/>
  <c r="E187" i="1"/>
  <c r="D187" i="1"/>
  <c r="AD186" i="1"/>
  <c r="AE186" i="1" s="1"/>
  <c r="AF186" i="1" s="1"/>
  <c r="AC186" i="1"/>
  <c r="Y186" i="1"/>
  <c r="X186" i="1"/>
  <c r="X184" i="1" s="1"/>
  <c r="T186" i="1"/>
  <c r="S186" i="1"/>
  <c r="N186" i="1"/>
  <c r="P186" i="1" s="1"/>
  <c r="Q186" i="1" s="1"/>
  <c r="J186" i="1"/>
  <c r="J184" i="1" s="1"/>
  <c r="I186" i="1"/>
  <c r="AE185" i="1"/>
  <c r="AF185" i="1" s="1"/>
  <c r="Z185" i="1"/>
  <c r="AA185" i="1" s="1"/>
  <c r="U185" i="1"/>
  <c r="V185" i="1" s="1"/>
  <c r="P185" i="1"/>
  <c r="Q185" i="1" s="1"/>
  <c r="K185" i="1"/>
  <c r="L185" i="1" s="1"/>
  <c r="E185" i="1"/>
  <c r="D185" i="1"/>
  <c r="AD184" i="1"/>
  <c r="AC184" i="1"/>
  <c r="T184" i="1"/>
  <c r="S184" i="1"/>
  <c r="O184" i="1"/>
  <c r="N184" i="1"/>
  <c r="I184" i="1"/>
  <c r="AE183" i="1"/>
  <c r="AF183" i="1" s="1"/>
  <c r="Z183" i="1"/>
  <c r="AA183" i="1" s="1"/>
  <c r="U183" i="1"/>
  <c r="V183" i="1" s="1"/>
  <c r="P183" i="1"/>
  <c r="Q183" i="1" s="1"/>
  <c r="K183" i="1"/>
  <c r="L183" i="1" s="1"/>
  <c r="E183" i="1"/>
  <c r="D183" i="1"/>
  <c r="AE182" i="1"/>
  <c r="AF182" i="1" s="1"/>
  <c r="Z182" i="1"/>
  <c r="AA182" i="1" s="1"/>
  <c r="U182" i="1"/>
  <c r="P182" i="1"/>
  <c r="K182" i="1"/>
  <c r="L182" i="1" s="1"/>
  <c r="E182" i="1"/>
  <c r="D182" i="1"/>
  <c r="AE181" i="1"/>
  <c r="Z181" i="1"/>
  <c r="U181" i="1"/>
  <c r="P181" i="1"/>
  <c r="K181" i="1"/>
  <c r="E181" i="1"/>
  <c r="D181" i="1"/>
  <c r="AE180" i="1"/>
  <c r="AF180" i="1" s="1"/>
  <c r="Z180" i="1"/>
  <c r="AA180" i="1" s="1"/>
  <c r="U180" i="1"/>
  <c r="P180" i="1"/>
  <c r="K180" i="1"/>
  <c r="L180" i="1" s="1"/>
  <c r="E180" i="1"/>
  <c r="D180" i="1"/>
  <c r="AE176" i="1"/>
  <c r="AF176" i="1" s="1"/>
  <c r="Z176" i="1"/>
  <c r="AA176" i="1" s="1"/>
  <c r="U176" i="1"/>
  <c r="V176" i="1" s="1"/>
  <c r="P176" i="1"/>
  <c r="Q176" i="1" s="1"/>
  <c r="K176" i="1"/>
  <c r="L176" i="1" s="1"/>
  <c r="E176" i="1"/>
  <c r="D176" i="1"/>
  <c r="AE174" i="1"/>
  <c r="Z174" i="1"/>
  <c r="AA174" i="1" s="1"/>
  <c r="U174" i="1"/>
  <c r="V174" i="1" s="1"/>
  <c r="P174" i="1"/>
  <c r="K174" i="1"/>
  <c r="L174" i="1" s="1"/>
  <c r="E174" i="1"/>
  <c r="D174" i="1"/>
  <c r="AE173" i="1"/>
  <c r="Z173" i="1"/>
  <c r="U173" i="1"/>
  <c r="P173" i="1"/>
  <c r="K173" i="1"/>
  <c r="E173" i="1"/>
  <c r="D173" i="1"/>
  <c r="AE171" i="1"/>
  <c r="Z171" i="1"/>
  <c r="U171" i="1"/>
  <c r="P171" i="1"/>
  <c r="K171" i="1"/>
  <c r="E171" i="1"/>
  <c r="D171" i="1"/>
  <c r="AE170" i="1"/>
  <c r="Z170" i="1"/>
  <c r="U170" i="1"/>
  <c r="P170" i="1"/>
  <c r="K170" i="1"/>
  <c r="L170" i="1" s="1"/>
  <c r="E170" i="1"/>
  <c r="D170" i="1"/>
  <c r="AE169" i="1"/>
  <c r="AF169" i="1" s="1"/>
  <c r="Z169" i="1"/>
  <c r="AA169" i="1" s="1"/>
  <c r="U169" i="1"/>
  <c r="V169" i="1" s="1"/>
  <c r="P169" i="1"/>
  <c r="K169" i="1"/>
  <c r="L169" i="1" s="1"/>
  <c r="E169" i="1"/>
  <c r="D169" i="1"/>
  <c r="AE168" i="1"/>
  <c r="AF168" i="1" s="1"/>
  <c r="Z168" i="1"/>
  <c r="AA168" i="1" s="1"/>
  <c r="U168" i="1"/>
  <c r="V168" i="1" s="1"/>
  <c r="P168" i="1"/>
  <c r="K168" i="1"/>
  <c r="L168" i="1" s="1"/>
  <c r="E168" i="1"/>
  <c r="D168" i="1"/>
  <c r="AD167" i="1"/>
  <c r="AC167" i="1"/>
  <c r="AC166" i="1" s="1"/>
  <c r="Y167" i="1"/>
  <c r="X167" i="1"/>
  <c r="T167" i="1"/>
  <c r="S167" i="1"/>
  <c r="O167" i="1"/>
  <c r="O304" i="1" s="1"/>
  <c r="N167" i="1"/>
  <c r="N304" i="1" s="1"/>
  <c r="J167" i="1"/>
  <c r="I167" i="1"/>
  <c r="I166" i="1" s="1"/>
  <c r="X166" i="1"/>
  <c r="S166" i="1"/>
  <c r="S241" i="1" s="1"/>
  <c r="S164" i="1"/>
  <c r="P164" i="1"/>
  <c r="Q164" i="1" s="1"/>
  <c r="AE163" i="1"/>
  <c r="AF163" i="1" s="1"/>
  <c r="Z163" i="1"/>
  <c r="AA163" i="1" s="1"/>
  <c r="U163" i="1"/>
  <c r="V163" i="1" s="1"/>
  <c r="P163" i="1"/>
  <c r="Q163" i="1" s="1"/>
  <c r="K163" i="1"/>
  <c r="L163" i="1" s="1"/>
  <c r="E163" i="1"/>
  <c r="D163" i="1"/>
  <c r="AE162" i="1"/>
  <c r="AF162" i="1" s="1"/>
  <c r="Z162" i="1"/>
  <c r="AA162" i="1" s="1"/>
  <c r="U162" i="1"/>
  <c r="V162" i="1" s="1"/>
  <c r="P162" i="1"/>
  <c r="Q162" i="1" s="1"/>
  <c r="K162" i="1"/>
  <c r="L162" i="1" s="1"/>
  <c r="E162" i="1"/>
  <c r="D162" i="1"/>
  <c r="AE161" i="1"/>
  <c r="AF161" i="1" s="1"/>
  <c r="Z161" i="1"/>
  <c r="AA161" i="1" s="1"/>
  <c r="U161" i="1"/>
  <c r="V161" i="1" s="1"/>
  <c r="P161" i="1"/>
  <c r="Q161" i="1" s="1"/>
  <c r="K161" i="1"/>
  <c r="L161" i="1" s="1"/>
  <c r="E161" i="1"/>
  <c r="D161" i="1"/>
  <c r="AE160" i="1"/>
  <c r="AF160" i="1" s="1"/>
  <c r="Z160" i="1"/>
  <c r="AA160" i="1" s="1"/>
  <c r="U160" i="1"/>
  <c r="V160" i="1" s="1"/>
  <c r="P160" i="1"/>
  <c r="Q160" i="1" s="1"/>
  <c r="K160" i="1"/>
  <c r="L160" i="1" s="1"/>
  <c r="E160" i="1"/>
  <c r="D160" i="1"/>
  <c r="AE157" i="1"/>
  <c r="Z157" i="1"/>
  <c r="U157" i="1"/>
  <c r="P157" i="1"/>
  <c r="K157" i="1"/>
  <c r="E157" i="1"/>
  <c r="D157" i="1"/>
  <c r="AE156" i="1"/>
  <c r="Z156" i="1"/>
  <c r="U156" i="1"/>
  <c r="P156" i="1"/>
  <c r="K156" i="1"/>
  <c r="E156" i="1"/>
  <c r="D156" i="1"/>
  <c r="AE155" i="1"/>
  <c r="Z155" i="1"/>
  <c r="U155" i="1"/>
  <c r="P155" i="1"/>
  <c r="K155" i="1"/>
  <c r="E155" i="1"/>
  <c r="D155" i="1"/>
  <c r="AE154" i="1"/>
  <c r="Z154" i="1"/>
  <c r="U154" i="1"/>
  <c r="P154" i="1"/>
  <c r="K154" i="1"/>
  <c r="E154" i="1"/>
  <c r="D154" i="1"/>
  <c r="AE153" i="1"/>
  <c r="Z153" i="1"/>
  <c r="U153" i="1"/>
  <c r="P153" i="1"/>
  <c r="K153" i="1"/>
  <c r="E153" i="1"/>
  <c r="D153" i="1"/>
  <c r="AD152" i="1"/>
  <c r="AE152" i="1" s="1"/>
  <c r="AF152" i="1" s="1"/>
  <c r="AC152" i="1"/>
  <c r="Y152" i="1"/>
  <c r="X152" i="1"/>
  <c r="T152" i="1"/>
  <c r="P152" i="1"/>
  <c r="Q152" i="1" s="1"/>
  <c r="J152" i="1"/>
  <c r="I152" i="1"/>
  <c r="D152" i="1" s="1"/>
  <c r="AD148" i="1"/>
  <c r="AE148" i="1" s="1"/>
  <c r="AF148" i="1" s="1"/>
  <c r="AC148" i="1"/>
  <c r="Y148" i="1"/>
  <c r="X148" i="1"/>
  <c r="U148" i="1"/>
  <c r="V148" i="1" s="1"/>
  <c r="T148" i="1"/>
  <c r="P148" i="1"/>
  <c r="Q148" i="1" s="1"/>
  <c r="L148" i="1"/>
  <c r="J148" i="1"/>
  <c r="K148" i="1" s="1"/>
  <c r="I148" i="1"/>
  <c r="AD146" i="1"/>
  <c r="AC146" i="1"/>
  <c r="Z146" i="1"/>
  <c r="AA146" i="1" s="1"/>
  <c r="T146" i="1"/>
  <c r="U146" i="1" s="1"/>
  <c r="V146" i="1" s="1"/>
  <c r="P146" i="1"/>
  <c r="J146" i="1"/>
  <c r="I146" i="1"/>
  <c r="AD145" i="1"/>
  <c r="AE145" i="1" s="1"/>
  <c r="Y145" i="1"/>
  <c r="Z145" i="1" s="1"/>
  <c r="T145" i="1"/>
  <c r="U145" i="1" s="1"/>
  <c r="P145" i="1"/>
  <c r="J145" i="1"/>
  <c r="K145" i="1" s="1"/>
  <c r="D145" i="1"/>
  <c r="AD143" i="1"/>
  <c r="AE143" i="1" s="1"/>
  <c r="Y143" i="1"/>
  <c r="Z143" i="1" s="1"/>
  <c r="T143" i="1"/>
  <c r="U143" i="1" s="1"/>
  <c r="P143" i="1"/>
  <c r="J143" i="1"/>
  <c r="K143" i="1" s="1"/>
  <c r="D143" i="1"/>
  <c r="J142" i="1"/>
  <c r="D142" i="1"/>
  <c r="AD141" i="1"/>
  <c r="AC141" i="1"/>
  <c r="Y141" i="1"/>
  <c r="X141" i="1"/>
  <c r="T141" i="1"/>
  <c r="U141" i="1" s="1"/>
  <c r="V141" i="1" s="1"/>
  <c r="K141" i="1"/>
  <c r="L141" i="1" s="1"/>
  <c r="AD140" i="1"/>
  <c r="AC140" i="1"/>
  <c r="Y140" i="1"/>
  <c r="X140" i="1"/>
  <c r="T140" i="1"/>
  <c r="U140" i="1" s="1"/>
  <c r="V140" i="1" s="1"/>
  <c r="K140" i="1"/>
  <c r="L140" i="1" s="1"/>
  <c r="AC139" i="1"/>
  <c r="AE137" i="1"/>
  <c r="AF137" i="1" s="1"/>
  <c r="Z137" i="1"/>
  <c r="U137" i="1"/>
  <c r="V137" i="1" s="1"/>
  <c r="P137" i="1"/>
  <c r="Q137" i="1" s="1"/>
  <c r="K137" i="1"/>
  <c r="L137" i="1" s="1"/>
  <c r="E137" i="1"/>
  <c r="D137" i="1"/>
  <c r="AE133" i="1"/>
  <c r="AF133" i="1" s="1"/>
  <c r="Z133" i="1"/>
  <c r="AA133" i="1" s="1"/>
  <c r="U133" i="1"/>
  <c r="V133" i="1" s="1"/>
  <c r="P133" i="1"/>
  <c r="Q133" i="1" s="1"/>
  <c r="K133" i="1"/>
  <c r="L133" i="1" s="1"/>
  <c r="E133" i="1"/>
  <c r="F133" i="1" s="1"/>
  <c r="G133" i="1" s="1"/>
  <c r="D133" i="1"/>
  <c r="AE131" i="1"/>
  <c r="Z131" i="1"/>
  <c r="U131" i="1"/>
  <c r="P131" i="1"/>
  <c r="K131" i="1"/>
  <c r="E131" i="1"/>
  <c r="D131" i="1"/>
  <c r="AE130" i="1"/>
  <c r="Z130" i="1"/>
  <c r="U130" i="1"/>
  <c r="P130" i="1"/>
  <c r="K130" i="1"/>
  <c r="E130" i="1"/>
  <c r="D130" i="1"/>
  <c r="AE128" i="1"/>
  <c r="Z128" i="1"/>
  <c r="U128" i="1"/>
  <c r="P128" i="1"/>
  <c r="K128" i="1"/>
  <c r="E128" i="1"/>
  <c r="D128" i="1"/>
  <c r="K127" i="1"/>
  <c r="E127" i="1"/>
  <c r="F127" i="1" s="1"/>
  <c r="D127" i="1"/>
  <c r="AE126" i="1"/>
  <c r="Z126" i="1"/>
  <c r="U126" i="1"/>
  <c r="K126" i="1"/>
  <c r="E126" i="1"/>
  <c r="D126" i="1"/>
  <c r="AE125" i="1"/>
  <c r="Z125" i="1"/>
  <c r="U125" i="1"/>
  <c r="K125" i="1"/>
  <c r="E125" i="1"/>
  <c r="D125" i="1"/>
  <c r="AE124" i="1"/>
  <c r="Z124" i="1"/>
  <c r="U124" i="1"/>
  <c r="K124" i="1"/>
  <c r="E124" i="1"/>
  <c r="D124" i="1"/>
  <c r="AD123" i="1"/>
  <c r="AE123" i="1" s="1"/>
  <c r="AF123" i="1" s="1"/>
  <c r="AC123" i="1"/>
  <c r="Y123" i="1"/>
  <c r="X123" i="1"/>
  <c r="T123" i="1"/>
  <c r="S123" i="1"/>
  <c r="O123" i="1"/>
  <c r="N123" i="1"/>
  <c r="J123" i="1"/>
  <c r="I123" i="1"/>
  <c r="AE122" i="1"/>
  <c r="AF122" i="1" s="1"/>
  <c r="Z122" i="1"/>
  <c r="AA122" i="1" s="1"/>
  <c r="V122" i="1"/>
  <c r="U122" i="1"/>
  <c r="P122" i="1"/>
  <c r="Q122" i="1" s="1"/>
  <c r="K122" i="1"/>
  <c r="L122" i="1" s="1"/>
  <c r="E122" i="1"/>
  <c r="D122" i="1"/>
  <c r="AE118" i="1"/>
  <c r="AF118" i="1" s="1"/>
  <c r="Z118" i="1"/>
  <c r="AA118" i="1" s="1"/>
  <c r="U118" i="1"/>
  <c r="V118" i="1" s="1"/>
  <c r="P118" i="1"/>
  <c r="Q118" i="1" s="1"/>
  <c r="K118" i="1"/>
  <c r="L118" i="1" s="1"/>
  <c r="E118" i="1"/>
  <c r="D118" i="1"/>
  <c r="AE116" i="1"/>
  <c r="Z116" i="1"/>
  <c r="AA116" i="1" s="1"/>
  <c r="U116" i="1"/>
  <c r="V116" i="1" s="1"/>
  <c r="P116" i="1"/>
  <c r="K116" i="1"/>
  <c r="L116" i="1" s="1"/>
  <c r="E116" i="1"/>
  <c r="D116" i="1"/>
  <c r="AE115" i="1"/>
  <c r="Z115" i="1"/>
  <c r="U115" i="1"/>
  <c r="P115" i="1"/>
  <c r="K115" i="1"/>
  <c r="E115" i="1"/>
  <c r="D115" i="1"/>
  <c r="AE113" i="1"/>
  <c r="Z113" i="1"/>
  <c r="U113" i="1"/>
  <c r="P113" i="1"/>
  <c r="K113" i="1"/>
  <c r="E113" i="1"/>
  <c r="D113" i="1"/>
  <c r="K112" i="1"/>
  <c r="L112" i="1" s="1"/>
  <c r="E112" i="1"/>
  <c r="D112" i="1"/>
  <c r="AE111" i="1"/>
  <c r="AF111" i="1" s="1"/>
  <c r="Z111" i="1"/>
  <c r="AA111" i="1" s="1"/>
  <c r="U111" i="1"/>
  <c r="V111" i="1" s="1"/>
  <c r="K111" i="1"/>
  <c r="L111" i="1" s="1"/>
  <c r="E111" i="1"/>
  <c r="D111" i="1"/>
  <c r="AE110" i="1"/>
  <c r="AF110" i="1" s="1"/>
  <c r="Z110" i="1"/>
  <c r="AA110" i="1" s="1"/>
  <c r="U110" i="1"/>
  <c r="V110" i="1" s="1"/>
  <c r="K110" i="1"/>
  <c r="L110" i="1" s="1"/>
  <c r="E110" i="1"/>
  <c r="F110" i="1" s="1"/>
  <c r="G110" i="1" s="1"/>
  <c r="D110" i="1"/>
  <c r="AD109" i="1"/>
  <c r="AD139" i="1" s="1"/>
  <c r="AE139" i="1" s="1"/>
  <c r="AF139" i="1" s="1"/>
  <c r="Y109" i="1"/>
  <c r="Y139" i="1" s="1"/>
  <c r="X109" i="1"/>
  <c r="X139" i="1" s="1"/>
  <c r="T109" i="1"/>
  <c r="T139" i="1" s="1"/>
  <c r="U139" i="1" s="1"/>
  <c r="V139" i="1" s="1"/>
  <c r="S109" i="1"/>
  <c r="J109" i="1"/>
  <c r="I109" i="1"/>
  <c r="I139" i="1" s="1"/>
  <c r="D139" i="1" s="1"/>
  <c r="AE107" i="1"/>
  <c r="AF107" i="1" s="1"/>
  <c r="Z107" i="1"/>
  <c r="AA107" i="1" s="1"/>
  <c r="U107" i="1"/>
  <c r="V107" i="1" s="1"/>
  <c r="P107" i="1"/>
  <c r="Q107" i="1" s="1"/>
  <c r="K107" i="1"/>
  <c r="L107" i="1" s="1"/>
  <c r="E107" i="1"/>
  <c r="D107" i="1"/>
  <c r="F107" i="1" s="1"/>
  <c r="G107" i="1" s="1"/>
  <c r="AE106" i="1"/>
  <c r="AF106" i="1" s="1"/>
  <c r="Z106" i="1"/>
  <c r="AA106" i="1" s="1"/>
  <c r="U106" i="1"/>
  <c r="V106" i="1" s="1"/>
  <c r="P106" i="1"/>
  <c r="Q106" i="1" s="1"/>
  <c r="K106" i="1"/>
  <c r="L106" i="1" s="1"/>
  <c r="E106" i="1"/>
  <c r="D106" i="1"/>
  <c r="F106" i="1" s="1"/>
  <c r="G106" i="1" s="1"/>
  <c r="AE105" i="1"/>
  <c r="AF105" i="1" s="1"/>
  <c r="Z105" i="1"/>
  <c r="AA105" i="1" s="1"/>
  <c r="U105" i="1"/>
  <c r="V105" i="1" s="1"/>
  <c r="P105" i="1"/>
  <c r="Q105" i="1" s="1"/>
  <c r="K105" i="1"/>
  <c r="L105" i="1" s="1"/>
  <c r="E105" i="1"/>
  <c r="D105" i="1"/>
  <c r="AE104" i="1"/>
  <c r="AF104" i="1" s="1"/>
  <c r="Z104" i="1"/>
  <c r="AA104" i="1" s="1"/>
  <c r="U104" i="1"/>
  <c r="V104" i="1" s="1"/>
  <c r="P104" i="1"/>
  <c r="Q104" i="1" s="1"/>
  <c r="K104" i="1"/>
  <c r="L104" i="1" s="1"/>
  <c r="E104" i="1"/>
  <c r="D104" i="1"/>
  <c r="AE103" i="1"/>
  <c r="AF103" i="1" s="1"/>
  <c r="Z103" i="1"/>
  <c r="AA103" i="1" s="1"/>
  <c r="U103" i="1"/>
  <c r="V103" i="1" s="1"/>
  <c r="P103" i="1"/>
  <c r="Q103" i="1" s="1"/>
  <c r="K103" i="1"/>
  <c r="L103" i="1" s="1"/>
  <c r="E103" i="1"/>
  <c r="D103" i="1"/>
  <c r="F103" i="1" s="1"/>
  <c r="G103" i="1" s="1"/>
  <c r="AD102" i="1"/>
  <c r="AC102" i="1"/>
  <c r="Y102" i="1"/>
  <c r="X102" i="1"/>
  <c r="T102" i="1"/>
  <c r="T95" i="1" s="1"/>
  <c r="S102" i="1"/>
  <c r="O102" i="1"/>
  <c r="N102" i="1"/>
  <c r="J102" i="1"/>
  <c r="I102" i="1"/>
  <c r="AE101" i="1"/>
  <c r="AF101" i="1" s="1"/>
  <c r="Z101" i="1"/>
  <c r="AA101" i="1" s="1"/>
  <c r="U101" i="1"/>
  <c r="V101" i="1" s="1"/>
  <c r="P101" i="1"/>
  <c r="Q101" i="1" s="1"/>
  <c r="K101" i="1"/>
  <c r="L101" i="1" s="1"/>
  <c r="E101" i="1"/>
  <c r="D101" i="1"/>
  <c r="AE100" i="1"/>
  <c r="AF100" i="1" s="1"/>
  <c r="Z100" i="1"/>
  <c r="AA100" i="1" s="1"/>
  <c r="U100" i="1"/>
  <c r="V100" i="1" s="1"/>
  <c r="P100" i="1"/>
  <c r="Q100" i="1" s="1"/>
  <c r="K100" i="1"/>
  <c r="L100" i="1" s="1"/>
  <c r="E100" i="1"/>
  <c r="D100" i="1"/>
  <c r="AE99" i="1"/>
  <c r="AF99" i="1" s="1"/>
  <c r="Z99" i="1"/>
  <c r="AA99" i="1" s="1"/>
  <c r="U99" i="1"/>
  <c r="V99" i="1" s="1"/>
  <c r="P99" i="1"/>
  <c r="Q99" i="1" s="1"/>
  <c r="K99" i="1"/>
  <c r="L99" i="1" s="1"/>
  <c r="E99" i="1"/>
  <c r="D99" i="1"/>
  <c r="AE98" i="1"/>
  <c r="AF98" i="1" s="1"/>
  <c r="Z98" i="1"/>
  <c r="AA98" i="1" s="1"/>
  <c r="U98" i="1"/>
  <c r="V98" i="1" s="1"/>
  <c r="P98" i="1"/>
  <c r="Q98" i="1" s="1"/>
  <c r="K98" i="1"/>
  <c r="L98" i="1" s="1"/>
  <c r="E98" i="1"/>
  <c r="D98" i="1"/>
  <c r="AE97" i="1"/>
  <c r="Z97" i="1"/>
  <c r="U97" i="1"/>
  <c r="P97" i="1"/>
  <c r="K97" i="1"/>
  <c r="E97" i="1"/>
  <c r="D97" i="1"/>
  <c r="AD96" i="1"/>
  <c r="AC96" i="1"/>
  <c r="AC95" i="1" s="1"/>
  <c r="Y96" i="1"/>
  <c r="X96" i="1"/>
  <c r="T96" i="1"/>
  <c r="S96" i="1"/>
  <c r="U96" i="1" s="1"/>
  <c r="V96" i="1" s="1"/>
  <c r="O96" i="1"/>
  <c r="P96" i="1" s="1"/>
  <c r="Q96" i="1" s="1"/>
  <c r="N96" i="1"/>
  <c r="J96" i="1"/>
  <c r="I96" i="1"/>
  <c r="AD95" i="1"/>
  <c r="AD94" i="1"/>
  <c r="AC94" i="1"/>
  <c r="Y94" i="1"/>
  <c r="X94" i="1"/>
  <c r="T94" i="1"/>
  <c r="S94" i="1"/>
  <c r="O94" i="1"/>
  <c r="N94" i="1"/>
  <c r="J94" i="1"/>
  <c r="I94" i="1"/>
  <c r="AD90" i="1"/>
  <c r="AE90" i="1" s="1"/>
  <c r="AF90" i="1" s="1"/>
  <c r="AC90" i="1"/>
  <c r="Y90" i="1"/>
  <c r="X90" i="1"/>
  <c r="T90" i="1"/>
  <c r="U90" i="1" s="1"/>
  <c r="V90" i="1" s="1"/>
  <c r="S90" i="1"/>
  <c r="O90" i="1"/>
  <c r="N90" i="1"/>
  <c r="D90" i="1" s="1"/>
  <c r="J90" i="1"/>
  <c r="K90" i="1" s="1"/>
  <c r="L90" i="1" s="1"/>
  <c r="I90" i="1"/>
  <c r="AD88" i="1"/>
  <c r="AC88" i="1"/>
  <c r="Y88" i="1"/>
  <c r="X88" i="1"/>
  <c r="T88" i="1"/>
  <c r="S88" i="1"/>
  <c r="O88" i="1"/>
  <c r="P88" i="1" s="1"/>
  <c r="N88" i="1"/>
  <c r="J88" i="1"/>
  <c r="I88" i="1"/>
  <c r="AD87" i="1"/>
  <c r="AE87" i="1" s="1"/>
  <c r="AC87" i="1"/>
  <c r="Y87" i="1"/>
  <c r="X87" i="1"/>
  <c r="T87" i="1"/>
  <c r="U87" i="1" s="1"/>
  <c r="S87" i="1"/>
  <c r="O87" i="1"/>
  <c r="N87" i="1"/>
  <c r="J87" i="1"/>
  <c r="K87" i="1" s="1"/>
  <c r="I87" i="1"/>
  <c r="AD85" i="1"/>
  <c r="AC85" i="1"/>
  <c r="Y85" i="1"/>
  <c r="X85" i="1"/>
  <c r="T85" i="1"/>
  <c r="S85" i="1"/>
  <c r="O85" i="1"/>
  <c r="N85" i="1"/>
  <c r="J85" i="1"/>
  <c r="I85" i="1"/>
  <c r="J84" i="1"/>
  <c r="I84" i="1"/>
  <c r="D84" i="1" s="1"/>
  <c r="AD83" i="1"/>
  <c r="AC83" i="1"/>
  <c r="Y83" i="1"/>
  <c r="X83" i="1"/>
  <c r="T83" i="1"/>
  <c r="S83" i="1"/>
  <c r="J83" i="1"/>
  <c r="I83" i="1"/>
  <c r="AD82" i="1"/>
  <c r="AC82" i="1"/>
  <c r="Y82" i="1"/>
  <c r="X82" i="1"/>
  <c r="T82" i="1"/>
  <c r="S82" i="1"/>
  <c r="D82" i="1" s="1"/>
  <c r="J82" i="1"/>
  <c r="I82" i="1"/>
  <c r="E82" i="1"/>
  <c r="E79" i="1"/>
  <c r="AE77" i="1"/>
  <c r="AF77" i="1" s="1"/>
  <c r="Z77" i="1"/>
  <c r="AA77" i="1" s="1"/>
  <c r="U77" i="1"/>
  <c r="V77" i="1" s="1"/>
  <c r="P77" i="1"/>
  <c r="Q77" i="1" s="1"/>
  <c r="K77" i="1"/>
  <c r="L77" i="1" s="1"/>
  <c r="E77" i="1"/>
  <c r="D77" i="1"/>
  <c r="AE75" i="1"/>
  <c r="AF75" i="1" s="1"/>
  <c r="Z75" i="1"/>
  <c r="AA75" i="1" s="1"/>
  <c r="U75" i="1"/>
  <c r="V75" i="1" s="1"/>
  <c r="P75" i="1"/>
  <c r="Q75" i="1" s="1"/>
  <c r="K75" i="1"/>
  <c r="L75" i="1" s="1"/>
  <c r="E75" i="1"/>
  <c r="D75" i="1"/>
  <c r="AE74" i="1"/>
  <c r="AF74" i="1" s="1"/>
  <c r="Z74" i="1"/>
  <c r="AA74" i="1" s="1"/>
  <c r="U74" i="1"/>
  <c r="V74" i="1" s="1"/>
  <c r="P74" i="1"/>
  <c r="Q74" i="1" s="1"/>
  <c r="L74" i="1"/>
  <c r="K74" i="1"/>
  <c r="E74" i="1"/>
  <c r="D74" i="1"/>
  <c r="AE73" i="1"/>
  <c r="AF73" i="1" s="1"/>
  <c r="Z73" i="1"/>
  <c r="AA73" i="1" s="1"/>
  <c r="U73" i="1"/>
  <c r="V73" i="1" s="1"/>
  <c r="P73" i="1"/>
  <c r="Q73" i="1" s="1"/>
  <c r="K73" i="1"/>
  <c r="L73" i="1" s="1"/>
  <c r="E73" i="1"/>
  <c r="D73" i="1"/>
  <c r="AD72" i="1"/>
  <c r="AC72" i="1"/>
  <c r="Y72" i="1"/>
  <c r="X72" i="1"/>
  <c r="T72" i="1"/>
  <c r="S72" i="1"/>
  <c r="O72" i="1"/>
  <c r="N72" i="1"/>
  <c r="J72" i="1"/>
  <c r="E72" i="1" s="1"/>
  <c r="I72" i="1"/>
  <c r="AE71" i="1"/>
  <c r="AF71" i="1" s="1"/>
  <c r="Z71" i="1"/>
  <c r="AA71" i="1" s="1"/>
  <c r="U71" i="1"/>
  <c r="V71" i="1" s="1"/>
  <c r="P71" i="1"/>
  <c r="Q71" i="1" s="1"/>
  <c r="K71" i="1"/>
  <c r="L71" i="1" s="1"/>
  <c r="E71" i="1"/>
  <c r="D71" i="1"/>
  <c r="AE70" i="1"/>
  <c r="AF70" i="1" s="1"/>
  <c r="Z70" i="1"/>
  <c r="AA70" i="1" s="1"/>
  <c r="U70" i="1"/>
  <c r="V70" i="1" s="1"/>
  <c r="P70" i="1"/>
  <c r="Q70" i="1" s="1"/>
  <c r="K70" i="1"/>
  <c r="L70" i="1" s="1"/>
  <c r="E70" i="1"/>
  <c r="D70" i="1"/>
  <c r="AD69" i="1"/>
  <c r="AC69" i="1"/>
  <c r="Y69" i="1"/>
  <c r="X69" i="1"/>
  <c r="T69" i="1"/>
  <c r="S69" i="1"/>
  <c r="O69" i="1"/>
  <c r="N69" i="1"/>
  <c r="J69" i="1"/>
  <c r="I69" i="1"/>
  <c r="AE68" i="1"/>
  <c r="AF68" i="1" s="1"/>
  <c r="Z68" i="1"/>
  <c r="AA68" i="1" s="1"/>
  <c r="U68" i="1"/>
  <c r="V68" i="1" s="1"/>
  <c r="P68" i="1"/>
  <c r="Q68" i="1" s="1"/>
  <c r="K68" i="1"/>
  <c r="L68" i="1" s="1"/>
  <c r="E68" i="1"/>
  <c r="D68" i="1"/>
  <c r="AE67" i="1"/>
  <c r="AF67" i="1" s="1"/>
  <c r="Z67" i="1"/>
  <c r="AA67" i="1" s="1"/>
  <c r="U67" i="1"/>
  <c r="V67" i="1" s="1"/>
  <c r="P67" i="1"/>
  <c r="Q67" i="1" s="1"/>
  <c r="K67" i="1"/>
  <c r="L67" i="1" s="1"/>
  <c r="E67" i="1"/>
  <c r="D67" i="1"/>
  <c r="AE66" i="1"/>
  <c r="AF66" i="1" s="1"/>
  <c r="Z66" i="1"/>
  <c r="AA66" i="1" s="1"/>
  <c r="U66" i="1"/>
  <c r="V66" i="1" s="1"/>
  <c r="P66" i="1"/>
  <c r="Q66" i="1" s="1"/>
  <c r="K66" i="1"/>
  <c r="L66" i="1" s="1"/>
  <c r="E66" i="1"/>
  <c r="D66" i="1"/>
  <c r="AE65" i="1"/>
  <c r="AF65" i="1" s="1"/>
  <c r="Z65" i="1"/>
  <c r="AA65" i="1" s="1"/>
  <c r="U65" i="1"/>
  <c r="V65" i="1" s="1"/>
  <c r="P65" i="1"/>
  <c r="Q65" i="1" s="1"/>
  <c r="K65" i="1"/>
  <c r="L65" i="1" s="1"/>
  <c r="E65" i="1"/>
  <c r="D65" i="1"/>
  <c r="AE64" i="1"/>
  <c r="AF64" i="1" s="1"/>
  <c r="Z64" i="1"/>
  <c r="AA64" i="1" s="1"/>
  <c r="U64" i="1"/>
  <c r="V64" i="1" s="1"/>
  <c r="P64" i="1"/>
  <c r="Q64" i="1" s="1"/>
  <c r="K64" i="1"/>
  <c r="L64" i="1" s="1"/>
  <c r="E64" i="1"/>
  <c r="F64" i="1" s="1"/>
  <c r="G64" i="1" s="1"/>
  <c r="D64" i="1"/>
  <c r="AE63" i="1"/>
  <c r="AF63" i="1" s="1"/>
  <c r="Z63" i="1"/>
  <c r="AA63" i="1" s="1"/>
  <c r="U63" i="1"/>
  <c r="V63" i="1" s="1"/>
  <c r="P63" i="1"/>
  <c r="Q63" i="1" s="1"/>
  <c r="K63" i="1"/>
  <c r="L63" i="1" s="1"/>
  <c r="E63" i="1"/>
  <c r="D63" i="1"/>
  <c r="AD61" i="1"/>
  <c r="AC61" i="1"/>
  <c r="Y61" i="1"/>
  <c r="X61" i="1"/>
  <c r="T61" i="1"/>
  <c r="S61" i="1"/>
  <c r="O61" i="1"/>
  <c r="N61" i="1"/>
  <c r="J61" i="1"/>
  <c r="I61" i="1"/>
  <c r="AE60" i="1"/>
  <c r="AF60" i="1" s="1"/>
  <c r="Z60" i="1"/>
  <c r="AA60" i="1" s="1"/>
  <c r="U60" i="1"/>
  <c r="V60" i="1" s="1"/>
  <c r="P60" i="1"/>
  <c r="Q60" i="1" s="1"/>
  <c r="K60" i="1"/>
  <c r="L60" i="1" s="1"/>
  <c r="E60" i="1"/>
  <c r="F60" i="1" s="1"/>
  <c r="G60" i="1" s="1"/>
  <c r="D60" i="1"/>
  <c r="AE59" i="1"/>
  <c r="AF59" i="1" s="1"/>
  <c r="Z59" i="1"/>
  <c r="AA59" i="1" s="1"/>
  <c r="U59" i="1"/>
  <c r="V59" i="1" s="1"/>
  <c r="P59" i="1"/>
  <c r="Q59" i="1" s="1"/>
  <c r="K59" i="1"/>
  <c r="L59" i="1" s="1"/>
  <c r="E59" i="1"/>
  <c r="D59" i="1"/>
  <c r="AE58" i="1"/>
  <c r="AF58" i="1" s="1"/>
  <c r="Z58" i="1"/>
  <c r="AA58" i="1" s="1"/>
  <c r="U58" i="1"/>
  <c r="V58" i="1" s="1"/>
  <c r="P58" i="1"/>
  <c r="Q58" i="1" s="1"/>
  <c r="K58" i="1"/>
  <c r="E58" i="1"/>
  <c r="D58" i="1"/>
  <c r="AE57" i="1"/>
  <c r="Z57" i="1"/>
  <c r="U57" i="1"/>
  <c r="P57" i="1"/>
  <c r="K57" i="1"/>
  <c r="E57" i="1"/>
  <c r="D57" i="1"/>
  <c r="AE56" i="1"/>
  <c r="AF56" i="1" s="1"/>
  <c r="Z56" i="1"/>
  <c r="AA56" i="1" s="1"/>
  <c r="U56" i="1"/>
  <c r="V56" i="1" s="1"/>
  <c r="P56" i="1"/>
  <c r="Q56" i="1" s="1"/>
  <c r="K56" i="1"/>
  <c r="L56" i="1" s="1"/>
  <c r="E56" i="1"/>
  <c r="F56" i="1" s="1"/>
  <c r="G56" i="1" s="1"/>
  <c r="D56" i="1"/>
  <c r="AD55" i="1"/>
  <c r="AD54" i="1" s="1"/>
  <c r="AD52" i="1" s="1"/>
  <c r="AC55" i="1"/>
  <c r="AC54" i="1" s="1"/>
  <c r="AC52" i="1" s="1"/>
  <c r="Y55" i="1"/>
  <c r="X55" i="1"/>
  <c r="Z55" i="1" s="1"/>
  <c r="AA55" i="1" s="1"/>
  <c r="T55" i="1"/>
  <c r="T54" i="1" s="1"/>
  <c r="S55" i="1"/>
  <c r="O55" i="1"/>
  <c r="N55" i="1"/>
  <c r="N54" i="1" s="1"/>
  <c r="N52" i="1" s="1"/>
  <c r="J55" i="1"/>
  <c r="K55" i="1" s="1"/>
  <c r="L55" i="1" s="1"/>
  <c r="I55" i="1"/>
  <c r="Y54" i="1"/>
  <c r="Y52" i="1" s="1"/>
  <c r="S54" i="1"/>
  <c r="O54" i="1"/>
  <c r="O52" i="1" s="1"/>
  <c r="I54" i="1"/>
  <c r="I52" i="1" s="1"/>
  <c r="AE53" i="1"/>
  <c r="AF53" i="1" s="1"/>
  <c r="Z53" i="1"/>
  <c r="AA53" i="1" s="1"/>
  <c r="U53" i="1"/>
  <c r="V53" i="1" s="1"/>
  <c r="P53" i="1"/>
  <c r="Q53" i="1" s="1"/>
  <c r="K53" i="1"/>
  <c r="L53" i="1" s="1"/>
  <c r="E53" i="1"/>
  <c r="D53" i="1"/>
  <c r="S52" i="1"/>
  <c r="AE51" i="1"/>
  <c r="AF51" i="1" s="1"/>
  <c r="Z51" i="1"/>
  <c r="AA51" i="1" s="1"/>
  <c r="U51" i="1"/>
  <c r="V51" i="1" s="1"/>
  <c r="P51" i="1"/>
  <c r="Q51" i="1" s="1"/>
  <c r="K51" i="1"/>
  <c r="L51" i="1" s="1"/>
  <c r="E51" i="1"/>
  <c r="D51" i="1"/>
  <c r="AE47" i="1"/>
  <c r="AF47" i="1" s="1"/>
  <c r="Z47" i="1"/>
  <c r="AA47" i="1" s="1"/>
  <c r="U47" i="1"/>
  <c r="V47" i="1" s="1"/>
  <c r="P47" i="1"/>
  <c r="Q47" i="1" s="1"/>
  <c r="K47" i="1"/>
  <c r="L47" i="1" s="1"/>
  <c r="E47" i="1"/>
  <c r="D47" i="1"/>
  <c r="AE45" i="1"/>
  <c r="Z45" i="1"/>
  <c r="AA45" i="1" s="1"/>
  <c r="U45" i="1"/>
  <c r="V45" i="1" s="1"/>
  <c r="P45" i="1"/>
  <c r="K45" i="1"/>
  <c r="L45" i="1" s="1"/>
  <c r="E45" i="1"/>
  <c r="D45" i="1"/>
  <c r="AE44" i="1"/>
  <c r="Z44" i="1"/>
  <c r="U44" i="1"/>
  <c r="P44" i="1"/>
  <c r="K44" i="1"/>
  <c r="E44" i="1"/>
  <c r="D44" i="1"/>
  <c r="AE42" i="1"/>
  <c r="Z42" i="1"/>
  <c r="U42" i="1"/>
  <c r="P42" i="1"/>
  <c r="K42" i="1"/>
  <c r="E42" i="1"/>
  <c r="D42" i="1"/>
  <c r="K41" i="1"/>
  <c r="L41" i="1" s="1"/>
  <c r="E41" i="1"/>
  <c r="F41" i="1" s="1"/>
  <c r="G41" i="1" s="1"/>
  <c r="D41" i="1"/>
  <c r="AE40" i="1"/>
  <c r="AF40" i="1" s="1"/>
  <c r="Z40" i="1"/>
  <c r="AA40" i="1" s="1"/>
  <c r="U40" i="1"/>
  <c r="V40" i="1" s="1"/>
  <c r="K40" i="1"/>
  <c r="L40" i="1" s="1"/>
  <c r="E40" i="1"/>
  <c r="D40" i="1"/>
  <c r="AF39" i="1"/>
  <c r="AE39" i="1"/>
  <c r="Z39" i="1"/>
  <c r="AA39" i="1" s="1"/>
  <c r="U39" i="1"/>
  <c r="V39" i="1" s="1"/>
  <c r="K39" i="1"/>
  <c r="L39" i="1" s="1"/>
  <c r="E39" i="1"/>
  <c r="D39" i="1"/>
  <c r="AD38" i="1"/>
  <c r="AE38" i="1" s="1"/>
  <c r="AF38" i="1" s="1"/>
  <c r="AC38" i="1"/>
  <c r="Y38" i="1"/>
  <c r="X38" i="1"/>
  <c r="X37" i="1" s="1"/>
  <c r="T38" i="1"/>
  <c r="U38" i="1" s="1"/>
  <c r="V38" i="1" s="1"/>
  <c r="S38" i="1"/>
  <c r="J38" i="1"/>
  <c r="I38" i="1"/>
  <c r="D38" i="1" s="1"/>
  <c r="E38" i="1"/>
  <c r="AC37" i="1"/>
  <c r="Y37" i="1"/>
  <c r="S37" i="1"/>
  <c r="O37" i="1"/>
  <c r="P37" i="1" s="1"/>
  <c r="Q37" i="1" s="1"/>
  <c r="N37" i="1"/>
  <c r="J37" i="1"/>
  <c r="I37" i="1"/>
  <c r="AE36" i="1"/>
  <c r="AF36" i="1" s="1"/>
  <c r="Z36" i="1"/>
  <c r="AA36" i="1" s="1"/>
  <c r="U36" i="1"/>
  <c r="V36" i="1" s="1"/>
  <c r="P36" i="1"/>
  <c r="Q36" i="1" s="1"/>
  <c r="K36" i="1"/>
  <c r="L36" i="1" s="1"/>
  <c r="E36" i="1"/>
  <c r="D36" i="1"/>
  <c r="AE32" i="1"/>
  <c r="AF32" i="1" s="1"/>
  <c r="Z32" i="1"/>
  <c r="AA32" i="1" s="1"/>
  <c r="U32" i="1"/>
  <c r="V32" i="1" s="1"/>
  <c r="P32" i="1"/>
  <c r="Q32" i="1" s="1"/>
  <c r="K32" i="1"/>
  <c r="L32" i="1" s="1"/>
  <c r="E32" i="1"/>
  <c r="D32" i="1"/>
  <c r="AE30" i="1"/>
  <c r="Z30" i="1"/>
  <c r="AA30" i="1" s="1"/>
  <c r="U30" i="1"/>
  <c r="V30" i="1" s="1"/>
  <c r="P30" i="1"/>
  <c r="K30" i="1"/>
  <c r="L30" i="1" s="1"/>
  <c r="E30" i="1"/>
  <c r="D30" i="1"/>
  <c r="AE29" i="1"/>
  <c r="Z29" i="1"/>
  <c r="U29" i="1"/>
  <c r="P29" i="1"/>
  <c r="K29" i="1"/>
  <c r="E29" i="1"/>
  <c r="D29" i="1"/>
  <c r="F29" i="1" s="1"/>
  <c r="AE27" i="1"/>
  <c r="Z27" i="1"/>
  <c r="U27" i="1"/>
  <c r="P27" i="1"/>
  <c r="K27" i="1"/>
  <c r="E27" i="1"/>
  <c r="D27" i="1"/>
  <c r="F27" i="1" s="1"/>
  <c r="K26" i="1"/>
  <c r="L26" i="1" s="1"/>
  <c r="E26" i="1"/>
  <c r="F26" i="1" s="1"/>
  <c r="G26" i="1" s="1"/>
  <c r="D26" i="1"/>
  <c r="AE25" i="1"/>
  <c r="AF25" i="1" s="1"/>
  <c r="AA25" i="1"/>
  <c r="Z25" i="1"/>
  <c r="U25" i="1"/>
  <c r="V25" i="1" s="1"/>
  <c r="K25" i="1"/>
  <c r="L25" i="1" s="1"/>
  <c r="E25" i="1"/>
  <c r="F25" i="1" s="1"/>
  <c r="G25" i="1" s="1"/>
  <c r="D25" i="1"/>
  <c r="AE24" i="1"/>
  <c r="AF24" i="1" s="1"/>
  <c r="Z24" i="1"/>
  <c r="AA24" i="1" s="1"/>
  <c r="U24" i="1"/>
  <c r="V24" i="1" s="1"/>
  <c r="K24" i="1"/>
  <c r="L24" i="1" s="1"/>
  <c r="E24" i="1"/>
  <c r="D24" i="1"/>
  <c r="D23" i="1" s="1"/>
  <c r="AD23" i="1"/>
  <c r="AD22" i="1" s="1"/>
  <c r="AC23" i="1"/>
  <c r="AC81" i="1" s="1"/>
  <c r="Y23" i="1"/>
  <c r="X23" i="1"/>
  <c r="X81" i="1" s="1"/>
  <c r="T23" i="1"/>
  <c r="S23" i="1"/>
  <c r="S81" i="1" s="1"/>
  <c r="J23" i="1"/>
  <c r="I23" i="1"/>
  <c r="I81" i="1" s="1"/>
  <c r="T22" i="1"/>
  <c r="O22" i="1"/>
  <c r="N22" i="1"/>
  <c r="N80" i="1" s="1"/>
  <c r="J22" i="1"/>
  <c r="I22" i="1"/>
  <c r="I80" i="1" s="1"/>
  <c r="F20" i="1"/>
  <c r="G20" i="1" s="1"/>
  <c r="H20" i="1" s="1"/>
  <c r="I20" i="1" s="1"/>
  <c r="J20" i="1" s="1"/>
  <c r="K20" i="1" s="1"/>
  <c r="L20" i="1" s="1"/>
  <c r="M20" i="1" s="1"/>
  <c r="N20" i="1" s="1"/>
  <c r="O20" i="1" s="1"/>
  <c r="P20" i="1" s="1"/>
  <c r="Q20" i="1" s="1"/>
  <c r="R20" i="1" s="1"/>
  <c r="S20" i="1" s="1"/>
  <c r="T20" i="1" s="1"/>
  <c r="U20" i="1" s="1"/>
  <c r="V20" i="1" s="1"/>
  <c r="W20" i="1" s="1"/>
  <c r="X20" i="1" s="1"/>
  <c r="Y20" i="1" s="1"/>
  <c r="Z20" i="1" s="1"/>
  <c r="AA20" i="1" s="1"/>
  <c r="AB20" i="1" s="1"/>
  <c r="AC20" i="1" s="1"/>
  <c r="AD20" i="1" s="1"/>
  <c r="AE20" i="1" s="1"/>
  <c r="AF20" i="1" s="1"/>
  <c r="AG20" i="1" s="1"/>
  <c r="F68" i="1" l="1"/>
  <c r="G68" i="1" s="1"/>
  <c r="U83" i="1"/>
  <c r="V83" i="1" s="1"/>
  <c r="AE83" i="1"/>
  <c r="AF83" i="1" s="1"/>
  <c r="U85" i="1"/>
  <c r="AE85" i="1"/>
  <c r="F101" i="1"/>
  <c r="G101" i="1" s="1"/>
  <c r="E102" i="1"/>
  <c r="D123" i="1"/>
  <c r="F131" i="1"/>
  <c r="AE146" i="1"/>
  <c r="E186" i="1"/>
  <c r="F192" i="1"/>
  <c r="G192" i="1" s="1"/>
  <c r="O246" i="1"/>
  <c r="P246" i="1" s="1"/>
  <c r="Q246" i="1" s="1"/>
  <c r="P235" i="1"/>
  <c r="Q235" i="1" s="1"/>
  <c r="F260" i="1"/>
  <c r="G260" i="1" s="1"/>
  <c r="F296" i="1"/>
  <c r="G296" i="1" s="1"/>
  <c r="U306" i="1"/>
  <c r="V306" i="1" s="1"/>
  <c r="AE306" i="1"/>
  <c r="AF306" i="1" s="1"/>
  <c r="U307" i="1"/>
  <c r="V307" i="1" s="1"/>
  <c r="AE307" i="1"/>
  <c r="AF307" i="1" s="1"/>
  <c r="K313" i="1"/>
  <c r="L313" i="1" s="1"/>
  <c r="U313" i="1"/>
  <c r="V313" i="1" s="1"/>
  <c r="F333" i="1"/>
  <c r="F433" i="1"/>
  <c r="G433" i="1" s="1"/>
  <c r="F38" i="1"/>
  <c r="G38" i="1" s="1"/>
  <c r="K37" i="1"/>
  <c r="L37" i="1" s="1"/>
  <c r="T37" i="1"/>
  <c r="U37" i="1" s="1"/>
  <c r="V37" i="1" s="1"/>
  <c r="AD37" i="1"/>
  <c r="AE37" i="1" s="1"/>
  <c r="AF37" i="1" s="1"/>
  <c r="K38" i="1"/>
  <c r="L38" i="1" s="1"/>
  <c r="Z38" i="1"/>
  <c r="AA38" i="1" s="1"/>
  <c r="F39" i="1"/>
  <c r="G39" i="1" s="1"/>
  <c r="U61" i="1"/>
  <c r="V61" i="1" s="1"/>
  <c r="D69" i="1"/>
  <c r="D83" i="1"/>
  <c r="E87" i="1"/>
  <c r="D96" i="1"/>
  <c r="O95" i="1"/>
  <c r="P123" i="1"/>
  <c r="Q123" i="1" s="1"/>
  <c r="F156" i="1"/>
  <c r="F185" i="1"/>
  <c r="G185" i="1" s="1"/>
  <c r="U186" i="1"/>
  <c r="V186" i="1" s="1"/>
  <c r="Y242" i="1"/>
  <c r="Y243" i="1" s="1"/>
  <c r="F211" i="1"/>
  <c r="G211" i="1" s="1"/>
  <c r="F284" i="1"/>
  <c r="F291" i="1"/>
  <c r="F294" i="1"/>
  <c r="G294" i="1" s="1"/>
  <c r="AE382" i="1"/>
  <c r="F432" i="1"/>
  <c r="Z37" i="1"/>
  <c r="AA37" i="1" s="1"/>
  <c r="F30" i="1"/>
  <c r="G30" i="1" s="1"/>
  <c r="F36" i="1"/>
  <c r="G36" i="1" s="1"/>
  <c r="X54" i="1"/>
  <c r="F63" i="1"/>
  <c r="G63" i="1" s="1"/>
  <c r="Z82" i="1"/>
  <c r="AA82" i="1" s="1"/>
  <c r="K146" i="1"/>
  <c r="L146" i="1" s="1"/>
  <c r="F155" i="1"/>
  <c r="AC241" i="1"/>
  <c r="F207" i="1"/>
  <c r="F263" i="1"/>
  <c r="F303" i="1"/>
  <c r="G303" i="1" s="1"/>
  <c r="F326" i="1"/>
  <c r="G326" i="1" s="1"/>
  <c r="F431" i="1"/>
  <c r="D81" i="1"/>
  <c r="D22" i="1"/>
  <c r="AE52" i="1"/>
  <c r="AF52" i="1" s="1"/>
  <c r="U54" i="1"/>
  <c r="V54" i="1" s="1"/>
  <c r="T52" i="1"/>
  <c r="U52" i="1" s="1"/>
  <c r="V52" i="1" s="1"/>
  <c r="J80" i="1"/>
  <c r="J81" i="1"/>
  <c r="K81" i="1" s="1"/>
  <c r="L81" i="1" s="1"/>
  <c r="F51" i="1"/>
  <c r="G51" i="1" s="1"/>
  <c r="J54" i="1"/>
  <c r="P54" i="1"/>
  <c r="Q54" i="1" s="1"/>
  <c r="U55" i="1"/>
  <c r="V55" i="1" s="1"/>
  <c r="F71" i="1"/>
  <c r="G71" i="1" s="1"/>
  <c r="J95" i="1"/>
  <c r="K96" i="1"/>
  <c r="L96" i="1" s="1"/>
  <c r="Z148" i="1"/>
  <c r="AA148" i="1" s="1"/>
  <c r="F187" i="1"/>
  <c r="AE235" i="1"/>
  <c r="AF235" i="1" s="1"/>
  <c r="AD234" i="1"/>
  <c r="AE234" i="1" s="1"/>
  <c r="AF234" i="1" s="1"/>
  <c r="P52" i="1"/>
  <c r="Q52" i="1" s="1"/>
  <c r="F24" i="1"/>
  <c r="G24" i="1" s="1"/>
  <c r="F32" i="1"/>
  <c r="G32" i="1" s="1"/>
  <c r="F40" i="1"/>
  <c r="G40" i="1" s="1"/>
  <c r="AE54" i="1"/>
  <c r="AF54" i="1" s="1"/>
  <c r="P55" i="1"/>
  <c r="Q55" i="1" s="1"/>
  <c r="AE55" i="1"/>
  <c r="AF55" i="1" s="1"/>
  <c r="F66" i="1"/>
  <c r="G66" i="1" s="1"/>
  <c r="E83" i="1"/>
  <c r="F83" i="1" s="1"/>
  <c r="G83" i="1" s="1"/>
  <c r="K235" i="1"/>
  <c r="L235" i="1" s="1"/>
  <c r="J234" i="1"/>
  <c r="K234" i="1" s="1"/>
  <c r="L234" i="1" s="1"/>
  <c r="X22" i="1"/>
  <c r="X80" i="1" s="1"/>
  <c r="Y81" i="1"/>
  <c r="Z81" i="1" s="1"/>
  <c r="AA81" i="1" s="1"/>
  <c r="O80" i="1"/>
  <c r="O108" i="1" s="1"/>
  <c r="T81" i="1"/>
  <c r="AD81" i="1"/>
  <c r="O209" i="1"/>
  <c r="O242" i="1" s="1"/>
  <c r="Z235" i="1"/>
  <c r="AA235" i="1" s="1"/>
  <c r="AE82" i="1"/>
  <c r="AF82" i="1" s="1"/>
  <c r="Z83" i="1"/>
  <c r="AA83" i="1" s="1"/>
  <c r="K84" i="1"/>
  <c r="L84" i="1" s="1"/>
  <c r="U88" i="1"/>
  <c r="V88" i="1" s="1"/>
  <c r="AE88" i="1"/>
  <c r="F100" i="1"/>
  <c r="G100" i="1" s="1"/>
  <c r="Z102" i="1"/>
  <c r="AA102" i="1" s="1"/>
  <c r="F116" i="1"/>
  <c r="G116" i="1" s="1"/>
  <c r="F118" i="1"/>
  <c r="G118" i="1" s="1"/>
  <c r="F130" i="1"/>
  <c r="E140" i="1"/>
  <c r="F160" i="1"/>
  <c r="G160" i="1" s="1"/>
  <c r="F171" i="1"/>
  <c r="F181" i="1"/>
  <c r="F183" i="1"/>
  <c r="G183" i="1" s="1"/>
  <c r="U184" i="1"/>
  <c r="V184" i="1" s="1"/>
  <c r="Z186" i="1"/>
  <c r="AA186" i="1" s="1"/>
  <c r="D186" i="1"/>
  <c r="F194" i="1"/>
  <c r="G194" i="1" s="1"/>
  <c r="F197" i="1"/>
  <c r="G197" i="1" s="1"/>
  <c r="F213" i="1"/>
  <c r="G213" i="1" s="1"/>
  <c r="O245" i="1"/>
  <c r="AC245" i="1"/>
  <c r="F226" i="1"/>
  <c r="F230" i="1"/>
  <c r="D247" i="1"/>
  <c r="AE247" i="1"/>
  <c r="F253" i="1"/>
  <c r="G253" i="1" s="1"/>
  <c r="F255" i="1"/>
  <c r="G255" i="1" s="1"/>
  <c r="K306" i="1"/>
  <c r="L306" i="1" s="1"/>
  <c r="Z306" i="1"/>
  <c r="AA306" i="1" s="1"/>
  <c r="K307" i="1"/>
  <c r="L307" i="1" s="1"/>
  <c r="Z307" i="1"/>
  <c r="AA307" i="1" s="1"/>
  <c r="K308" i="1"/>
  <c r="L308" i="1" s="1"/>
  <c r="F319" i="1"/>
  <c r="G319" i="1" s="1"/>
  <c r="F335" i="1"/>
  <c r="G335" i="1" s="1"/>
  <c r="F386" i="1"/>
  <c r="G386" i="1" s="1"/>
  <c r="F426" i="1"/>
  <c r="G426" i="1" s="1"/>
  <c r="P72" i="1"/>
  <c r="Q72" i="1" s="1"/>
  <c r="Z72" i="1"/>
  <c r="AA72" i="1" s="1"/>
  <c r="F73" i="1"/>
  <c r="G73" i="1" s="1"/>
  <c r="F74" i="1"/>
  <c r="G74" i="1" s="1"/>
  <c r="K82" i="1"/>
  <c r="L82" i="1" s="1"/>
  <c r="K94" i="1"/>
  <c r="L94" i="1" s="1"/>
  <c r="U94" i="1"/>
  <c r="V94" i="1" s="1"/>
  <c r="AE94" i="1"/>
  <c r="AF94" i="1" s="1"/>
  <c r="N95" i="1"/>
  <c r="N108" i="1" s="1"/>
  <c r="N159" i="1" s="1"/>
  <c r="AE96" i="1"/>
  <c r="AF96" i="1" s="1"/>
  <c r="F99" i="1"/>
  <c r="G99" i="1" s="1"/>
  <c r="I95" i="1"/>
  <c r="F115" i="1"/>
  <c r="U123" i="1"/>
  <c r="V123" i="1" s="1"/>
  <c r="F128" i="1"/>
  <c r="D167" i="1"/>
  <c r="D166" i="1" s="1"/>
  <c r="F169" i="1"/>
  <c r="G169" i="1" s="1"/>
  <c r="F229" i="1"/>
  <c r="F233" i="1"/>
  <c r="G233" i="1" s="1"/>
  <c r="S234" i="1"/>
  <c r="U234" i="1" s="1"/>
  <c r="V234" i="1" s="1"/>
  <c r="Y234" i="1"/>
  <c r="Z234" i="1" s="1"/>
  <c r="AA234" i="1" s="1"/>
  <c r="F239" i="1"/>
  <c r="F261" i="1"/>
  <c r="F267" i="1"/>
  <c r="F285" i="1"/>
  <c r="G285" i="1" s="1"/>
  <c r="F289" i="1"/>
  <c r="F293" i="1"/>
  <c r="F301" i="1"/>
  <c r="F325" i="1"/>
  <c r="G325" i="1" s="1"/>
  <c r="F337" i="1"/>
  <c r="G337" i="1" s="1"/>
  <c r="F377" i="1"/>
  <c r="K399" i="1"/>
  <c r="L399" i="1" s="1"/>
  <c r="U69" i="1"/>
  <c r="V69" i="1" s="1"/>
  <c r="AE69" i="1"/>
  <c r="AF69" i="1" s="1"/>
  <c r="E84" i="1"/>
  <c r="D94" i="1"/>
  <c r="F98" i="1"/>
  <c r="G98" i="1" s="1"/>
  <c r="F112" i="1"/>
  <c r="G112" i="1" s="1"/>
  <c r="D141" i="1"/>
  <c r="F161" i="1"/>
  <c r="G161" i="1" s="1"/>
  <c r="F162" i="1"/>
  <c r="G162" i="1" s="1"/>
  <c r="N166" i="1"/>
  <c r="N241" i="1" s="1"/>
  <c r="P167" i="1"/>
  <c r="F203" i="1"/>
  <c r="G203" i="1" s="1"/>
  <c r="I245" i="1"/>
  <c r="J246" i="1"/>
  <c r="AD246" i="1"/>
  <c r="F228" i="1"/>
  <c r="F258" i="1"/>
  <c r="G258" i="1" s="1"/>
  <c r="F281" i="1"/>
  <c r="G281" i="1" s="1"/>
  <c r="F282" i="1"/>
  <c r="G282" i="1" s="1"/>
  <c r="F298" i="1"/>
  <c r="G298" i="1" s="1"/>
  <c r="F320" i="1"/>
  <c r="G320" i="1" s="1"/>
  <c r="S397" i="1"/>
  <c r="I397" i="1"/>
  <c r="I372" i="1" s="1"/>
  <c r="I371" i="1" s="1"/>
  <c r="K61" i="1"/>
  <c r="L61" i="1" s="1"/>
  <c r="E61" i="1"/>
  <c r="Y22" i="1"/>
  <c r="Y80" i="1" s="1"/>
  <c r="E23" i="1"/>
  <c r="F45" i="1"/>
  <c r="G45" i="1" s="1"/>
  <c r="F53" i="1"/>
  <c r="G53" i="1" s="1"/>
  <c r="F75" i="1"/>
  <c r="G75" i="1" s="1"/>
  <c r="F77" i="1"/>
  <c r="G77" i="1" s="1"/>
  <c r="U82" i="1"/>
  <c r="V82" i="1" s="1"/>
  <c r="K83" i="1"/>
  <c r="L83" i="1" s="1"/>
  <c r="F84" i="1"/>
  <c r="G84" i="1" s="1"/>
  <c r="E85" i="1"/>
  <c r="Z85" i="1"/>
  <c r="P87" i="1"/>
  <c r="E88" i="1"/>
  <c r="K88" i="1"/>
  <c r="L88" i="1" s="1"/>
  <c r="U102" i="1"/>
  <c r="V102" i="1" s="1"/>
  <c r="E142" i="1"/>
  <c r="F142" i="1" s="1"/>
  <c r="G142" i="1" s="1"/>
  <c r="K142" i="1"/>
  <c r="L142" i="1" s="1"/>
  <c r="K152" i="1"/>
  <c r="L152" i="1" s="1"/>
  <c r="F196" i="1"/>
  <c r="F199" i="1"/>
  <c r="G199" i="1" s="1"/>
  <c r="K69" i="1"/>
  <c r="L69" i="1" s="1"/>
  <c r="E69" i="1"/>
  <c r="F69" i="1" s="1"/>
  <c r="G69" i="1" s="1"/>
  <c r="S22" i="1"/>
  <c r="S80" i="1" s="1"/>
  <c r="AC22" i="1"/>
  <c r="AC80" i="1" s="1"/>
  <c r="AC108" i="1" s="1"/>
  <c r="AC138" i="1" s="1"/>
  <c r="D37" i="1"/>
  <c r="D80" i="1" s="1"/>
  <c r="F44" i="1"/>
  <c r="F47" i="1"/>
  <c r="G47" i="1" s="1"/>
  <c r="D85" i="1"/>
  <c r="D87" i="1"/>
  <c r="Y95" i="1"/>
  <c r="F97" i="1"/>
  <c r="E96" i="1"/>
  <c r="J139" i="1"/>
  <c r="K139" i="1" s="1"/>
  <c r="L139" i="1" s="1"/>
  <c r="K109" i="1"/>
  <c r="L109" i="1" s="1"/>
  <c r="E37" i="1"/>
  <c r="F37" i="1" s="1"/>
  <c r="G37" i="1" s="1"/>
  <c r="F82" i="1"/>
  <c r="G82" i="1" s="1"/>
  <c r="J166" i="1"/>
  <c r="K167" i="1"/>
  <c r="L167" i="1" s="1"/>
  <c r="D55" i="1"/>
  <c r="D54" i="1" s="1"/>
  <c r="D52" i="1" s="1"/>
  <c r="P61" i="1"/>
  <c r="Q61" i="1" s="1"/>
  <c r="Z61" i="1"/>
  <c r="AA61" i="1" s="1"/>
  <c r="F65" i="1"/>
  <c r="G65" i="1" s="1"/>
  <c r="F67" i="1"/>
  <c r="G67" i="1" s="1"/>
  <c r="P69" i="1"/>
  <c r="Q69" i="1" s="1"/>
  <c r="Z69" i="1"/>
  <c r="AA69" i="1" s="1"/>
  <c r="F70" i="1"/>
  <c r="G70" i="1" s="1"/>
  <c r="D72" i="1"/>
  <c r="F72" i="1" s="1"/>
  <c r="G72" i="1" s="1"/>
  <c r="K85" i="1"/>
  <c r="Z88" i="1"/>
  <c r="AA88" i="1" s="1"/>
  <c r="E90" i="1"/>
  <c r="F90" i="1" s="1"/>
  <c r="G90" i="1" s="1"/>
  <c r="P90" i="1"/>
  <c r="Q90" i="1" s="1"/>
  <c r="Z90" i="1"/>
  <c r="AA90" i="1" s="1"/>
  <c r="E94" i="1"/>
  <c r="P94" i="1"/>
  <c r="Q94" i="1" s="1"/>
  <c r="Z94" i="1"/>
  <c r="AA94" i="1" s="1"/>
  <c r="F113" i="1"/>
  <c r="F122" i="1"/>
  <c r="G122" i="1" s="1"/>
  <c r="AE141" i="1"/>
  <c r="AF141" i="1" s="1"/>
  <c r="E148" i="1"/>
  <c r="F148" i="1" s="1"/>
  <c r="G148" i="1" s="1"/>
  <c r="D148" i="1"/>
  <c r="F154" i="1"/>
  <c r="O166" i="1"/>
  <c r="F174" i="1"/>
  <c r="G174" i="1" s="1"/>
  <c r="F190" i="1"/>
  <c r="K221" i="1"/>
  <c r="L221" i="1" s="1"/>
  <c r="U221" i="1"/>
  <c r="V221" i="1" s="1"/>
  <c r="AE221" i="1"/>
  <c r="AF221" i="1" s="1"/>
  <c r="I246" i="1"/>
  <c r="K223" i="1"/>
  <c r="L223" i="1" s="1"/>
  <c r="S246" i="1"/>
  <c r="U246" i="1" s="1"/>
  <c r="V246" i="1" s="1"/>
  <c r="U223" i="1"/>
  <c r="V223" i="1" s="1"/>
  <c r="AC246" i="1"/>
  <c r="AE223" i="1"/>
  <c r="AF223" i="1" s="1"/>
  <c r="P313" i="1"/>
  <c r="Q313" i="1" s="1"/>
  <c r="K429" i="1"/>
  <c r="L429" i="1" s="1"/>
  <c r="E429" i="1"/>
  <c r="F429" i="1" s="1"/>
  <c r="G429" i="1" s="1"/>
  <c r="E55" i="1"/>
  <c r="E54" i="1" s="1"/>
  <c r="F59" i="1"/>
  <c r="G59" i="1" s="1"/>
  <c r="D61" i="1"/>
  <c r="AE61" i="1"/>
  <c r="AF61" i="1" s="1"/>
  <c r="K72" i="1"/>
  <c r="L72" i="1" s="1"/>
  <c r="U72" i="1"/>
  <c r="V72" i="1" s="1"/>
  <c r="AE72" i="1"/>
  <c r="AF72" i="1" s="1"/>
  <c r="Z87" i="1"/>
  <c r="D88" i="1"/>
  <c r="Z96" i="1"/>
  <c r="AA96" i="1" s="1"/>
  <c r="P102" i="1"/>
  <c r="Q102" i="1" s="1"/>
  <c r="AE102" i="1"/>
  <c r="AF102" i="1" s="1"/>
  <c r="F105" i="1"/>
  <c r="G105" i="1" s="1"/>
  <c r="D109" i="1"/>
  <c r="F111" i="1"/>
  <c r="G111" i="1" s="1"/>
  <c r="K123" i="1"/>
  <c r="L123" i="1" s="1"/>
  <c r="Z123" i="1"/>
  <c r="AA123" i="1" s="1"/>
  <c r="F124" i="1"/>
  <c r="F126" i="1"/>
  <c r="Z141" i="1"/>
  <c r="AA141" i="1" s="1"/>
  <c r="E145" i="1"/>
  <c r="F145" i="1" s="1"/>
  <c r="Z152" i="1"/>
  <c r="AA152" i="1" s="1"/>
  <c r="F153" i="1"/>
  <c r="F157" i="1"/>
  <c r="F173" i="1"/>
  <c r="F180" i="1"/>
  <c r="G180" i="1" s="1"/>
  <c r="F182" i="1"/>
  <c r="G182" i="1" s="1"/>
  <c r="Y184" i="1"/>
  <c r="Z184" i="1" s="1"/>
  <c r="AA184" i="1" s="1"/>
  <c r="K186" i="1"/>
  <c r="L186" i="1" s="1"/>
  <c r="F220" i="1"/>
  <c r="N221" i="1"/>
  <c r="N245" i="1" s="1"/>
  <c r="P245" i="1" s="1"/>
  <c r="Q245" i="1" s="1"/>
  <c r="AE95" i="1"/>
  <c r="AF95" i="1" s="1"/>
  <c r="F104" i="1"/>
  <c r="G104" i="1" s="1"/>
  <c r="F125" i="1"/>
  <c r="F137" i="1"/>
  <c r="G137" i="1" s="1"/>
  <c r="AE140" i="1"/>
  <c r="AF140" i="1" s="1"/>
  <c r="E143" i="1"/>
  <c r="F143" i="1" s="1"/>
  <c r="E146" i="1"/>
  <c r="F163" i="1"/>
  <c r="G163" i="1" s="1"/>
  <c r="AE184" i="1"/>
  <c r="AF184" i="1" s="1"/>
  <c r="D184" i="1"/>
  <c r="D241" i="1" s="1"/>
  <c r="U202" i="1"/>
  <c r="T242" i="1"/>
  <c r="Z221" i="1"/>
  <c r="AA221" i="1" s="1"/>
  <c r="X246" i="1"/>
  <c r="Z246" i="1" s="1"/>
  <c r="AA246" i="1" s="1"/>
  <c r="Z223" i="1"/>
  <c r="AA223" i="1" s="1"/>
  <c r="D399" i="1"/>
  <c r="X398" i="1"/>
  <c r="X397" i="1" s="1"/>
  <c r="X372" i="1" s="1"/>
  <c r="X371" i="1" s="1"/>
  <c r="D209" i="1"/>
  <c r="D242" i="1" s="1"/>
  <c r="D243" i="1" s="1"/>
  <c r="F215" i="1"/>
  <c r="D223" i="1"/>
  <c r="F240" i="1"/>
  <c r="T245" i="1"/>
  <c r="T247" i="1" s="1"/>
  <c r="U247" i="1" s="1"/>
  <c r="V247" i="1" s="1"/>
  <c r="F287" i="1"/>
  <c r="F292" i="1"/>
  <c r="F295" i="1"/>
  <c r="F297" i="1"/>
  <c r="F321" i="1"/>
  <c r="G321" i="1" s="1"/>
  <c r="F322" i="1"/>
  <c r="G322" i="1" s="1"/>
  <c r="F378" i="1"/>
  <c r="K385" i="1"/>
  <c r="L385" i="1" s="1"/>
  <c r="K398" i="1"/>
  <c r="L398" i="1" s="1"/>
  <c r="F405" i="1"/>
  <c r="P413" i="1"/>
  <c r="F425" i="1"/>
  <c r="F428" i="1"/>
  <c r="AE246" i="1"/>
  <c r="AF246" i="1" s="1"/>
  <c r="F232" i="1"/>
  <c r="D235" i="1"/>
  <c r="D234" i="1" s="1"/>
  <c r="F238" i="1"/>
  <c r="J245" i="1"/>
  <c r="AD245" i="1"/>
  <c r="F256" i="1"/>
  <c r="G256" i="1" s="1"/>
  <c r="F290" i="1"/>
  <c r="F302" i="1"/>
  <c r="G302" i="1" s="1"/>
  <c r="F323" i="1"/>
  <c r="G323" i="1" s="1"/>
  <c r="F330" i="1"/>
  <c r="G330" i="1" s="1"/>
  <c r="F332" i="1"/>
  <c r="G332" i="1" s="1"/>
  <c r="F381" i="1"/>
  <c r="F396" i="1"/>
  <c r="P397" i="1"/>
  <c r="Q397" i="1" s="1"/>
  <c r="P398" i="1"/>
  <c r="Q398" i="1" s="1"/>
  <c r="F400" i="1"/>
  <c r="F402" i="1"/>
  <c r="G402" i="1" s="1"/>
  <c r="F403" i="1"/>
  <c r="F411" i="1"/>
  <c r="G411" i="1" s="1"/>
  <c r="U412" i="1"/>
  <c r="F414" i="1"/>
  <c r="F419" i="1"/>
  <c r="F205" i="1"/>
  <c r="F216" i="1"/>
  <c r="E219" i="1"/>
  <c r="F219" i="1" s="1"/>
  <c r="P221" i="1"/>
  <c r="Q221" i="1" s="1"/>
  <c r="F379" i="1"/>
  <c r="P385" i="1"/>
  <c r="Y374" i="1"/>
  <c r="Y373" i="1" s="1"/>
  <c r="Z373" i="1" s="1"/>
  <c r="AA373" i="1" s="1"/>
  <c r="F388" i="1"/>
  <c r="G388" i="1" s="1"/>
  <c r="K95" i="1"/>
  <c r="L95" i="1" s="1"/>
  <c r="AE81" i="1"/>
  <c r="AF81" i="1" s="1"/>
  <c r="I108" i="1"/>
  <c r="AC159" i="1"/>
  <c r="U81" i="1"/>
  <c r="V81" i="1" s="1"/>
  <c r="J108" i="1"/>
  <c r="K80" i="1"/>
  <c r="L80" i="1" s="1"/>
  <c r="F85" i="1"/>
  <c r="F217" i="1"/>
  <c r="G217" i="1" s="1"/>
  <c r="K22" i="1"/>
  <c r="L22" i="1" s="1"/>
  <c r="P22" i="1"/>
  <c r="Q22" i="1" s="1"/>
  <c r="Z22" i="1"/>
  <c r="AA22" i="1" s="1"/>
  <c r="AE22" i="1"/>
  <c r="AF22" i="1" s="1"/>
  <c r="F23" i="1"/>
  <c r="G23" i="1" s="1"/>
  <c r="K23" i="1"/>
  <c r="L23" i="1" s="1"/>
  <c r="U23" i="1"/>
  <c r="V23" i="1" s="1"/>
  <c r="Z23" i="1"/>
  <c r="AA23" i="1" s="1"/>
  <c r="AE23" i="1"/>
  <c r="AF23" i="1" s="1"/>
  <c r="F42" i="1"/>
  <c r="F57" i="1"/>
  <c r="F58" i="1"/>
  <c r="G58" i="1" s="1"/>
  <c r="P85" i="1"/>
  <c r="X95" i="1"/>
  <c r="D102" i="1"/>
  <c r="Z109" i="1"/>
  <c r="AA109" i="1" s="1"/>
  <c r="E123" i="1"/>
  <c r="Z139" i="1"/>
  <c r="AA139" i="1" s="1"/>
  <c r="D140" i="1"/>
  <c r="F140" i="1" s="1"/>
  <c r="G140" i="1" s="1"/>
  <c r="Z140" i="1"/>
  <c r="AA140" i="1" s="1"/>
  <c r="E152" i="1"/>
  <c r="F152" i="1" s="1"/>
  <c r="G152" i="1" s="1"/>
  <c r="U152" i="1"/>
  <c r="V152" i="1" s="1"/>
  <c r="E184" i="1"/>
  <c r="F186" i="1"/>
  <c r="G186" i="1" s="1"/>
  <c r="N242" i="1"/>
  <c r="N243" i="1" s="1"/>
  <c r="P202" i="1"/>
  <c r="O243" i="1"/>
  <c r="S95" i="1"/>
  <c r="U95" i="1" s="1"/>
  <c r="V95" i="1" s="1"/>
  <c r="K102" i="1"/>
  <c r="L102" i="1" s="1"/>
  <c r="U109" i="1"/>
  <c r="V109" i="1" s="1"/>
  <c r="AE109" i="1"/>
  <c r="AF109" i="1" s="1"/>
  <c r="E109" i="1"/>
  <c r="D146" i="1"/>
  <c r="E308" i="1"/>
  <c r="F170" i="1"/>
  <c r="G170" i="1" s="1"/>
  <c r="D221" i="1"/>
  <c r="Z243" i="1"/>
  <c r="AA243" i="1" s="1"/>
  <c r="E141" i="1"/>
  <c r="F141" i="1" s="1"/>
  <c r="G141" i="1" s="1"/>
  <c r="S305" i="1"/>
  <c r="S304" i="1"/>
  <c r="X305" i="1"/>
  <c r="X304" i="1"/>
  <c r="AC305" i="1"/>
  <c r="D306" i="1"/>
  <c r="F191" i="1"/>
  <c r="G191" i="1" s="1"/>
  <c r="F193" i="1"/>
  <c r="G193" i="1" s="1"/>
  <c r="F195" i="1"/>
  <c r="G195" i="1" s="1"/>
  <c r="F198" i="1"/>
  <c r="G198" i="1" s="1"/>
  <c r="F200" i="1"/>
  <c r="G200" i="1" s="1"/>
  <c r="F202" i="1"/>
  <c r="G202" i="1" s="1"/>
  <c r="S242" i="1"/>
  <c r="S243" i="1" s="1"/>
  <c r="F204" i="1"/>
  <c r="F208" i="1"/>
  <c r="K209" i="1"/>
  <c r="L209" i="1" s="1"/>
  <c r="U209" i="1"/>
  <c r="V209" i="1" s="1"/>
  <c r="AE209" i="1"/>
  <c r="AF209" i="1" s="1"/>
  <c r="E223" i="1"/>
  <c r="F225" i="1"/>
  <c r="G225" i="1" s="1"/>
  <c r="E235" i="1"/>
  <c r="F237" i="1"/>
  <c r="K246" i="1"/>
  <c r="L246" i="1" s="1"/>
  <c r="F250" i="1"/>
  <c r="G250" i="1" s="1"/>
  <c r="F254" i="1"/>
  <c r="G254" i="1" s="1"/>
  <c r="F257" i="1"/>
  <c r="G257" i="1" s="1"/>
  <c r="F262" i="1"/>
  <c r="F268" i="1"/>
  <c r="G268" i="1" s="1"/>
  <c r="F269" i="1"/>
  <c r="I241" i="1"/>
  <c r="X241" i="1"/>
  <c r="X249" i="1" s="1"/>
  <c r="X251" i="1" s="1"/>
  <c r="D305" i="1"/>
  <c r="I305" i="1"/>
  <c r="I304" i="1"/>
  <c r="T304" i="1"/>
  <c r="T305" i="1"/>
  <c r="U305" i="1" s="1"/>
  <c r="V305" i="1" s="1"/>
  <c r="Y304" i="1"/>
  <c r="Y305" i="1"/>
  <c r="AD304" i="1"/>
  <c r="AE304" i="1" s="1"/>
  <c r="AF304" i="1" s="1"/>
  <c r="E306" i="1"/>
  <c r="D307" i="1"/>
  <c r="E313" i="1"/>
  <c r="F313" i="1" s="1"/>
  <c r="G313" i="1" s="1"/>
  <c r="I242" i="1"/>
  <c r="I243" i="1" s="1"/>
  <c r="K243" i="1" s="1"/>
  <c r="L243" i="1" s="1"/>
  <c r="AC242" i="1"/>
  <c r="AC243" i="1" s="1"/>
  <c r="AE243" i="1" s="1"/>
  <c r="AF243" i="1" s="1"/>
  <c r="AE202" i="1"/>
  <c r="Z242" i="1"/>
  <c r="AA242" i="1" s="1"/>
  <c r="T166" i="1"/>
  <c r="Y166" i="1"/>
  <c r="AD166" i="1"/>
  <c r="E167" i="1"/>
  <c r="J304" i="1"/>
  <c r="J305" i="1"/>
  <c r="K305" i="1" s="1"/>
  <c r="L305" i="1" s="1"/>
  <c r="P304" i="1"/>
  <c r="Q304" i="1" s="1"/>
  <c r="U167" i="1"/>
  <c r="V167" i="1" s="1"/>
  <c r="Z167" i="1"/>
  <c r="AA167" i="1" s="1"/>
  <c r="AE167" i="1"/>
  <c r="AF167" i="1" s="1"/>
  <c r="F168" i="1"/>
  <c r="G168" i="1" s="1"/>
  <c r="E307" i="1"/>
  <c r="D308" i="1"/>
  <c r="P184" i="1"/>
  <c r="Q184" i="1" s="1"/>
  <c r="K184" i="1"/>
  <c r="L184" i="1" s="1"/>
  <c r="F189" i="1"/>
  <c r="K202" i="1"/>
  <c r="L202" i="1" s="1"/>
  <c r="F206" i="1"/>
  <c r="Z209" i="1"/>
  <c r="AA209" i="1" s="1"/>
  <c r="F210" i="1"/>
  <c r="G210" i="1" s="1"/>
  <c r="F212" i="1"/>
  <c r="G212" i="1" s="1"/>
  <c r="T243" i="1"/>
  <c r="U243" i="1" s="1"/>
  <c r="V243" i="1" s="1"/>
  <c r="AE245" i="1"/>
  <c r="AF245" i="1" s="1"/>
  <c r="Z247" i="1"/>
  <c r="F266" i="1"/>
  <c r="AD305" i="1"/>
  <c r="AE305" i="1" s="1"/>
  <c r="AF305" i="1" s="1"/>
  <c r="F272" i="1"/>
  <c r="G272" i="1" s="1"/>
  <c r="F283" i="1"/>
  <c r="G283" i="1" s="1"/>
  <c r="F366" i="1"/>
  <c r="G366" i="1" s="1"/>
  <c r="F280" i="1"/>
  <c r="G280" i="1" s="1"/>
  <c r="J412" i="1"/>
  <c r="K413" i="1"/>
  <c r="L413" i="1" s="1"/>
  <c r="E413" i="1"/>
  <c r="F176" i="1"/>
  <c r="G176" i="1" s="1"/>
  <c r="Z202" i="1"/>
  <c r="J374" i="1"/>
  <c r="K375" i="1"/>
  <c r="E375" i="1"/>
  <c r="F375" i="1" s="1"/>
  <c r="T374" i="1"/>
  <c r="O374" i="1"/>
  <c r="E382" i="1"/>
  <c r="P382" i="1"/>
  <c r="N374" i="1"/>
  <c r="Y398" i="1"/>
  <c r="Z399" i="1"/>
  <c r="AA399" i="1" s="1"/>
  <c r="D413" i="1"/>
  <c r="AC412" i="1"/>
  <c r="AE412" i="1" s="1"/>
  <c r="AF412" i="1" s="1"/>
  <c r="F417" i="1"/>
  <c r="F430" i="1"/>
  <c r="G430" i="1" s="1"/>
  <c r="F437" i="1"/>
  <c r="AE413" i="1"/>
  <c r="F416" i="1"/>
  <c r="F436" i="1"/>
  <c r="F440" i="1"/>
  <c r="Z382" i="1"/>
  <c r="AA382" i="1" s="1"/>
  <c r="S382" i="1"/>
  <c r="S374" i="1" s="1"/>
  <c r="S373" i="1" s="1"/>
  <c r="S372" i="1" s="1"/>
  <c r="S371" i="1" s="1"/>
  <c r="D385" i="1"/>
  <c r="T398" i="1"/>
  <c r="U399" i="1"/>
  <c r="V399" i="1" s="1"/>
  <c r="AD398" i="1"/>
  <c r="AE399" i="1"/>
  <c r="AF399" i="1" s="1"/>
  <c r="F421" i="1"/>
  <c r="G421" i="1" s="1"/>
  <c r="F435" i="1"/>
  <c r="F439" i="1"/>
  <c r="AD374" i="1"/>
  <c r="E385" i="1"/>
  <c r="U385" i="1"/>
  <c r="V385" i="1" s="1"/>
  <c r="Z385" i="1"/>
  <c r="AA385" i="1" s="1"/>
  <c r="AE385" i="1"/>
  <c r="E399" i="1"/>
  <c r="F399" i="1" s="1"/>
  <c r="G399" i="1" s="1"/>
  <c r="Z95" i="1" l="1"/>
  <c r="AA95" i="1" s="1"/>
  <c r="F94" i="1"/>
  <c r="G94" i="1" s="1"/>
  <c r="F87" i="1"/>
  <c r="K242" i="1"/>
  <c r="L242" i="1" s="1"/>
  <c r="P209" i="1"/>
  <c r="Q209" i="1" s="1"/>
  <c r="Z304" i="1"/>
  <c r="AA304" i="1" s="1"/>
  <c r="D245" i="1"/>
  <c r="F123" i="1"/>
  <c r="G123" i="1" s="1"/>
  <c r="P95" i="1"/>
  <c r="Q95" i="1" s="1"/>
  <c r="Z54" i="1"/>
  <c r="AA54" i="1" s="1"/>
  <c r="X52" i="1"/>
  <c r="Z52" i="1" s="1"/>
  <c r="AA52" i="1" s="1"/>
  <c r="T80" i="1"/>
  <c r="T108" i="1" s="1"/>
  <c r="Z374" i="1"/>
  <c r="AA374" i="1" s="1"/>
  <c r="D246" i="1"/>
  <c r="E209" i="1"/>
  <c r="F209" i="1" s="1"/>
  <c r="G209" i="1" s="1"/>
  <c r="S245" i="1"/>
  <c r="U245" i="1" s="1"/>
  <c r="V245" i="1" s="1"/>
  <c r="AD80" i="1"/>
  <c r="AD108" i="1" s="1"/>
  <c r="P80" i="1"/>
  <c r="Q80" i="1" s="1"/>
  <c r="D249" i="1"/>
  <c r="D251" i="1" s="1"/>
  <c r="Z305" i="1"/>
  <c r="AA305" i="1" s="1"/>
  <c r="K54" i="1"/>
  <c r="L54" i="1" s="1"/>
  <c r="J52" i="1"/>
  <c r="K52" i="1" s="1"/>
  <c r="L52" i="1" s="1"/>
  <c r="D382" i="1"/>
  <c r="I249" i="1"/>
  <c r="I251" i="1" s="1"/>
  <c r="F146" i="1"/>
  <c r="G146" i="1" s="1"/>
  <c r="AE80" i="1"/>
  <c r="AF80" i="1" s="1"/>
  <c r="K245" i="1"/>
  <c r="L245" i="1" s="1"/>
  <c r="Y108" i="1"/>
  <c r="Y245" i="1"/>
  <c r="Z245" i="1" s="1"/>
  <c r="AA245" i="1" s="1"/>
  <c r="E52" i="1"/>
  <c r="F52" i="1" s="1"/>
  <c r="G52" i="1" s="1"/>
  <c r="F54" i="1"/>
  <c r="G54" i="1" s="1"/>
  <c r="O241" i="1"/>
  <c r="P166" i="1"/>
  <c r="Q166" i="1" s="1"/>
  <c r="E139" i="1"/>
  <c r="F139" i="1" s="1"/>
  <c r="G139" i="1" s="1"/>
  <c r="F184" i="1"/>
  <c r="G184" i="1" s="1"/>
  <c r="U22" i="1"/>
  <c r="V22" i="1" s="1"/>
  <c r="F88" i="1"/>
  <c r="G88" i="1" s="1"/>
  <c r="F96" i="1"/>
  <c r="G96" i="1" s="1"/>
  <c r="E95" i="1"/>
  <c r="F61" i="1"/>
  <c r="G61" i="1" s="1"/>
  <c r="K304" i="1"/>
  <c r="L304" i="1" s="1"/>
  <c r="F109" i="1"/>
  <c r="G109" i="1" s="1"/>
  <c r="X108" i="1"/>
  <c r="Z80" i="1"/>
  <c r="AA80" i="1" s="1"/>
  <c r="D398" i="1"/>
  <c r="F55" i="1"/>
  <c r="G55" i="1" s="1"/>
  <c r="J241" i="1"/>
  <c r="K166" i="1"/>
  <c r="L166" i="1" s="1"/>
  <c r="E81" i="1"/>
  <c r="F81" i="1" s="1"/>
  <c r="G81" i="1" s="1"/>
  <c r="E22" i="1"/>
  <c r="AE374" i="1"/>
  <c r="AD373" i="1"/>
  <c r="AE398" i="1"/>
  <c r="AF398" i="1" s="1"/>
  <c r="AD397" i="1"/>
  <c r="D374" i="1"/>
  <c r="N373" i="1"/>
  <c r="U382" i="1"/>
  <c r="V382" i="1" s="1"/>
  <c r="E374" i="1"/>
  <c r="K374" i="1"/>
  <c r="L374" i="1" s="1"/>
  <c r="J373" i="1"/>
  <c r="F413" i="1"/>
  <c r="G413" i="1" s="1"/>
  <c r="T241" i="1"/>
  <c r="U166" i="1"/>
  <c r="V166" i="1" s="1"/>
  <c r="F306" i="1"/>
  <c r="G306" i="1" s="1"/>
  <c r="F235" i="1"/>
  <c r="G235" i="1" s="1"/>
  <c r="E234" i="1"/>
  <c r="F234" i="1" s="1"/>
  <c r="G234" i="1" s="1"/>
  <c r="F308" i="1"/>
  <c r="G308" i="1" s="1"/>
  <c r="P243" i="1"/>
  <c r="Q243" i="1" s="1"/>
  <c r="F102" i="1"/>
  <c r="G102" i="1" s="1"/>
  <c r="D95" i="1"/>
  <c r="T159" i="1"/>
  <c r="T138" i="1"/>
  <c r="S108" i="1"/>
  <c r="S138" i="1" s="1"/>
  <c r="Y241" i="1"/>
  <c r="Z166" i="1"/>
  <c r="AA166" i="1" s="1"/>
  <c r="N249" i="1"/>
  <c r="N251" i="1" s="1"/>
  <c r="U374" i="1"/>
  <c r="V374" i="1" s="1"/>
  <c r="T373" i="1"/>
  <c r="AE242" i="1"/>
  <c r="AF242" i="1" s="1"/>
  <c r="F307" i="1"/>
  <c r="G307" i="1" s="1"/>
  <c r="E304" i="1"/>
  <c r="F304" i="1" s="1"/>
  <c r="G304" i="1" s="1"/>
  <c r="E166" i="1"/>
  <c r="E305" i="1"/>
  <c r="F305" i="1" s="1"/>
  <c r="G305" i="1" s="1"/>
  <c r="F167" i="1"/>
  <c r="G167" i="1" s="1"/>
  <c r="U304" i="1"/>
  <c r="V304" i="1" s="1"/>
  <c r="AC249" i="1"/>
  <c r="AC251" i="1" s="1"/>
  <c r="P242" i="1"/>
  <c r="Q242" i="1" s="1"/>
  <c r="O138" i="1"/>
  <c r="P138" i="1" s="1"/>
  <c r="Q138" i="1" s="1"/>
  <c r="O159" i="1"/>
  <c r="P159" i="1" s="1"/>
  <c r="Q159" i="1" s="1"/>
  <c r="P108" i="1"/>
  <c r="Q108" i="1" s="1"/>
  <c r="I159" i="1"/>
  <c r="I164" i="1" s="1"/>
  <c r="I138" i="1"/>
  <c r="P374" i="1"/>
  <c r="O373" i="1"/>
  <c r="X159" i="1"/>
  <c r="X138" i="1"/>
  <c r="F385" i="1"/>
  <c r="G385" i="1" s="1"/>
  <c r="U398" i="1"/>
  <c r="V398" i="1" s="1"/>
  <c r="E398" i="1"/>
  <c r="T397" i="1"/>
  <c r="U397" i="1" s="1"/>
  <c r="V397" i="1" s="1"/>
  <c r="D412" i="1"/>
  <c r="AC397" i="1"/>
  <c r="Z398" i="1"/>
  <c r="AA398" i="1" s="1"/>
  <c r="Y397" i="1"/>
  <c r="F382" i="1"/>
  <c r="G382" i="1" s="1"/>
  <c r="K412" i="1"/>
  <c r="L412" i="1" s="1"/>
  <c r="E412" i="1"/>
  <c r="J397" i="1"/>
  <c r="AD241" i="1"/>
  <c r="AE166" i="1"/>
  <c r="AF166" i="1" s="1"/>
  <c r="U242" i="1"/>
  <c r="V242" i="1" s="1"/>
  <c r="F223" i="1"/>
  <c r="G223" i="1" s="1"/>
  <c r="E221" i="1"/>
  <c r="E246" i="1"/>
  <c r="F246" i="1" s="1"/>
  <c r="G246" i="1" s="1"/>
  <c r="AD159" i="1"/>
  <c r="AD138" i="1"/>
  <c r="AE138" i="1" s="1"/>
  <c r="AF138" i="1" s="1"/>
  <c r="AE108" i="1"/>
  <c r="AF108" i="1" s="1"/>
  <c r="J138" i="1"/>
  <c r="J159" i="1"/>
  <c r="K108" i="1"/>
  <c r="L108" i="1" s="1"/>
  <c r="Y138" i="1"/>
  <c r="E242" i="1" l="1"/>
  <c r="Z108" i="1"/>
  <c r="AA108" i="1" s="1"/>
  <c r="S249" i="1"/>
  <c r="S251" i="1" s="1"/>
  <c r="U80" i="1"/>
  <c r="V80" i="1" s="1"/>
  <c r="Y159" i="1"/>
  <c r="F374" i="1"/>
  <c r="G374" i="1" s="1"/>
  <c r="O249" i="1"/>
  <c r="P241" i="1"/>
  <c r="Q241" i="1" s="1"/>
  <c r="F412" i="1"/>
  <c r="G412" i="1" s="1"/>
  <c r="F398" i="1"/>
  <c r="G398" i="1" s="1"/>
  <c r="K241" i="1"/>
  <c r="L241" i="1" s="1"/>
  <c r="J249" i="1"/>
  <c r="E80" i="1"/>
  <c r="F22" i="1"/>
  <c r="G22" i="1" s="1"/>
  <c r="K397" i="1"/>
  <c r="L397" i="1" s="1"/>
  <c r="E397" i="1"/>
  <c r="E241" i="1"/>
  <c r="F166" i="1"/>
  <c r="G166" i="1" s="1"/>
  <c r="U373" i="1"/>
  <c r="V373" i="1" s="1"/>
  <c r="T372" i="1"/>
  <c r="Y249" i="1"/>
  <c r="Z241" i="1"/>
  <c r="AA241" i="1" s="1"/>
  <c r="F95" i="1"/>
  <c r="G95" i="1" s="1"/>
  <c r="D108" i="1"/>
  <c r="K373" i="1"/>
  <c r="L373" i="1" s="1"/>
  <c r="E373" i="1"/>
  <c r="J372" i="1"/>
  <c r="N372" i="1"/>
  <c r="D373" i="1"/>
  <c r="J164" i="1"/>
  <c r="K164" i="1" s="1"/>
  <c r="L164" i="1" s="1"/>
  <c r="K159" i="1"/>
  <c r="L159" i="1" s="1"/>
  <c r="AD164" i="1"/>
  <c r="AE164" i="1" s="1"/>
  <c r="AF164" i="1" s="1"/>
  <c r="AE159" i="1"/>
  <c r="AF159" i="1" s="1"/>
  <c r="F242" i="1"/>
  <c r="G242" i="1" s="1"/>
  <c r="E243" i="1"/>
  <c r="F243" i="1" s="1"/>
  <c r="G243" i="1" s="1"/>
  <c r="U108" i="1"/>
  <c r="V108" i="1" s="1"/>
  <c r="Z138" i="1"/>
  <c r="AA138" i="1" s="1"/>
  <c r="D397" i="1"/>
  <c r="AC372" i="1"/>
  <c r="AC371" i="1" s="1"/>
  <c r="P373" i="1"/>
  <c r="O372" i="1"/>
  <c r="U138" i="1"/>
  <c r="V138" i="1" s="1"/>
  <c r="U241" i="1"/>
  <c r="V241" i="1" s="1"/>
  <c r="T249" i="1"/>
  <c r="AE397" i="1"/>
  <c r="AF397" i="1" s="1"/>
  <c r="AE373" i="1"/>
  <c r="AD372" i="1"/>
  <c r="Z397" i="1"/>
  <c r="AA397" i="1" s="1"/>
  <c r="Y372" i="1"/>
  <c r="K138" i="1"/>
  <c r="L138" i="1" s="1"/>
  <c r="Y164" i="1"/>
  <c r="Z164" i="1" s="1"/>
  <c r="AA164" i="1" s="1"/>
  <c r="Z159" i="1"/>
  <c r="AA159" i="1" s="1"/>
  <c r="F221" i="1"/>
  <c r="G221" i="1" s="1"/>
  <c r="E245" i="1"/>
  <c r="AD249" i="1"/>
  <c r="AE241" i="1"/>
  <c r="AF241" i="1" s="1"/>
  <c r="T164" i="1"/>
  <c r="U164" i="1" s="1"/>
  <c r="V164" i="1" s="1"/>
  <c r="U159" i="1"/>
  <c r="V159" i="1" s="1"/>
  <c r="J251" i="1" l="1"/>
  <c r="K251" i="1" s="1"/>
  <c r="L251" i="1" s="1"/>
  <c r="K249" i="1"/>
  <c r="L249" i="1" s="1"/>
  <c r="F80" i="1"/>
  <c r="G80" i="1" s="1"/>
  <c r="E108" i="1"/>
  <c r="P249" i="1"/>
  <c r="O251" i="1"/>
  <c r="P251" i="1" s="1"/>
  <c r="Q251" i="1" s="1"/>
  <c r="F373" i="1"/>
  <c r="G373" i="1" s="1"/>
  <c r="AD251" i="1"/>
  <c r="AE251" i="1" s="1"/>
  <c r="AF251" i="1" s="1"/>
  <c r="AE249" i="1"/>
  <c r="E247" i="1"/>
  <c r="F247" i="1" s="1"/>
  <c r="G247" i="1" s="1"/>
  <c r="F245" i="1"/>
  <c r="G245" i="1" s="1"/>
  <c r="Y251" i="1"/>
  <c r="Z251" i="1" s="1"/>
  <c r="AA251" i="1" s="1"/>
  <c r="Z249" i="1"/>
  <c r="E249" i="1"/>
  <c r="F241" i="1"/>
  <c r="G241" i="1" s="1"/>
  <c r="AE372" i="1"/>
  <c r="AF372" i="1" s="1"/>
  <c r="AD371" i="1"/>
  <c r="AE371" i="1" s="1"/>
  <c r="AF371" i="1" s="1"/>
  <c r="Z372" i="1"/>
  <c r="AA372" i="1" s="1"/>
  <c r="Y371" i="1"/>
  <c r="Z371" i="1" s="1"/>
  <c r="AA371" i="1" s="1"/>
  <c r="P372" i="1"/>
  <c r="Q372" i="1" s="1"/>
  <c r="O371" i="1"/>
  <c r="N371" i="1"/>
  <c r="D372" i="1"/>
  <c r="D371" i="1" s="1"/>
  <c r="D159" i="1"/>
  <c r="D138" i="1"/>
  <c r="U372" i="1"/>
  <c r="V372" i="1" s="1"/>
  <c r="T371" i="1"/>
  <c r="U371" i="1" s="1"/>
  <c r="V371" i="1" s="1"/>
  <c r="F397" i="1"/>
  <c r="G397" i="1" s="1"/>
  <c r="T251" i="1"/>
  <c r="U251" i="1" s="1"/>
  <c r="V251" i="1" s="1"/>
  <c r="U249" i="1"/>
  <c r="K372" i="1"/>
  <c r="L372" i="1" s="1"/>
  <c r="E372" i="1"/>
  <c r="J371" i="1"/>
  <c r="K371" i="1" s="1"/>
  <c r="L371" i="1" s="1"/>
  <c r="E138" i="1" l="1"/>
  <c r="E159" i="1"/>
  <c r="E164" i="1" s="1"/>
  <c r="F108" i="1"/>
  <c r="G108" i="1" s="1"/>
  <c r="F138" i="1"/>
  <c r="G138" i="1" s="1"/>
  <c r="F372" i="1"/>
  <c r="G372" i="1" s="1"/>
  <c r="E371" i="1"/>
  <c r="F371" i="1" s="1"/>
  <c r="G371" i="1" s="1"/>
  <c r="E251" i="1"/>
  <c r="F251" i="1" s="1"/>
  <c r="G251" i="1" s="1"/>
  <c r="F249" i="1"/>
  <c r="G249" i="1" s="1"/>
  <c r="P371" i="1"/>
  <c r="Q371" i="1" s="1"/>
  <c r="D164" i="1"/>
  <c r="F164" i="1" s="1"/>
  <c r="G164" i="1" s="1"/>
  <c r="F159" i="1"/>
  <c r="G159" i="1" s="1"/>
</calcChain>
</file>

<file path=xl/sharedStrings.xml><?xml version="1.0" encoding="utf-8"?>
<sst xmlns="http://schemas.openxmlformats.org/spreadsheetml/2006/main" count="7037" uniqueCount="947">
  <si>
    <t>Приложение № 9</t>
  </si>
  <si>
    <t>к приказу Минэнерго России</t>
  </si>
  <si>
    <t>от "____"____________2017 г. № ______</t>
  </si>
  <si>
    <t>Форма 9. Отчет об исполнении финансового плана субъекта электроэнергетики, в том числе по источникам финансирования инвестиционной программы</t>
  </si>
  <si>
    <t>Инвестиционная программа акционерного общества "Дальневосточная генерирующая компания"</t>
  </si>
  <si>
    <t xml:space="preserve">                          полное наименование субъекта электроэнергетики</t>
  </si>
  <si>
    <r>
      <t>Субъект Российской Федерации: __________</t>
    </r>
    <r>
      <rPr>
        <u/>
        <sz val="14"/>
        <rFont val="Times New Roman"/>
        <family val="1"/>
        <charset val="204"/>
      </rPr>
      <t>_-____</t>
    </r>
    <r>
      <rPr>
        <sz val="14"/>
        <rFont val="Times New Roman"/>
        <family val="1"/>
        <charset val="204"/>
      </rPr>
      <t>______</t>
    </r>
  </si>
  <si>
    <t xml:space="preserve">                    Год раскрытия (предоставления) информации: 2023 год</t>
  </si>
  <si>
    <t>Утвержденные плановые значения показателей приведены в соответствии с  приказом Минэнерго России от 16.12.2021 № 19@</t>
  </si>
  <si>
    <t xml:space="preserve">    реквизиты решения органа исполнительной власти, утвердившего инвестиционную программу</t>
  </si>
  <si>
    <t xml:space="preserve"> 1. Финансово-экономическая модель деятельности субъекта электроэнергетики </t>
  </si>
  <si>
    <t>Акционерное общество  "Дальневосточная генерирующая компания"</t>
  </si>
  <si>
    <t>Хабаровский край</t>
  </si>
  <si>
    <t>Еврейская автономная область</t>
  </si>
  <si>
    <t>Приморский край</t>
  </si>
  <si>
    <t>Амурская область</t>
  </si>
  <si>
    <t>Республика Саха (Якутия)</t>
  </si>
  <si>
    <t>№ п/п</t>
  </si>
  <si>
    <t>Показатель</t>
  </si>
  <si>
    <t>Ед. изм.</t>
  </si>
  <si>
    <t>2022 год</t>
  </si>
  <si>
    <t>Отклонения от плановых значений 2022 года</t>
  </si>
  <si>
    <t>Причины отклонений</t>
  </si>
  <si>
    <t>План</t>
  </si>
  <si>
    <t xml:space="preserve">Факт </t>
  </si>
  <si>
    <t>в ед. измерений</t>
  </si>
  <si>
    <t>в процентах, %</t>
  </si>
  <si>
    <t>БЮДЖЕТ ДОХОДОВ И РАСХОДОВ</t>
  </si>
  <si>
    <t>I</t>
  </si>
  <si>
    <t>Выручка от реализации товаров (работ, услуг) всего, в том числе*:</t>
  </si>
  <si>
    <t>млн рублей</t>
  </si>
  <si>
    <t>-</t>
  </si>
  <si>
    <t>1.1</t>
  </si>
  <si>
    <t xml:space="preserve">Производство и поставка электрической энергии и мощности всего, в том числе: </t>
  </si>
  <si>
    <t>За счет реализации по двусторонним договорам</t>
  </si>
  <si>
    <t>За счет включения ТЭЦ Восточной в состав ДГК</t>
  </si>
  <si>
    <t>Снижение объемов и тарифов</t>
  </si>
  <si>
    <t>1.1.1</t>
  </si>
  <si>
    <t>производство и поставка электрической энергии на оптовом рынке электрической энергии и мощности</t>
  </si>
  <si>
    <t>За счет включения в состав ДГК ТЭЦ Восточной и реализации двусторонних договоров</t>
  </si>
  <si>
    <t>Снижение отпуска в сеть и тарифа реализации</t>
  </si>
  <si>
    <t>1.1.2</t>
  </si>
  <si>
    <t>производство и поставка электрической мощности на оптовом рынке электрической энергии и мощности</t>
  </si>
  <si>
    <t>Снижение поставки мощности и тарифной ставки</t>
  </si>
  <si>
    <t>1.1.3</t>
  </si>
  <si>
    <t>производство и поставка электрической энергии (мощности) на розничных рынках электрической энергии</t>
  </si>
  <si>
    <t>Роста тарифа на электронергию согласно Постановления от 24.11.2021 № 38/6</t>
  </si>
  <si>
    <t>1.2</t>
  </si>
  <si>
    <t>Производство и поставка тепловой энергии (мощности)</t>
  </si>
  <si>
    <t>1.3</t>
  </si>
  <si>
    <t>Оказание услуг по передаче электрической энергии</t>
  </si>
  <si>
    <t>1.4</t>
  </si>
  <si>
    <t>Оказание услуг по передаче тепловой энергии, теплоносителя</t>
  </si>
  <si>
    <t>1.5</t>
  </si>
  <si>
    <t>Оказание услуг по технологическому присоединению</t>
  </si>
  <si>
    <t>Опережающее выполнение подключений, запланированных на более поздний период</t>
  </si>
  <si>
    <t>Опережающее выполнение подключений, запланированных на более поздний период, объекта: подключено в сентябре 2022 Здание Аэровокзала на 1200 пас/час по договору 42/71-22 от 19.05.2022</t>
  </si>
  <si>
    <t>Отражено технологическое присоединение к тепловым сетям объекта "Многоквартирный жилой дом, спортивно-реабилитационный комплекс по ул. Невельского, 1А в г. Владивостоке" МУПВ "ВПЭС"</t>
  </si>
  <si>
    <t>Отражено подключение ООО "АмурСтройОкна-ДВ, УМВД РФ по Амурской области</t>
  </si>
  <si>
    <t>1.6</t>
  </si>
  <si>
    <t>Реализация электрической энергии и мощности</t>
  </si>
  <si>
    <t>1.7</t>
  </si>
  <si>
    <t>Реализации тепловой энергии (мощности)</t>
  </si>
  <si>
    <t>Рост среднего тарифа реализации тепловой энергии</t>
  </si>
  <si>
    <t>1.8</t>
  </si>
  <si>
    <t>Оказание услуг по оперативно-диспетчерскому управлению в электроэнергетике всего, в том числе:</t>
  </si>
  <si>
    <t>1.8.1</t>
  </si>
  <si>
    <t xml:space="preserve">в части управления технологическими режимами </t>
  </si>
  <si>
    <t>1.8.2</t>
  </si>
  <si>
    <t>в части обеспечения надежности</t>
  </si>
  <si>
    <t>1.9</t>
  </si>
  <si>
    <t>Прочая деятельность</t>
  </si>
  <si>
    <t>За счет снижения ТП по ТЭЦ Восточной за счет расторжения договора эксплуатации ТЭЦ Восточной с АО "РАО ЭС Востока"</t>
  </si>
  <si>
    <t>За счет вида деятельности: "Услуги по предоставлению отсрочки платежа реструк. задолж."- превышение фактической выручки над запланированной - рост начислений связан с ростом ставки ЦБ РФ относительно ставки на момент заключения Соглашения; за счет заключения соглашения о рассрочки за установленные приборы учёта ООО "ДВ-Союз", ООО "Ремонтно-эксплуатационное предприятие", ООО УК "Северный округ", ООО "РЭП"; заключение соглашения о реструктуризации задолженности за тепловую энергию с ООО "ДЭМ-Лазурное" и ООО "Лазурный".</t>
  </si>
  <si>
    <t>II</t>
  </si>
  <si>
    <t>Себестоимость товаров (работ, услуг), коммерческие и управленческие расходы всего, в том числе:</t>
  </si>
  <si>
    <t>2.1</t>
  </si>
  <si>
    <t>В связи с тем, что с февраля передача имущества ТЭЦ «Восточной» в собственность АО «ДГК»</t>
  </si>
  <si>
    <t>За счет увеличения стоимости топлива</t>
  </si>
  <si>
    <t>2.1.1</t>
  </si>
  <si>
    <t>2.1.2</t>
  </si>
  <si>
    <t>2.1.3</t>
  </si>
  <si>
    <t>2.2</t>
  </si>
  <si>
    <t>2.3</t>
  </si>
  <si>
    <t>2.4</t>
  </si>
  <si>
    <t>2.5</t>
  </si>
  <si>
    <t>Отнесение затрат по калькуляции за счет опережающнго выполнения подключений</t>
  </si>
  <si>
    <t>Отнесение затрат по калькуляции</t>
  </si>
  <si>
    <t>2.6</t>
  </si>
  <si>
    <t>2.7</t>
  </si>
  <si>
    <t>2.8</t>
  </si>
  <si>
    <t>2.8.1</t>
  </si>
  <si>
    <t>2.8.2</t>
  </si>
  <si>
    <t>2.9</t>
  </si>
  <si>
    <t>Рост по ГВС на 876,9 млн. руб.- в основном за счет статьи "Топливо"</t>
  </si>
  <si>
    <t>Рост по ГВС на 50,3 млн. руб.- в основном за счет статьи "Топливо"</t>
  </si>
  <si>
    <t>II.I</t>
  </si>
  <si>
    <t>Материальные расходы всего, в том числе:</t>
  </si>
  <si>
    <t>расходы на топливо на технологические цели</t>
  </si>
  <si>
    <t>За счет роста цены угля и газа</t>
  </si>
  <si>
    <t xml:space="preserve">За счет роста цены угля </t>
  </si>
  <si>
    <t>За счет роста цены угля</t>
  </si>
  <si>
    <t>покупная энергия, в том числе:</t>
  </si>
  <si>
    <t>2.1.2.1</t>
  </si>
  <si>
    <t>покупная электрическая энергия (мощность) всего, в том числе:</t>
  </si>
  <si>
    <t>2.1.2.1.1</t>
  </si>
  <si>
    <t>на технологические цели, включая энергию на компенсацию потерь при ее передаче</t>
  </si>
  <si>
    <t xml:space="preserve"> Снижение объемов от плана сложилось по причине меньшего объема потребления электрической энергии объектами, участвующими в теплоснабжении городов (насосные станции тепловых сетей, сетевое насосное оборудование и котельное оборудование источников теплоснабжения), фактически сложившихся гидравлических режимов работы тепловых сетей, а также замене на некоторых объектах насосного оборудования на менее мощное.
</t>
  </si>
  <si>
    <t>2.1.2.1.2</t>
  </si>
  <si>
    <t>для последующей перепродажи</t>
  </si>
  <si>
    <t xml:space="preserve">По статье «покупка электроэнергии в результате конкурентного отбора на БР» рост в размере 119,5 млн. руб. Данные затраты не планируются.
По статье «Прочие виды купли-продажи электроэнергии - по двусторонним договорам в НЦЗ (собственные нужды)» на 41,2 млн. руб. - это покупка объемов отклонения собственного потребления от планового графика СО (планового диспетчерского графика), не планируются.            </t>
  </si>
  <si>
    <t xml:space="preserve">По статье «покупка электроэнергии в результате конкурентного отбора на БР» рост в размере 119,5 млн. руб. Данные затраты не планируются.
По статье «Прочие виды купли-продажи электроэнергии - по двусторонним договорам в НЦЗ (собственные нужды)» на 27,2 млн. руб. - это покупка объемов отклонения собственного потребления от планового графика СО (планового диспетчерского графика), не планируются.            </t>
  </si>
  <si>
    <t xml:space="preserve">
По статье «Прочие виды купли-продажи электроэнергии - по двусторонним договорам в НЦЗ (собственные нужды)» на 7,12 млн. руб. - это покупка объемов отклонения собственного потребления от планового графика СО (планового диспетчерского графика), не планируются.            </t>
  </si>
  <si>
    <t xml:space="preserve">
По статье «Прочие виды купли-продажи электроэнергии - по двусторонним договорам в НЦЗ (собственные нужды)» на 1,94 млн. руб. - это покупка объемов отклонения собственного потребления от планового графика СО (планового диспетчерского графика), не планируются.            </t>
  </si>
  <si>
    <t xml:space="preserve">
По статье «Прочие виды купли-продажи электроэнергии - по двусторонним договорам в НЦЗ (собственные нужды)» на 4,99 млн. руб. - это покупка объемов отклонения собственного потребления от планового графика СО (планового диспетчерского графика), не планируются.            </t>
  </si>
  <si>
    <t>2.1.2.2</t>
  </si>
  <si>
    <t>покупная тепловая энергия (мощность)</t>
  </si>
  <si>
    <t>По факту 2022 года покупка тепловой энергии от ТЭЦ Восточной не осуществляется, т.к. с 01.04.22 она передана на баланс АО "ДГК"
При формировании плана 2022 года для ФМ по Амурской области договоры заключались на покупку впервые, полезный отпуск взяли со справки РЭка, который поставщики заявляли при установлении им тарифов. По факту 2022 года полезный отпуск сложился значительно ниже.</t>
  </si>
  <si>
    <t>По факту 2022 года покупка тепловой энергии от ТЭЦ Восточной не осуществляется, т.к. с 01.04.22 она передана на баланс АО "ДГК"</t>
  </si>
  <si>
    <t>При формировании плана 2022 года для ФМ договоры заключались на покупку впервые, полезный отпуск взяли со справки РЭка, который поставщики заявляли при установлении им тарифов. По факту 2022 года полезный отпуск сложился значительно ниже.</t>
  </si>
  <si>
    <t>сырье, материалы, запасные части, инструменты</t>
  </si>
  <si>
    <t>В связи с снижением расхода топлива и воды на технологию по ТЭЦ Восточной и ВлТЭЦ-2; передачей имущества ТЭЦ Восточной на баланс АО ДГК с февраля 2022 года.</t>
  </si>
  <si>
    <t>За счет статьи "Материалы на ремонт"- в соответствии с производственной программой Общества</t>
  </si>
  <si>
    <t>2.1.4</t>
  </si>
  <si>
    <t>прочие материальные расходы</t>
  </si>
  <si>
    <t>В связи с передачей ТЭЦ Восточной на баланс АО «ДГК» и за счет увеличения воды на подпитку теплосети; за счет присоединения котельных Новорайчихинска с окт 2022</t>
  </si>
  <si>
    <t>В связи с передачей ТЭЦ Восточной на баланс АО «ДГК» и за счет увеличения воды на подпитку теплосети</t>
  </si>
  <si>
    <t xml:space="preserve">За счет присоединения котельных Новорайчихинска с октября 2022 года </t>
  </si>
  <si>
    <t>II.II</t>
  </si>
  <si>
    <t>Работы и услуги производственного характера всего, в том числе:</t>
  </si>
  <si>
    <t>2.2.1</t>
  </si>
  <si>
    <t>услуги по передаче электрической энергии по единой (национальной) общероссийской электрической сети</t>
  </si>
  <si>
    <t>2.2.2</t>
  </si>
  <si>
    <t>услуги по передаче электрической энергии по сетям территориальной сетевой организации</t>
  </si>
  <si>
    <t>Связан с переходом объектов АО «ДГК» на оптовый рынок.</t>
  </si>
  <si>
    <t>Связано с меньшей загрузкой станционного и сетевого оборудования</t>
  </si>
  <si>
    <t>2.2.3</t>
  </si>
  <si>
    <t>услуги по передаче тепловой энергии, теплоносителя</t>
  </si>
  <si>
    <t>Связан с ростом тарифов на услуги по передаче тепловой энергии, теплоносителя, утвержденных постановлениями органами тарифного регулирования по сравнению к план ФМ и с ростом расчетной (присоединенной) тепловой мощности (нагрузки) у определенных транспортировщиков</t>
  </si>
  <si>
    <t>2.2.4</t>
  </si>
  <si>
    <t>услуги инфраструктурных организаций*****</t>
  </si>
  <si>
    <t>Увеличение стоимости вызвано:
* увеличением объема полезного отпуска,
* включением в состав АО "ДГК" Восточной ТЭЦ с 01.04.2022;
* увеличением тарифа на услуги</t>
  </si>
  <si>
    <t>2.2.5</t>
  </si>
  <si>
    <t>прочие услуги производственного характера</t>
  </si>
  <si>
    <t>За счет статьи" Установка приборов учета"- продление сроков исполнения заключенных договоров подряда по не зависящим от подрядчиков причинам - урегулирование отношений с управляющими компаниями по обеспечению доступа к инженерным сетям многоквартирных домов для производства работ по установке приборов учета тепловой энергии.</t>
  </si>
  <si>
    <t xml:space="preserve">За счет статьи " Услуги подрядчиков по обслуживанию и ремонту оборудования" – снижение связано с изменением порядка учета затрат на плановый ремонт основных средств, осуществляемый с интервалом более 12 месяцев, согласно приказа Минфина России от 17.09.2020№ 204н «Об утверждении ФСБУ 6/2020 «Основные средства» и ФСБУ 26/2020 «Капитальные вложения»», а именно начиная с 2022 года указанные затраты подлежат отражению в составе капитальных вложений, а после их завершения в составе основных средств, и переносятся на расходы через механизм  амортизации.  </t>
  </si>
  <si>
    <t>II.III</t>
  </si>
  <si>
    <t>Расходы на оплату труда с учетом страховых взносов</t>
  </si>
  <si>
    <t>За счет роста ММТС на 12,1 %</t>
  </si>
  <si>
    <t>II.IV</t>
  </si>
  <si>
    <t>Амортизация основных средств и нематериальных активов</t>
  </si>
  <si>
    <t>Проведена переоценка основных средств на 31.12.2021; в связи с изменением ФСБУ/6 произведен пересмотр СПИ и обесценение ОС; с февраля передача имущества ТЭЦ «Восточной» в собственность АО «ДГК»; с июля передача имущества СП «БлТЭЦ 2-очередь» и ТЭЦ в г. Советская Гавань на баланс АО «ДГК».</t>
  </si>
  <si>
    <t>Проведена переоценка основных средств на 31.12.2021; в связи с изменением ФСБУ/6 произведен пересмотр СПИ и обесценение ОС; с июля передача имущества ТЭЦ в г. Советская Гавань на баланс АО «ДГК».</t>
  </si>
  <si>
    <t xml:space="preserve">Проведена переоценка основных средств на 31.12.2021; в связи с изменением ФСБУ/6 произведен пересмотр СПИ и обесценение ОС; </t>
  </si>
  <si>
    <t xml:space="preserve">Проведена переоценка основных средств на 31.12.2021; в связи с изменением ФСБУ/6 произведен пересмотр СПИ и обесценение ОС; с февраля передача имущества ТЭЦ «Восточной» в собственность АО «ДГК»; </t>
  </si>
  <si>
    <t>Проведена переоценка основных средств на 31.12.2021; в связи с изменением ФСБУ/6 произведен пересмотр СПИ и обесценение ОС; с июля передача имущества СП «БлТЭЦ 2-очередь» на баланс АО «ДГК».</t>
  </si>
  <si>
    <t>II.V</t>
  </si>
  <si>
    <t>Налоги и сборы всего, в том числе:</t>
  </si>
  <si>
    <t>2.5.1</t>
  </si>
  <si>
    <t>налог на имущество организации</t>
  </si>
  <si>
    <t>Проведение переоценки основных средств на 31.12.2021 года, что вызвало повышение средней остаточной стоимости основных средств; пересчет с учетом обесценения ОС; по филиалу «Хабаровская генерация» рост затрат в связи с присоединением ранее арендованного имущества АО «ТЭЦ в г. Советская Гавань».</t>
  </si>
  <si>
    <t xml:space="preserve">Проведение переоценки основных средств на 31.12.2021 года, что вызвало повышение средней остаточной стоимости основных средств; пересчет с учетом обесценения ОС; </t>
  </si>
  <si>
    <t>2.5.2</t>
  </si>
  <si>
    <t>прочие налоги и сборы</t>
  </si>
  <si>
    <t>Снижение по статьям:
* экологические платежи- . за счет уменьшения количества выброса загрязняющих веществ в атмосферу и образования золошлаковых отходов в связи с уменьшением расхода топлива по причине снижения выработки электрической энергии, также со снижением зольности топлива;
* госпошлина- меньшее количество предъявленных в суд в отношении физ. лиц заявлений на выдачу судебных приказов на меньший объём ДЗ от планируемого объёма;
* плата за воду- за счет снижения количества теплоносителя от собственного водозабора; снижения расхода воды на передачу в связи с ремонтом водовода; снижения выработки; в результате меньшего объема забора воды из поверхностного водного объекта;  за счет внепланового изменения состава оборудования; снижения коэффициента применяемого к ставкам платы с 3,06 на 2,93 (Постановление Правительства РФ от 24.03.2022 г. №456).</t>
  </si>
  <si>
    <t>Увеличение по статье "госпошлина"</t>
  </si>
  <si>
    <t>II.VI</t>
  </si>
  <si>
    <t>Прочие расходы всего, в том числе:</t>
  </si>
  <si>
    <t>2.6.1</t>
  </si>
  <si>
    <t>работы и услуги непроизводственного характера</t>
  </si>
  <si>
    <t>Увеличение по ст. "Клининговые услуги"- Заключено дополнительное соглашение на увеличение стоимости договора: в связи с увеличением фонда оплаты труда на рост ММТС, увеличением стоимости расходных материалов, хозяйственного инвентаря и инструментов, спецодежды.</t>
  </si>
  <si>
    <t>2.6.2</t>
  </si>
  <si>
    <t>арендная плата, лизинговые платежи</t>
  </si>
  <si>
    <t>Экономия в связи с реорганизацией АО "ДГК" в 2022 году в форме присоединения АО "ТЭЦ в г. Советская Гавань" и БлТЭЦ 2 очередь к АО "ДГК.
Экономия по ст. "аренда земли"-по факту заключенных договоров аренды  и "аренда помещений"-расторгнут договор аренды помещения с ПАО "ДЭК", изменен учет договоров аренды, в соответствии с новым ФСБУ (отражена амортизация арендованного имущества).</t>
  </si>
  <si>
    <t>Экономия в связи с реорганизацией АО "ДГК" в 2022 году в форме присоединения АО "ТЭЦ в г. Советская Гавань" к АО "ДГК.</t>
  </si>
  <si>
    <t>Экономия по ст "аренда земли" по факту заключенных договоров аренды</t>
  </si>
  <si>
    <t>Экономия по ст. "аренда земли"-по факту заключенных договоров аренды  и "аренда помещений"-расторгнут договор аренды помещения с ПАО "ДЭК", изменен учет договоров аренды, в соответствии с новым ФСБУ (отражена амортизация арендованного имущества).</t>
  </si>
  <si>
    <t>Экономия в связи с реорганизацией АО "ДГК" в 2022 году в форме присоединения БлТЭЦ 2 очередь к АО "ДГК.</t>
  </si>
  <si>
    <t>Рост по статье "аренда земли"-по факту заключенных договоров аренды</t>
  </si>
  <si>
    <t>2.6.3</t>
  </si>
  <si>
    <t>иные прочие расходы</t>
  </si>
  <si>
    <t>За счет статьи "Оценочные обязательства по отпускам" – роста фактического размера ММТС на 12,1%, в связи с изменением графика отпусков.</t>
  </si>
  <si>
    <t>II.VII</t>
  </si>
  <si>
    <t>Иные сведения:</t>
  </si>
  <si>
    <t>2.7.1</t>
  </si>
  <si>
    <t>Расходы на ремонт</t>
  </si>
  <si>
    <t>За счет роста по статьям ФОТ,  материалы на ремонт и услуги сторонних ремонтных организаций</t>
  </si>
  <si>
    <t>2.7.2</t>
  </si>
  <si>
    <t>Коммерческие расходы</t>
  </si>
  <si>
    <t>2.7.3</t>
  </si>
  <si>
    <t>Управленческие расходы</t>
  </si>
  <si>
    <t>III</t>
  </si>
  <si>
    <t>Прибыль (убыток) от продаж (строка I - строка II) всего, в том числе:</t>
  </si>
  <si>
    <t>3.1</t>
  </si>
  <si>
    <t>Рост себестоимости выше, чем рост выручки</t>
  </si>
  <si>
    <t>Снижение выручки меньше, чем снижение себестоимости.</t>
  </si>
  <si>
    <t>Рост себестоимости при снижении выручки</t>
  </si>
  <si>
    <t>3.1.1</t>
  </si>
  <si>
    <t>3.1.2</t>
  </si>
  <si>
    <t>Снижение выручки при ростк себестоимости</t>
  </si>
  <si>
    <t>Снижение выручки больше, чем снижение себестоимости.</t>
  </si>
  <si>
    <t>3.1.3</t>
  </si>
  <si>
    <t>Рост выручки выше, чем рост себестоимости.</t>
  </si>
  <si>
    <t>3.2</t>
  </si>
  <si>
    <t>3.3</t>
  </si>
  <si>
    <t>3.4</t>
  </si>
  <si>
    <t>3.5</t>
  </si>
  <si>
    <t>3.6</t>
  </si>
  <si>
    <t>3.7</t>
  </si>
  <si>
    <t>3.8</t>
  </si>
  <si>
    <t>3.8.1</t>
  </si>
  <si>
    <t>3.8.2</t>
  </si>
  <si>
    <t>3.9</t>
  </si>
  <si>
    <t>Снижение выручки и рост себестоимости</t>
  </si>
  <si>
    <t>Рост выручки и снижение сенбестимости</t>
  </si>
  <si>
    <t>IV</t>
  </si>
  <si>
    <t>Прочие доходы и расходы (сальдо) (строка 4.1 – строка 4.2)</t>
  </si>
  <si>
    <t>4.1</t>
  </si>
  <si>
    <t>Прочие доходы всего, в том числе:</t>
  </si>
  <si>
    <t>4.1.1</t>
  </si>
  <si>
    <t>доходы от участия в других организациях</t>
  </si>
  <si>
    <t>4.1.2</t>
  </si>
  <si>
    <t>проценты к получению</t>
  </si>
  <si>
    <t>За счет увеличения процентной ставки и увеличением остатков на расчетных счетах Общества.</t>
  </si>
  <si>
    <t>4.1.3</t>
  </si>
  <si>
    <t>восстановление резервов всего, в том числе:</t>
  </si>
  <si>
    <t>По факту 2022 года начислен резерв под обесценения активов в размере 2 325,8 млн. руб.</t>
  </si>
  <si>
    <t>Начислен резерв под обесценения активов в 2022 году в размере 2 325,8 млн. руб.</t>
  </si>
  <si>
    <t>Отколнение от плана объясняется в большей степени гашением задолженности сверх плана.</t>
  </si>
  <si>
    <t xml:space="preserve">План 2022 года был разбит по краям в соответствии с фактом 2020 года, по факту 2022 года резерв распределился по краям по другому. </t>
  </si>
  <si>
    <t>4.1.3.1</t>
  </si>
  <si>
    <t>по сомнительным долгам</t>
  </si>
  <si>
    <t>Восстановление резерва за 1,2,3 кв. складывается из оплат задолженности, включённой в резерв, а в 4 кв. кроме оплат к восстановлению добавляется та, задолженность, которая ранее была включена в резерв, но при создании нового резерва по ней отсутствуют основания для признания её сомнительной (за 2022 год в сумме это составило 393,03 млн.руб.). 
Восстановление резерва за 2022 год в связи с оплатами задолженности составляет 363,93 млн.руб., а  восстановление в связи с отсутствием оснований для признания задолженности сомнительной составляет 29,1 млн.руб. Таким образом, отклонение от плана объясняется в большей степени из-за гашения задолженности вне плана.</t>
  </si>
  <si>
    <t>4.1.4</t>
  </si>
  <si>
    <t>прочие внереализационные доходы</t>
  </si>
  <si>
    <t xml:space="preserve">Рост по следующим статьям:
* От реализации основных средств, квартир, МПЗ, НМА, других внеоборотных активов рост на 178,5  млн. руб. 1) по СП НГРЭС реализация объектов незавершенного строительства (главный корпус, дымовая труба) на сумму 75,8 млн. руб.; 2) Реализация ОС, включенных в план реализации непрофильных активов: реализация автотранспортных средств (9 ед.), склада материалов Амурской ТЭЦ, оборудования СП ХТЭЦ-1 - реализация ПАО "РусГидро" в связи со строительством ТЭЦ-4 (12,1 млн. руб.); 3)  по факту отражена реализация металлолома, газа; 
* Прибыль прошлых лет рост на 620,4 млн. руб.  в основном за счет перерасчетов по тепловой энергии и ГВС.
* От курсовых, суммовых разниц рост на 312,2 млн. руб. – разница в курсе доллара по валютному контракту и разница цены приобретения и цены продажи доллара
* Доход от оприходования металлолома и материалов для 2-ного использования рост на 66,0 млн. руб.- оприходование металлолома (уточнение цены и объема); оприходование в мае для вторичного использования электродвигателя и насоса по филиалу «Хабаровская генерация» (СП «КТЭЦ-3»), по филиалу «Приморская генерация» оприходование демонтированных труб.
* Возврат госпошлины рост на 13,8 млн. руб. -отклонение обусловлено превышением объёма полученных судебных актов по физическим лицам от планируемого.
* Имущество, оказавшееся в излишке по результатам инвентаризации (оприходование ос) рост на 55,2 млн. руб.- оприходование ОС, излишки в результате инвентаризации: оприходованы кубы, било, мазут ХТЭЦ-2, излишки каменного угля, которые образовались в результате демонтажа разгрузсараев №1, №2 на СП ПГРЭС.
*Прочие разового характера рост на 12,5 млн. руб. - компенсация за разработку ПИР для расширения ОРУ-220 КВ НГРЭС на одну ячейку в рамках Договора с ПАО "ФСК ЕЭС" от 12.03.2014г и Соглашения о компенсации от 11.07. №841/71-22; Доначисление разницы между складской ценой газа и ценой договора по товарному кредиту.
* Возмещение убытков рост от плана на 53,8 млн. руб.- возмещение ущерба по решению суда в связи с поставкой некачественного угля на СП «ПГРЭС»; возмещение убытков АО «ХРМК» по претензии №51.3/19017 от 26.10.2022 СП «НГРЭС»;
*Оценочные обязательства по золоотвалам рост на 33,6 млн. руб.- в связи с увеличением ставки дисконтирования.
</t>
  </si>
  <si>
    <t xml:space="preserve">Рост по следующим статьям:
* От реализации основных средств, квартир, МПЗ, НМА, других внеоборотных активов рост на 65,8 млн. руб. 1)Реализация ОС, включенных в план реализации непрофильных активов: реализация автотранспортных средств (9 ед.), склада материалов Амурской ТЭЦ, оборудования СП ХТЭЦ-1 - реализация ПАО "РусГидро" в связи со строительством ТЭЦ-4 (12,1 млн. руб.); 3)  по факту отражена реализация металлолома, газа; 
* Прибыль прошлых лет рост на 130,3 млн. руб.  в основном за счет перерасчетов по тепловой энергии и ГВС.
* От курсовых, суммовых разниц рост на 172,9 млн. руб. – разница в курсе доллара по валютному контракту и разница цены приобретения и цены продажи доллара
* Доход от оприходования металлолома и материалов для 2-ного использования рост на 37,6 млн. руб.- оприходование металлолома (уточнение цены и объема); оприходование в мае для вторичного использования электродвигателя и насоса по филиалу «Хабаровская генерация» (СП «КТЭЦ-3»), 
* Возврат госпошлины рост на 8,6 млн. руб. -отклонение обусловлено превышением объёма полученных судебных актов по физическим лицам от планируемого.
* Имущество, оказавшееся в излишке по результатам инвентаризации (оприходование ос) рост на 25,8 млн. руб.- оприходование ОС, излишки в результате инвентаризации: оприходованы кубы, било, мазут ХТЭЦ-2
*Прочие разового характера рост на 6,3 млн. руб. - доначисление разницы между складской ценой газа и ценой договора по товарному кредиту.
*Оценочные обязательства по золоотвалам рост на 11,7 млн. руб.- в связи с увеличением ставки дисконтирования.
</t>
  </si>
  <si>
    <t xml:space="preserve">Рост по следующим статьям:
* От реализации основных средств, квартир, МПЗ, НМА, других внеоборотных активов рост на 2,4  млн. руб. по факту отражена реализация металлолома; 
* Прибыль прошлых лет рост на 22,2 млн. руб.  в основном за счет перерасчетов по тепловой энергии и ГВС.
* От курсовых, суммовых разниц рост на 4,7 млн. руб. – разница в курсе доллара по валютному контракту и разница цены приобретения и цены продажи доллара
* Доход от оприходования металлолома и материалов для 2-ного использования рост на 1,3 млн. руб.- оприходование металлолома (уточнение цены и объема); 
*Оценочные обязательства по золоотвалам рост на 1,8 млн. руб.- в связи с увеличением ставки дисконтирования.
 Снижение по статье "Пени, штрафы, неустойки признанные или по которым получено решение суд" на 9,2 млн. руб.
</t>
  </si>
  <si>
    <t xml:space="preserve">Рост по следующим статьям:
* От реализации основных средств, квартир, МПЗ, НМА, других внеоборотных активов рост на 39,1  млн. руб. -по факту отражена реализация металлолома; 
* Прибыль прошлых лет рост на 48,7 млн. руб.  в основном за счет перерасчетов по тепловой энергии и ГВС.
*Пени, штрафы, неустойки рост на 41,9 млн. руб.- отражены суммы добровольно оплаченной должниками пени по квитанциям за теплоэнергию, удержанием неустойки из обеспечительных платежей по договорам поставки (за просрочку поставки продукции);
* От курсовых, суммовых разниц рост на 73,7 млн. руб. – разница в курсе доллара по валютному контракту и разница цены приобретения и цены продажи доллара
* Доход от оприходования металлолома и материалов для 2-ного использования рост на 10,4 млн. руб.- оприходование демонтированных труб.
* Возврат госпошлины рост на 1,8млн. руб. -отклонение обусловлено превышением объёма полученных судебных актов по физическим лицам от планируемого.
* Имущество, оказавшееся в излишке по результатам инвентаризации (оприходование ос) рост на 13,3 млн. руб.- оприходование ОС, излишки каменного угля, которые образовались в результате демонтажа разгрузсараев №1, №2 на СП ПГРЭС.
* Возмещение убытков рост от плана на 12,1млн. руб.- возмещение ущерба по решению суда в связи с поставкой некачественного угля на СП «ПГРЭС»; 
*Оценочные обязательства по золоотвалам рост на 5,1 млн. руб.- в связи с увеличением ставки дисконтирования.
</t>
  </si>
  <si>
    <t xml:space="preserve">Рост по следующим статьям:
* От реализации основных средств, квартир, МПЗ, НМА, других внеоборотных активов рост на 8,0млн. руб.-Реализация ОС, включенных в план реализации непрофильных активов: реализация автотранспортных средств, по факту отражена реализация металлолома; 
* Прибыль прошлых лет рост на 229,5 млн. руб.  в основном за счет перерасчетов по тепловой энергии и ГВС.
* От курсовых, суммовых разниц рост на 19,0 млн. руб. – разница в курсе доллара по валютному контракту и разница цены приобретения и цены продажи доллара
* Доход от оприходования металлолома и материалов для 2-ного использования рост на 2,6 млн. руб.- оприходование металлолома (уточнение цены и объема); 
* Возврат госпошлины рост на 2,2 млн. руб. -отклонение обусловлено превышением объёма полученных судебных актов по физическим лицам от планируемого.
* Имущество, оказавшееся в излишке по результатам инвентаризации (оприходование ос) рост на 9,9 млн. руб.- оприходование ОС, излишки в результате инвентаризации: 
*Оценочные обязательства по золоотвалам рост на 27,1 млн. руб.- в связи с увеличением ставки дисконтирования.
</t>
  </si>
  <si>
    <t xml:space="preserve">Рост по следующим статьям:
* От реализации основных средств, квартир, МПЗ, НМА, других внеоборотных активов рост на 63,1  млн. руб. 1) по СП НГРЭС реализация объектов незавершенного строительства (главный корпус, дымовая труба) на сумму 75,8 млн. руб.; 2) по факту отражена реализация металлолома, газа; 
* Прибыль прошлых лет рост на 189,8 млн. руб.  в основном за счет перерасчетов по тепловой энергии и ГВС.
* От курсовых, суммовых разниц рост на 41,9 млн. руб. – разница в курсе доллара по валютному контракту и разница цены приобретения и цены продажи доллара
* Доход от оприходования металлолома и материалов для 2-ного использования рост на 14,0 млн. руб.- оприходование металлолома (уточнение цены и объема); 
* Возврат госпошлины рост на 1,4 млн. руб. -отклонение обусловлено превышением объёма полученных судебных актов по физическим лицам от планируемого.
* Имущество, оказавшееся в излишке по результатам инвентаризации (оприходование ос) рост на 6,2 млн. руб.- оприходование ОС, излишки в результате инвентаризации:
*Прочие разового характера рост на 5,8 млн. руб. - компенсация за разработку ПИР для расширения ОРУ-220 КВ НГРЭС на одну ячейку в рамках Договора с ПАО "ФСК ЕЭС" от 12.03.2014г и Соглашения о компенсации от 11.07. №841/71-22; 
* Возмещение убытков рост от плана на 30,3 млн. руб.- возмещение убытков АО «ХРМК» по претензии №51.3/19017 от 26.10.2022 СП «НГРЭС».
Снижение по статье:
*Оценочные обязательства по золоотвалам на 12,0 млн. руб.- в связи с изменением ставки дисконтирования.
</t>
  </si>
  <si>
    <t>4.2</t>
  </si>
  <si>
    <t>4.2.1</t>
  </si>
  <si>
    <t>расходы, связанные с персоналом</t>
  </si>
  <si>
    <t>За счёт статьей 1) «Оплата дополнительно предоставляемых по коллективному договору отпусков (сверх предусмотренных законом)» - в соответствии с приказом Общества, работникам, прошедшим полный цикл вакцинации от COVID-19 до 30.09.21 г, предоставляется дополнительный оплачиваемый отпуск продолжительностью 2 календарных дня.
2) «Единовременная выплата мобилизованным работникам» и «Ежемесячное пособие ребенку мобилизованного» в соответствии с Положением о порядке предоставления мер социальной поддержки работникам АО "ДГК", призванным на военную службу по мобилизации или приступившим на военную службу по контракту предоставлена единовременная выплата в размере 200 тыс. руб. на каждого мобилизованного работника и 10 тыс. руб. на каждого ребенка мобилизованного работника;</t>
  </si>
  <si>
    <t>4.2.2</t>
  </si>
  <si>
    <t>проценты к уплате</t>
  </si>
  <si>
    <t>. По внешним заимствованиям рост затрат на обслуживание кредитного портфеля обусловлен ростом ссудной задолженности на конец 1, 2 и 3 кварталов 2022 года и существенным повышением банками процентных ставок как по ранее заключенным договорам, так и по вновь привлекаемым кредитам в связи с увеличением ЦБ РФ Ключевой ставки.</t>
  </si>
  <si>
    <t>По внешним заимствованиям рост затрат на обслуживание кредитного портфеля обусловлен ростом ссудной задолженности на конец 1, 2 и 3 кварталов 2022 года и существенным повышением банками процентных ставок как по ранее заключенным договорам, так и по вновь привлекаемым кредитам в связи с увеличением ЦБ РФ Ключевой ставки.</t>
  </si>
  <si>
    <t>4.2.3</t>
  </si>
  <si>
    <t>создание резервов всего, в том числе:</t>
  </si>
  <si>
    <t>По факту 2022 года проведен резерв под обесценения активов в размере 8 096,6 млн. руб.</t>
  </si>
  <si>
    <t>По факту 2022 года проведен резерв под обесценения активов в размере 2 548,7 млн. руб.</t>
  </si>
  <si>
    <t>По факту 2022 года проведен резерв под обесценения активов в размере 47,8 млн. руб.</t>
  </si>
  <si>
    <t>По факту 2022 года проведен резерв под обесценения активов в размере 2 458,2 млн. руб.</t>
  </si>
  <si>
    <t>По факту 2022 года проведен резерв под обесценения активов в размере 370,1 млн. руб.</t>
  </si>
  <si>
    <t>По факту 2022 года проведен резерв под обесценения активов в размере 2 671,8 млн. руб.</t>
  </si>
  <si>
    <t>4.2.3.1</t>
  </si>
  <si>
    <t xml:space="preserve"> по сомнительным долгам</t>
  </si>
  <si>
    <t>Раходы по созданию резерва - это доначисление сумм резерва в связи с признанием задолженности сомнительной. Планирование доначисления осущесвляется расчётным путём (запланировано 429 млн.руб.) По факту создания резерва на 2022 год доначисление сложилось 810,54 млн.руб., основная часть которого по тепловой энергии (696,32 млн.руб.,) из которой наибольший объём занимает задолженность по категории "население".</t>
  </si>
  <si>
    <t>По факту за счет  создания резерва  по задолженности по категории "население".</t>
  </si>
  <si>
    <t>4.2.4</t>
  </si>
  <si>
    <t>прочие внереализационные расходы</t>
  </si>
  <si>
    <t>Рост за счет следующих статей:
*убыток от переоценки долгосрочных финансовых вложений (акций, долей) на 2 174 млн. руб., переоценка акций ПАО «ДЭК»
* убыток прошлых лет на 674,6 млн. руб.- за счет перерасчетов по тепловой энергии и ГВС; по СП НГРЭС отражены перерасчеты за 2019-2020 гг. по услугам передачи теплоэнергии с контрагентами ООО "Магистраль Беркакит", ООО "НерюнгриТеплоНаладка" на сумму 27,1 млн. руб.
* от курсовых и суммовых разниц по факту 126,5 млн. руб.- – разница в сумме НДС по валютному контракту.
*расчеты по госрезерву на 519,5 млн. руб. – отражена разница стоимости угля, рассчитанная между ценной Росрезерва и ценой поставщика АО ХК "Якутуголь
*от реализации основных средств, квартир, МПЗ, НМА, других внеоборотных активов снижение на 155,9 млн. руб.: 1) по СП НГРЭС реализация объектов незавершенного строительства (главный корпус, дымовая труба) на сумму 64,0 млн. руб.; 2) реализация ОС, включенных в план реализации непрофильных активов: реализация склада материалов АТЭЦ и оборудования ХТЭЦ-1 в связи со строительством ТЭЦ-4 (списана остаточная стоимость); 3) по факту отражена реализация металлолома;
*расход от ликвидации, выбытия ОС на 48,5 млн. руб.- фактическое списание остаточной стоимости от ликвидации скважины УХВ ПГРЭС и демонтажа трубопроводов теплотрассы СП ПТС; затраты на демонтаж ОС, услуги по технико-экономическому обоснованию замещающих мероприятий, обеспечивающих возможность вывода из эксплуатации СП МГРЭС.</t>
  </si>
  <si>
    <t>Рост за счет следующих статей:
*убыток от переоценки долгосрочных финансовых вложений (акций, долей) на 2 174 млн. руб., переоценка акций ПАО «ДЭК»
* убыток прошлых лет на 174,8 млн. руб.- за счет перерасчетов по тепловой энергии и ГВС;
* от курсовых и суммовых разниц по факту 91,4 млн. руб.- – разница в сумме НДС по валютному контракту.
*от реализации основных средств, квартир, МПЗ, НМА, других внеоборотных активов снижение на 72,7 млн. руб.: 1) реализация ОС, включенных в план реализации непрофильных активов: реализация склада материалов АТЭЦ и оборудования ХТЭЦ-1 в связи со строительством ТЭЦ-4 (списана остаточная стоимость); 2) по факту отражена реализация металлолома;
*расход от ликвидации, выбытия ОС на 24,9 млн. руб.-затраты на демонтаж ОС, услуги по технико-экономическому обоснованию замещающих мероприятий, обеспечивающих возможность вывода из эксплуатации СП МГРЭС.</t>
  </si>
  <si>
    <t>Рост за счет статьи " убыток прошлых лет"  за счет перерасчетов по тепловой энергии и ГВС;</t>
  </si>
  <si>
    <t xml:space="preserve">Рост за счет следующих статей:
* убыток прошлых лет на 110,2 млн. руб.- за счет перерасчетов по тепловой энергии и ГВС; 
* от курсовых и суммовых разниц по факту 19,5 млн. руб.- – разница в сумме НДС по валютному контракту.
*от реализации основных средств, квартир, МПЗ, НМА, других внеоборотных активов снижение на 30,8 млн. руб.: по факту отражена реализация металлолома;
*расход от ликвидации, выбытия ОС на 12,7 млн. руб.- фактическое списание остаточной стоимости от ликвидации скважины УХВ ПГРЭС и демонтажа трубопроводов теплотрассы СП ПТС; </t>
  </si>
  <si>
    <t xml:space="preserve">Рост за счет следующих статей:
* убыток прошлых лет на 235,5млн. руб.- за счет перерасчетов по тепловой энергии и ГВС;
* от курсовых и суммовых разниц по факту 4,7 млн. руб.- – разница в сумме НДС по валютному контракту.
*от реализации основных средств, квартир, МПЗ, НМА, других внеоборотных активов снижение на5,8 млн. руб.: по факту отражена реализация металлолома;
</t>
  </si>
  <si>
    <t xml:space="preserve">Рост за счет следующих статей:
* убыток прошлых лет на 118,7 млн. руб.- за счет перерасчетов по тепловой энергии и ГВС; по СП НГРЭС отражены перерасчеты за 2019-2020 гг. по услугам передачи теплоэнергии с контрагентами ООО "Магистраль Беркакит", ООО "НерюнгриТеплоНаладка" на сумму 27,1 млн. руб.
* от курсовых и суммовых разниц по факту 9,7 млн. руб.- – разница в сумме НДС по валютному контракту.
*расчеты по госрезерву на 519,5 млн. руб. – отражена разница стоимости угля, рассчитанная между ценной Росрезерва и ценой поставщика АО ХК "Якутуголь
*от реализации основных средств, квартир, МПЗ, НМА, других внеоборотных активов снижение на 45,2 млн. руб.: 1) по СП НГРЭС реализация объектов незавершенного строительства (главный корпус, дымовая труба) на сумму 64,0 млн. руб.;2) по факту отражена реализация металлолома;
</t>
  </si>
  <si>
    <t>V</t>
  </si>
  <si>
    <t>Прибыль (убыток) до налогообложения (строка III + строка IV) всего, в том числе:</t>
  </si>
  <si>
    <t>5.1</t>
  </si>
  <si>
    <t>Производство и поставка электрической энергии на оптовом рынке электрической энергии и мощности</t>
  </si>
  <si>
    <t>Рост себестоимости выше, чем рост выручки. Рост процентов к уплате и по факту 2022 года отражен резерв под обесценение активов.</t>
  </si>
  <si>
    <t>Снижение выручки меньше, чем снижение себестоимости. Рост процентов к уплате и по факту 2022 года отражен резерв под обесценение активов.</t>
  </si>
  <si>
    <t>Рост себестоимости при снижении выручки. Рост процентов к уплате и по факту 2022 года отражен резерв под обесценение активов.</t>
  </si>
  <si>
    <t>5.1.1</t>
  </si>
  <si>
    <t>5.1.2</t>
  </si>
  <si>
    <t>Снижение выручки при ростк себестоимости. Рост процентов к уплате и по факту 2022 года отражен резерв под обесценение активов.</t>
  </si>
  <si>
    <t>Снижение выручки больше, чем снижение себестоимости. Рост процентов к уплате и по факту 2022 года отражен резерв под обесценение активов.</t>
  </si>
  <si>
    <t>5.1.3</t>
  </si>
  <si>
    <t>Рост выручки выше, чем рост себестоимости. Рост процентов к уплате и по факту 2022 года отражен резерв под обесценение активов.</t>
  </si>
  <si>
    <t>5.2</t>
  </si>
  <si>
    <t>5.3</t>
  </si>
  <si>
    <t>5.4</t>
  </si>
  <si>
    <t>5.5</t>
  </si>
  <si>
    <t>5.6</t>
  </si>
  <si>
    <t>5.7</t>
  </si>
  <si>
    <t>5.8</t>
  </si>
  <si>
    <t>5.8.1</t>
  </si>
  <si>
    <t>5.8.2</t>
  </si>
  <si>
    <t>5.9</t>
  </si>
  <si>
    <t>Снижение выручки и рост себестоимости. Рост процентов к уплате и по факту 2022 года отражен резерв под обесценение активов.</t>
  </si>
  <si>
    <t>VI</t>
  </si>
  <si>
    <t>Налог на прибыль всего, в том числе:</t>
  </si>
  <si>
    <t>6.1</t>
  </si>
  <si>
    <t>6.1.1</t>
  </si>
  <si>
    <t>6.1.2</t>
  </si>
  <si>
    <t>6.1.3</t>
  </si>
  <si>
    <t>6.2</t>
  </si>
  <si>
    <t>Производство и поставка тепловой энергии (мощности);</t>
  </si>
  <si>
    <t>6.3</t>
  </si>
  <si>
    <t>Оказание услуг по передаче электрической энергии;</t>
  </si>
  <si>
    <t>6.4</t>
  </si>
  <si>
    <t>Оказание услуг по передаче тепловой энергии, теплоносителя;</t>
  </si>
  <si>
    <t>6.5</t>
  </si>
  <si>
    <t>Оказание услуг по технологическому присоединению;</t>
  </si>
  <si>
    <t>6.6</t>
  </si>
  <si>
    <t>Реализация электрической энергии и мощности;</t>
  </si>
  <si>
    <t>6.7</t>
  </si>
  <si>
    <t>Реализации тепловой энергии (мощности);</t>
  </si>
  <si>
    <t>Рост себестоимости выше, чем рост выручки. Ухудшение сальдо прочих доходов и расходов из-за роста процентов к уплате и по факту 2022 года отражения резерв под обесценение активов.</t>
  </si>
  <si>
    <t>Рост выручки выше, чем рост себестоимости. Ухудшение сальдо прочих доходов и расходов из-за роста процентов к уплате и по факту 2022 года отражения резерв под обесценение активов.</t>
  </si>
  <si>
    <t>Рост себестоимости выше, чем рост выручки.Ухудшение сальдо прочих доходов и расходов из-за роста процентов к уплате и по факту 2022 года отражения резерв под обесценение активов.</t>
  </si>
  <si>
    <t>6.8</t>
  </si>
  <si>
    <t>6.8.1</t>
  </si>
  <si>
    <t>в части управления технологическими режимами</t>
  </si>
  <si>
    <t>6.8.2</t>
  </si>
  <si>
    <t>6.9</t>
  </si>
  <si>
    <t>Прочая деятельность;</t>
  </si>
  <si>
    <t>Снижение выручки и рост себестоимости. Ухудшение сальдо прочих доходов и расходов из-за роста процентов к уплате и по факту 2022 года отражения резерв под обесценение активов.</t>
  </si>
  <si>
    <t>Снижение выручки больше, чем снижение себестоимости. Ухудшение сальдо прочих доходов и расходов из-за роста процентов к уплате и по факту 2022 года отражения резерв под обесценение активов.</t>
  </si>
  <si>
    <t>Рост себестоимости при снижении выручки. Ухудшение сальдо прочих доходов и расходов из-за роста процентов к уплате и по факту 2022 года отражения резерв под обесценение активов.</t>
  </si>
  <si>
    <t>VII</t>
  </si>
  <si>
    <t>Чистая прибыль (убыток) всего, в том числе:</t>
  </si>
  <si>
    <t>7.1</t>
  </si>
  <si>
    <t>7.1.1</t>
  </si>
  <si>
    <t>7.1.2</t>
  </si>
  <si>
    <t>7.1.3</t>
  </si>
  <si>
    <t>7.2</t>
  </si>
  <si>
    <t>7.3</t>
  </si>
  <si>
    <t>7.4</t>
  </si>
  <si>
    <t>7.5</t>
  </si>
  <si>
    <t>7.6</t>
  </si>
  <si>
    <t>7.7</t>
  </si>
  <si>
    <t>7.8</t>
  </si>
  <si>
    <t>7.8.1</t>
  </si>
  <si>
    <t>7.8.2</t>
  </si>
  <si>
    <t>7.9</t>
  </si>
  <si>
    <t>VIII</t>
  </si>
  <si>
    <t>Направления использования чистой прибыли</t>
  </si>
  <si>
    <t>8.1</t>
  </si>
  <si>
    <t>На инвестиции</t>
  </si>
  <si>
    <t>8.2</t>
  </si>
  <si>
    <t>Резервный фонд</t>
  </si>
  <si>
    <t>8.3</t>
  </si>
  <si>
    <t>Выплата дивидендов</t>
  </si>
  <si>
    <t>8.4</t>
  </si>
  <si>
    <t>Остаток на развитие</t>
  </si>
  <si>
    <t>IX</t>
  </si>
  <si>
    <t>9.1</t>
  </si>
  <si>
    <t>Прибыль до налогообложения без учета процентов к уплате и амортизации (строкаV + строка 4.2.2 + строка II.IV)</t>
  </si>
  <si>
    <t xml:space="preserve"> -</t>
  </si>
  <si>
    <t>9.2</t>
  </si>
  <si>
    <t>Долг (кредиты и займы) на начало периода всего, в том числе:</t>
  </si>
  <si>
    <t xml:space="preserve">изменение потребности в кредитных ресурсах, внутригрупповом заимствовании в связи с изменением инансового результата, изменением обязательств по оплате
</t>
  </si>
  <si>
    <t>9.2.1</t>
  </si>
  <si>
    <t>краткосрочные кредиты и займы на начало периода</t>
  </si>
  <si>
    <t>оптимизация привлечения и гашения кредитов в целях сокращения обслуживания кредитных ресурсов</t>
  </si>
  <si>
    <t>9.3</t>
  </si>
  <si>
    <t>Долг (кредиты и займы) на конец периода, в том числе</t>
  </si>
  <si>
    <t>1) увеличениме потребности привлечения кредитных ресурсов обусловлено потребностью покрытия дополнительных убытков с учетом роста цен на топливо,ростом стоимости материалов и услуг, ростом % к уплате по кредитам банков, ростом стоимости запасов топлива;
2) изменение выполнения и финансирования инвестиционной программы за счет заемных средств
3) привлечение доп. внутригрупповых займов на финансирование мероприятий по целевым программам: финансирование мероприятий по Программе повышения надежности к ОЗП 2022/2023гг, финансирования мероприятий, направленных на поддержание в рабочем состоянии планируемых к замещению выводимых из эксплуатации Хабаровской ТЭЦ-1 и Артемовской ТЭЦ-2 на период окончания реализации строительства ХТЭЦ-4 и Артемовской ТЭЦ-2, финансирование мероприятий по Программе повышения надежности НГРЭС по ОД и капитализированным ремонтам, приобретение дополнительного НАЗ электросетевого оборудования 
4)1 343,871 млн. руб.  частичное погашение внутригрупповых займов, из них,321 млн. руб. за счет средств полученных по договру реализации основных средств,  1 022,8 млн. руб. гашение за счет возвратного НДС от передачи имущества ТЭЦ Восточной в уставный капитал Общества; -</t>
  </si>
  <si>
    <t>1) увеличениме потребности привлечения кредитных ресурсов обусловлено потребностью покрытия дополнительных убытков с учетом роста цен на топливо,ростом стоимости материалов и услуг, ростом % к уплате по кредитам банков, ростом стоимости запасов топлива;
2) изменение выполнения и финансирования инвестиционной программы за счет заемных средств
3) привлечение доп. внутригрупповых займов на финансирование мероприятий по целевым программам: финансирование мероприятий по Программе повышения надежности к ОЗП 2022/2023гг, финансирования мероприятий, направленных на поддержание в рабочем состоянии планируемых к замещению выводимых из эксплуатации Хабаровской ТЭЦ-1 и Артемовской ТЭЦ-2 на период окончания реализации строительства ХТЭЦ-4 и Артемовской ТЭЦ-2, , приобретение дополнительного НАЗ электросетевого оборудования 
4) кроме того, частичное погашение внутригрупповых займов, из них,за счет средств полученных по договру реализации основных средств,  за счет возвратного НДС от передачи имущества ТЭЦ Восточной в уставный капитал Общества; -</t>
  </si>
  <si>
    <t xml:space="preserve">1) снижение долга на начало периода с учетом потребности покрытия кассовых разрывов 2021года
1) увеличениме потребности привлечения кредитных ресурсов в текущем году, что обусловлено потребностью покрытия дополнительных убытков с учетом роста цен на топливо,ростом стоимости материалов и услуг, ростом % к уплате по кредитам банков, ростом стоимости запасов топлива;
3) привлечение доп. внутригрупповых займов на финансирование мероприятий по целевым программам: финансирование мероприятий по Программе повышения надежности к ОЗП 2022/2023гг, приобретение дополнительного НАЗ электросетевого оборудования 
</t>
  </si>
  <si>
    <t>1) увеличение потребности привлечения кредитных ресурсов обусловлено потребностью покрытия дополнительных убытков с учетом роста цен на топливо,ростом стоимости материалов и услуг, ростом % к уплате по кредитам банков, ростом стоимости запасов топлива;
2) изменение выполнения и финансирования инвестиционной программы за счет заемных средств
3) привлечение доп. внутригрупповых займов на финансирование мероприятий по целевым программам: финансирование мероприятий по Программе повышения надежности к ОЗП 2022/2023гг, приобретение дополнительного НАЗ электросетевого оборудования 
4) кроме того, частичное погашение внутригрупповых займов, из них,за счет средств полученных по договру реализации основных средств,  за счет возвратного НДС от передачи имущества ТЭЦ Восточной в уставный капитал Общества; -</t>
  </si>
  <si>
    <t xml:space="preserve">1)  снижение долга на начало периода с учетом потребности покрытия кассовых разрывов 2021года
2) увеличениме потребности привлечения кредитных ресурсов обусловленj потребностью покрытия дополнительных убытков с учетом роста цен на топливо,ростом стоимости материалов и услуг, ростом % к уплате по кредитам банков, ростом стоимости запасов топлива;
3)  доп. займы на финансирование мероприятий по Программе повышения надежности к ОЗП 2022/2023гг, заем на приобретение дополнительного НАЗ электросетевого оборудования 
</t>
  </si>
  <si>
    <t xml:space="preserve">1) увеличениме потребности привлечения кредитных ресурсов обусловлено потребностью покрытия дополнительных убытков с учетом роста цен на топливо,ростом стоимости материалов и услуг, ростом % к уплате по кредитам банков, ростом стоимости запасов топлива;
2) изменение выполнения и финансирования инвестиционной программы за счет заемных средств
3) привлечение доп. внутригрупповых займов на финансирование мероприятий по целевым программам: финансирование мероприятий по Программе повышения надежности к ОЗП 2022/2023гг, финансирование мероприятий по Программе повышения надежности НГРЭС по ОД и капитализированным ремонтам, приобретение дополнительного НАЗ электросетевого оборудования 
</t>
  </si>
  <si>
    <t>9.3.1</t>
  </si>
  <si>
    <t>краткосрочные кредиты и займы на конец периода</t>
  </si>
  <si>
    <t>9.4</t>
  </si>
  <si>
    <t>Отношение долга (кредиты и займы) на конец периода (строка 9.3) к прибыли до налогообложения без учета процентов к уплате и амортизации (строка 9.1)</t>
  </si>
  <si>
    <t xml:space="preserve"> - </t>
  </si>
  <si>
    <t>БЮДЖЕТ ДВИЖЕНИЯ ДЕНЕЖНЫХ СРЕДСТВ</t>
  </si>
  <si>
    <t>X</t>
  </si>
  <si>
    <t>Поступления от текущих операций всего, в том числе:</t>
  </si>
  <si>
    <t>10.1</t>
  </si>
  <si>
    <t>10.1.1</t>
  </si>
  <si>
    <t>Рост выручки за счет реализации по двусторонним договорам</t>
  </si>
  <si>
    <t>Рост выручки за счет включения ТЭЦ Восточной в состав ДГК</t>
  </si>
  <si>
    <t>Снижение выручки за счет снижения отпуска в сеть и тарифа реализации</t>
  </si>
  <si>
    <t>10.1.2</t>
  </si>
  <si>
    <t>Сниженте выручки за счет снижения поставки мощности и тарифной ставки</t>
  </si>
  <si>
    <t>10.1.3</t>
  </si>
  <si>
    <t>10.2</t>
  </si>
  <si>
    <t>10.3</t>
  </si>
  <si>
    <t>10.4</t>
  </si>
  <si>
    <t>10.5</t>
  </si>
  <si>
    <t xml:space="preserve">Опережающее и внеплановое выполнение технологического присоединения к тепловым сетям 
Рост поступлений  за счет авансов полученных по вновь заключенным не запланированным договорам.
</t>
  </si>
  <si>
    <t>10.6</t>
  </si>
  <si>
    <t>10.7</t>
  </si>
  <si>
    <t>10.8</t>
  </si>
  <si>
    <t>10.8.1</t>
  </si>
  <si>
    <t>10.8.2</t>
  </si>
  <si>
    <t>10.9</t>
  </si>
  <si>
    <t>Поступления денежных средств за счет средств бюджетов бюджетной системы Российской Федерации (субсидия) всего, в том числе:</t>
  </si>
  <si>
    <t xml:space="preserve">
внеаланово получена оплата по сентябрь 2022года, планировали закрыть только 1-е полугодие 2022года</t>
  </si>
  <si>
    <t>10.9.1</t>
  </si>
  <si>
    <t>за счет средств федерального бюджета</t>
  </si>
  <si>
    <t>10.9.2</t>
  </si>
  <si>
    <t>за счет средств консолидированного бюджета субъекта Российской Федерации</t>
  </si>
  <si>
    <t>10.10</t>
  </si>
  <si>
    <t>Снижение выручки по ТЭЦ Восточной за счет расторжения договора эксплуатации ТЭЦ Восточной с АО "РАО ЭС Востока"в связи с включением ТЭЦ Восточной в состав ДГК
Внеплановые поступления: 
- возврат обеспечительного платежа по договорам поставки материалов 2021года; 
- возврат по налогу на им-во в связи с переквалификацией им-ва за 2019год;  
- возмещение убытков за недопоставку угля ГОК "Денисовский" 
- увеличение выручки по услугам по предоставлению отсрочки платежа реструк. задолженности (рост начислений с учетом роста ставки ЦБ РФ относительно ставки на момент заключения Соглашений, заключение внеплановых Соглашений о рассрочке за установленные приборы учёта, соглашений о реструктуризации задолженности за тепловую энергию );</t>
  </si>
  <si>
    <t xml:space="preserve">Снижение выручки по ТЭЦ Восточной за счет расторжения договора эксплуатации ТЭЦ Восточной с АО "РАО ЭС Востока"в связи с включением ТЭЦ Восточной в состав ДГК
Внеплановые поступления: 
- возврат обеспечительного платежа по договорам поставки материалов 2021года; 
- возврат по налогу на им-во в связи с переквалификацией им-ва за 2019год;  
</t>
  </si>
  <si>
    <t>Внеплановые поступления:
 - увеличение выручки по услугам по предоставлению отсрочки платежа реструк. задолженности: - рост начислений связан с ростом ставки ЦБ РФ относительно ставки на момент заключения Соглашений; заключение внеплановых Соглашений о рассрочке за установленные приборы учёта; 
 - заключение соглашений о реструктуризации задолженности за тепловую энергию 
 возврат обеспечительного платежа по договорам поставки материалов 2021года</t>
  </si>
  <si>
    <t xml:space="preserve">Внеплановые поступления: 
- возврат обеспечительного платежа по договорам поставки материалов 2021года; 
- возврат по налогу на им-во в связи с переквалификацией им-ва за 2019год;  
- возмещение убытков за недопоставку угля ГОК "Денисовский" </t>
  </si>
  <si>
    <t>XI</t>
  </si>
  <si>
    <t>Платежи по текущим операциям всего, в том числе:</t>
  </si>
  <si>
    <t>11.1</t>
  </si>
  <si>
    <t>Оплата поставщикам топлива</t>
  </si>
  <si>
    <t xml:space="preserve"> Увеличение расходов на топливо с учетом роста цен на энергоносители (уголь, газ, мазут)</t>
  </si>
  <si>
    <t>11.2</t>
  </si>
  <si>
    <t>Оплата покупной энергии всего, в том числе:</t>
  </si>
  <si>
    <t>рост обязательств к оплате</t>
  </si>
  <si>
    <t>снижение обязательств к оплате</t>
  </si>
  <si>
    <t>11.2.1</t>
  </si>
  <si>
    <t>на оптовом рынке электрической энергии и мощности</t>
  </si>
  <si>
    <t>1)   Покупная электроэнергия в результате конкурентного отбора на БР  не планируется. Отражается по факту. Компенсируется выручкой по электроэнергии; По статье «Прочие виды купли-продажи электроэнергии»- это покупка объемов отклонения собственного потребления от планового графика СО (планового диспетчерского графика). Ввиду не возможности спрогназирования данного показателя, в БП не планируются. 
2) при формировании плана некорректно отражено финансирование покупной э/э на ОРЭМ по стр. 11.2.2.на розничных рынках электрической энергии</t>
  </si>
  <si>
    <t>1)   при формировании плана некорректно отражено финансирование покупной э/э на ОРЭМ по стр. 11.2.2.на розничных рынках электрической энергии</t>
  </si>
  <si>
    <t>1) при формировании плана некорректно отражено финансирование покупной э/э на ОРЭМ по стр. 11.2.2.на розничных рынках электрической энергии</t>
  </si>
  <si>
    <t>11.2.2</t>
  </si>
  <si>
    <t>на розничных рынках электрической энергии</t>
  </si>
  <si>
    <t>1) при формировании плана некорректно отражено финансирование покупной э/э на ОРЭМ по стр. 11.2.2.на розничных рынках электрической энергии
2)  вывод на оптовый рынок объектов</t>
  </si>
  <si>
    <t xml:space="preserve">1) при формировании плана некорректно отражено финансирование покупной э/э на ОРЭМ по стр. 11.2.2.на розничных рынках электрической энергии
</t>
  </si>
  <si>
    <t>11.2.3</t>
  </si>
  <si>
    <t>на компенсацию потерь</t>
  </si>
  <si>
    <t>11.3</t>
  </si>
  <si>
    <t>Оплата услуг по передаче электрической энергии по единой (национальной) общероссийской электрической сети</t>
  </si>
  <si>
    <t>11.4</t>
  </si>
  <si>
    <t>Оплата услуг по передаче электрической энергии по сетям территориальных сетевых организаций</t>
  </si>
  <si>
    <t>Рост обязательст к оплате- в связи с переходом объектов АО «ДГК» на оптовый рынок.</t>
  </si>
  <si>
    <t>Снижение обязательст к оплате - в связи с меньшей загрузкой станционного и сетевого оборудования</t>
  </si>
  <si>
    <t>11.5</t>
  </si>
  <si>
    <t>Оплата услуг по передаче тепловой энергии, теплоносителя</t>
  </si>
  <si>
    <t>Рост обязательст к оплате - связан с ростом тарифов на услуги по передаче тепловой энергии, теплоносителя, утвержденных постановлениями органами тарифного регулирования по сравнению к плану ФМ и с ростом расчетной (присоединенной) тепловой мощности (нагрузки) у определенных транспортировщиков</t>
  </si>
  <si>
    <t>Рост обязательст к оплате - связан с ростом тарифов на услуги по передаче тепловой энергии, теплоносителя, утвержденных постановлениями органами тарифного регулирования по сравнению к план ФМ и с ростом расчетной (присоединенной) тепловой мощности (нагрузки) у определенных транспортировщиков</t>
  </si>
  <si>
    <t>11.6</t>
  </si>
  <si>
    <t>Оплата труда</t>
  </si>
  <si>
    <t xml:space="preserve">рост ММТС </t>
  </si>
  <si>
    <t>11.7</t>
  </si>
  <si>
    <t>Страховые взносы</t>
  </si>
  <si>
    <t>отсрочка оплаты страховых взносов на 2023год (815 млн. руб. )-  АО «ДГК» воспользовалось льготой по оплате страховых взносов, согласно Постановлению Правительства РФ от 29.04.2022 №776);
рост начислений с учетом роста ММТС</t>
  </si>
  <si>
    <t>11.8</t>
  </si>
  <si>
    <t>Оплата налогов и сборов всего, в том числе:</t>
  </si>
  <si>
    <t xml:space="preserve">Изменение начислений и выплат по НДС (изменение производственной программы, снижение выполнения инвестиционной программы, поставок топлива и материалов)
Получен НДС к возмещению из бюджета при передаче имущества ТЭЦ Восточной в сумме 1 491 млн. руб.
</t>
  </si>
  <si>
    <t xml:space="preserve">Изменение начислений и выплат по НДС (изменение производственной программы, снижение выполнения инвестиционной программы, поставок топлива и материалов)
</t>
  </si>
  <si>
    <t>11.8.1</t>
  </si>
  <si>
    <t>налог на прибыль</t>
  </si>
  <si>
    <t>11.9</t>
  </si>
  <si>
    <t>Оплата сырья, материалов, запасных частей, инструментов</t>
  </si>
  <si>
    <t xml:space="preserve">  - увеличение стоимости материалов, запасных частей, оборудования;
 -  изменение объемов и сроков поставок материалов;
 -  финансирование поставок материалов в рамках выполнения целевой Программы повышения надежности (+386,7 млн. руб.)
 - приобретение дополнительного НАЗ электросетевого оборудования за счет заемных средств (+84 млн. руб.)
</t>
  </si>
  <si>
    <t xml:space="preserve">  - увеличение стоимости материалов, запасных частей, оборудования;
 -  изменение объемов и сроков поставок материалов;
 -  финансирование поставок материалов в рамках выполнения целевой Программы повышения надежности
 - приобретение дополнительного НАЗ электросетевого оборудования за счет заемных средств 
</t>
  </si>
  <si>
    <t>11.10</t>
  </si>
  <si>
    <t>Оплата прочих услуг производственного характера</t>
  </si>
  <si>
    <t xml:space="preserve">Изменение обязательств к оплате:
1) по статье " Услуги подрядчиков по обслуживанию и ремонту оборудования" – снижение связано с изменением порядка учета затрат на плановый ремонт основных средств, осуществляемый с интервалом более 12 месяцев, согласно приказа Минфина России от 17.09.2020№ 204н «Об утверждении ФСБУ 6/2020 «Основные средства» и ФСБУ 26/2020 «Капитальные вложения»», а именно начиная с 2022 года указанные затраты подлежат отражению в составе капитальных вложений, а после их завершения в составе основных средств, и переносятся на расходы через механизм  амортизации.  
2) сдвиг выполнения  работ и услуг производственного характера -изменение сроков выполнения работ (уточнение графиков проведения работ),экономия от закупочных процедур; 
</t>
  </si>
  <si>
    <t>11.11</t>
  </si>
  <si>
    <t>Арендная плата и лизинговые платежи</t>
  </si>
  <si>
    <t xml:space="preserve">Снижение обязательств к оплате  в связи с реорганизацией АО "ДГК" в 2022 году в форме присоединения АО "ТЭЦ в г. Советская Гавань" и БлТЭЦ 2 очередь к АО "ДГК.
 Снижение финансирования по договору аренды БлТЭЦ и АО "ТЭЦ в г. Советская Гавань"(платежи осуществляются в размере потребности АО "БлТЭЦ" на осуществление операционной деятельности и выполнение инвестиционной программы);
</t>
  </si>
  <si>
    <t>Снижение обязательств к оплате  в связи с реорганизацией АО "ДГК" в 2022 году в форме присоединения АО "ТЭЦ в г. Советская Гавань" к АО "ДГК.
 Снижение финансирования по договору аренды АО "ТЭЦ в г. Советская Гавань"(платежи осуществляются в размере потребности ТЭЦ на осуществление операционной деятельности и выполнение инвестиционной программы);</t>
  </si>
  <si>
    <t>изменения не существенные</t>
  </si>
  <si>
    <t xml:space="preserve">Изменение обязательств к оплате: Проведена переоценка основных средств на 31.12.2021; в связи с изменением ФСБУ/6 произведен пересмотр СПИ и обесценение ОС; с февраля передача имущества ТЭЦ «Восточной» в собственность АО «ДГК»; </t>
  </si>
  <si>
    <t>Снижение обязательств к оплате  в связи с реорганизацией АО "ДГК" в 2022 году в форме присоединения БлТЭЦ 2 очередь к АО "ДГК.
 Снижение финансирования по договору аренды БлТЭЦ и (платежи осуществляются в размере потребности АО "БлТЭЦ" на осуществление операционной деятельности и выполнение инвестиционной программы);</t>
  </si>
  <si>
    <t>11.12</t>
  </si>
  <si>
    <t>Проценты по долговым обязательствам (за исключением процентов по долговым обязательствам, включаемым в стоимость инвестиционного актива)</t>
  </si>
  <si>
    <t>11.13</t>
  </si>
  <si>
    <t>Прочие платежи по текущей деятельности</t>
  </si>
  <si>
    <t>Изменение обязательств к оплате:
1) 1 394 млн. руб. -  гашение КЗ 2021года по агентскому договру 
2)  - 885 млн. руб.  - снижение затрат по покупной т/энергии</t>
  </si>
  <si>
    <t xml:space="preserve">Изменение обязательств к оплате: -  гашение КЗ 2021года по агентскому договру </t>
  </si>
  <si>
    <t>Изменение обязательств к оплате:
1) гашение КЗ 2021года по агентскому договру 
2) снижение затрат по покупной т/энергии</t>
  </si>
  <si>
    <t>Изменение обязательств к оплате:
1)  гашение КЗ 2021года по агентскому договру 
2) снижение затрат по покупной т/энергии</t>
  </si>
  <si>
    <t xml:space="preserve">Изменение обязательств к оплате:  гашение КЗ 2021года по агентскому договру </t>
  </si>
  <si>
    <t>XII</t>
  </si>
  <si>
    <t>Поступления от инвестиционных операций всего, в том числе:</t>
  </si>
  <si>
    <t>1) Поступления внеплановых денежных средств  по заключеным договорам на реализацию (в плане заключение договоров  было запланировано в меньшем объеме)
2) По факту возвраты по замам выданным отражены в инвестиционной деятельности  в целях приведения  фактических показателей финансового плана с  данными бухгалтерской отчетности</t>
  </si>
  <si>
    <t>12.1</t>
  </si>
  <si>
    <t>Поступления от реализации имущества и имущественных прав</t>
  </si>
  <si>
    <t>Поступления внеплановых денежных средств  по заключеным договорам на реализацию (в плане заключение договоров  было запланировано в меньшем объеме)</t>
  </si>
  <si>
    <t>12.2</t>
  </si>
  <si>
    <t xml:space="preserve">Поступления по заключенным инвестиционным соглашениям, в том числе </t>
  </si>
  <si>
    <t>12.2.1</t>
  </si>
  <si>
    <t>по использованию средств бюджетов бюджетной системы Российской Федерации всего, в том числе:</t>
  </si>
  <si>
    <t>12.2.1.1</t>
  </si>
  <si>
    <t>средства федерального бюджета</t>
  </si>
  <si>
    <t>12.2.1.2</t>
  </si>
  <si>
    <t>средства консолидированного бюджета субъекта Российской Федерации</t>
  </si>
  <si>
    <t>12.3</t>
  </si>
  <si>
    <t>Прочие поступления по инвестиционным операциям</t>
  </si>
  <si>
    <t>По факту возвраты по замам выданным отражены в инвестиционной деятельности в целях приведения  фактических показателей финансового плана с  данными бухгалтерской отчетности</t>
  </si>
  <si>
    <t>XIII</t>
  </si>
  <si>
    <t>Платежи по инвестиционным операциям всего, в том числе:</t>
  </si>
  <si>
    <t>13.1</t>
  </si>
  <si>
    <t>Инвестиции в основной капитал всего, в том числе:</t>
  </si>
  <si>
    <t>13.1.1</t>
  </si>
  <si>
    <t>техническое перевооружение и реконструкция</t>
  </si>
  <si>
    <t>13.1.2</t>
  </si>
  <si>
    <t>новое строительство и расширение</t>
  </si>
  <si>
    <t>13.1.3</t>
  </si>
  <si>
    <t>проектно-изыскательные работы для объектов нового строительства будущих лет</t>
  </si>
  <si>
    <t>13.1.4</t>
  </si>
  <si>
    <t>приобретение объектов основных средств, земельных участков</t>
  </si>
  <si>
    <t>13.1.5</t>
  </si>
  <si>
    <t>проведение научно-исследовательских и опытно-конструкторских разработок</t>
  </si>
  <si>
    <t>13.1.6</t>
  </si>
  <si>
    <t>прочие выплаты, связанные с инвестициями в основной капитал</t>
  </si>
  <si>
    <t xml:space="preserve">Изменение порядка учета затрат на плановый ремонт основных средств, осуществляемый с интервалом более 12 месяцев, согласно приказа Минфина России от 17.09.2020№ 204н «Об утверждении ФСБУ 6/2020 «Основные средства» и ФСБУ 26/2020 «Капитальные вложения»», а именно начиная с 2022 года указанные затраты подлежат отражению в составе капитальных вложений, а после их завершения в составе основных средств, и переносятся на расходы через механизм  амортизации.  </t>
  </si>
  <si>
    <t>13.2</t>
  </si>
  <si>
    <t>Приобретение нематериальных активов</t>
  </si>
  <si>
    <t>13.3</t>
  </si>
  <si>
    <t>Прочие платежи по инвестиционным операциям всего, в том числе:</t>
  </si>
  <si>
    <t>13.4</t>
  </si>
  <si>
    <t>13.4.1</t>
  </si>
  <si>
    <t>проценты по долговым обязательствам, включаемым в стоимость инвестиционного актива</t>
  </si>
  <si>
    <t>XIV</t>
  </si>
  <si>
    <t>Поступления от финансовых операций всего, в том числе:</t>
  </si>
  <si>
    <t>14.1</t>
  </si>
  <si>
    <t>Процентные поступления</t>
  </si>
  <si>
    <t>14.2</t>
  </si>
  <si>
    <t>Поступления  по полученным кредитам всего, в том числе:</t>
  </si>
  <si>
    <t>14.2.1</t>
  </si>
  <si>
    <t>на текущую деятельность</t>
  </si>
  <si>
    <t>1) увеличениме потребности привлечения кредитных ресурсов обусловлен потребностью покрытия дополнительных убытков с учетом роста цен на топливо,ростом стоимости материалов и услуг, ростом % к уплате по кредитам банков, ростом стоимости запасов топлива;
2) оптимизация привлечения и гашения кредитов в целях сокращения обслуживания кредитных ресурсов</t>
  </si>
  <si>
    <t>увеличениме потребности привлечения кредитных ресурсов обусловлен потребностью покрытия дополнительных убытков с учетом роста цен на топливо,ростом стоимости материалов и услуг, ростом % к уплате по кредитам банков, ростом стоимости запасов топлива.</t>
  </si>
  <si>
    <t>14.2.2</t>
  </si>
  <si>
    <t>на инвестиционные операции</t>
  </si>
  <si>
    <t>изменение выполнения и финансирования инвестиционной программы за счет заемных средств</t>
  </si>
  <si>
    <t>14.2.3</t>
  </si>
  <si>
    <t>на рефинансирование кредитов и займов</t>
  </si>
  <si>
    <t>целевой заем на рефинансирование кредитного портфеля – в декабре 2022 года состоялось рефинансирование кредитного портфеля, из средств займа ПАО «РусГидро» были рефинансированы кредиты банков на сумму 60 млрд. руб. Экономический эффект от рефинансирования банковских кредитов в 2022 году составил 0,15 млрд.  Начиная с 2023 года – 5,6 млрд. руб. в год.  В связи с изменением структуры кредитного портфеля существенно улучшится кредитный рейтинг и финансовая отчетность для внешних кредиторов;</t>
  </si>
  <si>
    <t>14.3</t>
  </si>
  <si>
    <t>Поступления от эмиссии акций**</t>
  </si>
  <si>
    <t xml:space="preserve">в 2022году состоялась сделка между АО «ДГК» и АО «РАО ЭС Востока» по приобретению у АО «РАО ЭС Востока» имущества ГТУ –ТЭЦ «Восточная» на площадке ЦПВБ (г. Владивосток) в качестве вклада в уставный капитал АО «ДГК» за счет эмиссии акций на сумму 10 431,91 млн. руб. </t>
  </si>
  <si>
    <t>14.4</t>
  </si>
  <si>
    <t>Поступления от реализации финансовых инструментов всего, в том числе:</t>
  </si>
  <si>
    <t>14.4.1</t>
  </si>
  <si>
    <t>облигационные займы</t>
  </si>
  <si>
    <t>14.4.2</t>
  </si>
  <si>
    <t>вексели</t>
  </si>
  <si>
    <t>14.5</t>
  </si>
  <si>
    <t>Поступления от займов организаций</t>
  </si>
  <si>
    <t xml:space="preserve">1) +952,3 млн. руб.  изменение выполнения и финансирования инвестиционной программы за счет заемных средств
2)  + 908 млн. руб. займ на финансирование мероприятий по Прпограмме повышения надежности к ОЗП 2022/2023гг, финансирования мероприятий, направленных на поддержание в рабочем состоянии планируемых к замещению выводимых из эксплуатации Хабаровской ТЭЦ-1 и Артемовской ТЭЦ-2 на период окончания реализации строительства ХТЭЦ-4 и Артемовской ТЭЦ-2;
3) + 1189 млн. руб. займ на финансирование мероприятий по Программе повышения надежности НГРЭС по ОД и капитализированным ремонтам 
4)  + 84млн. руб.  -заем на приобретение дополнительного НАЗ электросетевого оборудования 
</t>
  </si>
  <si>
    <t xml:space="preserve">1) изменение выполнения и финансирования инвестиционной программы за счет заемных средств
2) займ на финансирование мероприятий по Прпограмме повышения надежности к ОЗП 2022/2023гг, финансирования мероприятий, направленных на поддержание в рабочем состоянии планируемых к замещению выводимых из эксплуатации Хабаровской ТЭЦ-1 и Артемовской ТЭЦ-2 на период окончания реализации строительства ХТЭЦ-4 и Артемовской ТЭЦ-2;
3) займ на финансирование мероприятий по Программе повышения надежности НГРЭС по ОД и капитализированным ремонтам 
4)  -заем на приобретение дополнительного НАЗ электросетевого оборудования 
</t>
  </si>
  <si>
    <t>14.6</t>
  </si>
  <si>
    <t>Поступления за счет средств инвесторов</t>
  </si>
  <si>
    <t>14.7</t>
  </si>
  <si>
    <t>Прочие поступления по финансовым операциям</t>
  </si>
  <si>
    <t>XV</t>
  </si>
  <si>
    <t>Платежи по финансовым операциям всего, в том числе:</t>
  </si>
  <si>
    <t>15.1</t>
  </si>
  <si>
    <t>Погашение кредитов и займов всего всего, в том числе:</t>
  </si>
  <si>
    <t>15.1.1</t>
  </si>
  <si>
    <t>Изменение графиков возврата, оптимизация привлечения и гашения кредитов в целях сокращения обслуживания кредитных ресурсов</t>
  </si>
  <si>
    <t>15.1.2</t>
  </si>
  <si>
    <t>1 343,871 млн. руб.  частичное погашение внутригрупповых займов, из них,321 млн. руб. за счет средств полученных по договру реализации основных средств,  1 022,8 млн. руб. гашение за счет возвратного НДС от передачи имущества ТЭЦ Восточной в уставный капитал Общества; -</t>
  </si>
  <si>
    <t xml:space="preserve"> частичное погашение внутригрупповых займов, из них,за счет средств полученных по договру реализации основных средств,  гашение за счет возвратного НДС от передачи имущества ТЭЦ Восточной в уставный капитал Общества; -</t>
  </si>
  <si>
    <t xml:space="preserve"> частичное погашение внутригрупповых займов, за счет возвратного НДС от передачи имущества ТЭЦ Восточной в уставный капитал Общества; -</t>
  </si>
  <si>
    <t>15.1.3</t>
  </si>
  <si>
    <t>в декабре 2022 года состоялось рефинансирование кредитного портфеля, из средств займа ПАО «РусГидро» были рефинансированы кредиты банков на сумму 60 млрд. руб. Экономический эффект от рефинансирования банковских кредитов в 2022 году составил 0,15 млрд.  Начиная с 2023 года – 5,6 млрд. руб. в год.  В связи с изменением структуры кредитного портфеля существенно улучшится кредитный рейтинг и финансовая отчетность для внешних кредиторов;</t>
  </si>
  <si>
    <t>15.2</t>
  </si>
  <si>
    <t>15.3</t>
  </si>
  <si>
    <t>Прочие выплаты по финансовым операциям</t>
  </si>
  <si>
    <t>XVI</t>
  </si>
  <si>
    <t>Сальдо денежных средств по операционной деятельности (строка X-строка XI) всего, в том числе:</t>
  </si>
  <si>
    <t>XVII</t>
  </si>
  <si>
    <t xml:space="preserve">Сальдо денежных средств по инвестиционным операциям всего (строка XII-строка XIII), всего в том числе </t>
  </si>
  <si>
    <t>17.1</t>
  </si>
  <si>
    <t>Сальдо денежных средств по инвестиционным операциям</t>
  </si>
  <si>
    <t>17.2</t>
  </si>
  <si>
    <t>Сальдо денежных средств по прочей деятельности</t>
  </si>
  <si>
    <t>XVIII</t>
  </si>
  <si>
    <t>Сальдо денежных средств по финансовым операциям всего (строка XIV-строка XV), в том числе</t>
  </si>
  <si>
    <t>18.1</t>
  </si>
  <si>
    <t>Сальдо денежных средств по привлечению и погашению кредитов и займов</t>
  </si>
  <si>
    <t>18.2</t>
  </si>
  <si>
    <t>Сальдо денежных средств по прочей финансовой деятельности</t>
  </si>
  <si>
    <t>XIX</t>
  </si>
  <si>
    <t>Сальдо денежных средств от транзитных операций</t>
  </si>
  <si>
    <t>XX</t>
  </si>
  <si>
    <t>Итого сальдо денежных средств (строка XVI+строка XVII+строка XVIII+строка XIX)</t>
  </si>
  <si>
    <t>XXI</t>
  </si>
  <si>
    <t>Остаток денежных средств на начало периода</t>
  </si>
  <si>
    <t>XXII</t>
  </si>
  <si>
    <t>Остаток денежных средств на конец периода</t>
  </si>
  <si>
    <t>Фактическая величина остатка составляет обусловлена:
 -  сверхплановыми поступлениями денежных средств от реализации тепловой энергии от потребителей в последние расчетные дни месяца (декабрь 2022года);
 -   в декабре 2022 года сложилась экономия денежных средств в связи со снижением потребности финансирования топлива по причине недопоставок и перераспределения объемов поставок угля, сложилась экономия денежных средств в связи с отсутствием обязательств по причине сдвига сроков поставок материалов и сроков выполнения ремонтов, работ производственного характера, инвестиционной программы, с переносом потребности финансирования на январь 2023года;
-  потребностью осуществления первоочередных расходов (платежей по договорам топлива, материалов, ГСМ, командировочных, отпускных, налоговых платежей) в первые дни месяца, не обеспеченные выручкой (поступления за реализацию э/энергии на ОРЭМ осуществляются 14-го числа месяца).
-  поступлением целевых денежных средств на счета УФК в сумме 245,3 млн. руб., незапланированных ранее</t>
  </si>
  <si>
    <t xml:space="preserve">Фактическая величина остатка составляет обусловлена:
 -  сверхплановыми поступлениями денежных средств от реализации тепловой энергии от потребителей в последние расчетные дни месяца (декабрь 2022года);
 -   в декабре 2022 года сложилась экономия денежных средств в связи со снижением потребности финансирования топлива по причине недопоставок и перераспределения объемов поставок угля, сложилась экономия денежных средств в связи с отсутствием обязательств по причине сдвига сроков поставок материалов и сроков выполнения ремонтов, работ производственного характера, инвестиционной программы, с переносом потребности финансирования на январь 2023года;
-  потребностью осуществления первоочередных расходов (платежей по договорам топлива, материалов, ГСМ, командировочных, отпускных, налоговых платежей) в первые дни месяца, не обеспеченные выручкой (поступления за реализацию э/энергии на ОРЭМ осуществляются 14-го числа месяца).
-  поступлением целевых денежных средств на счета УФК в сумме 245,3 млн. руб., незапланированных ранее
</t>
  </si>
  <si>
    <t>остатки денежных средств по регионам планируются на сумму лимита непридвиденных расходов филиала, с 01.11.2023 увеличен лимит непридвиденных расходов для нужд структурных подразделений Общества.</t>
  </si>
  <si>
    <t>XXIII</t>
  </si>
  <si>
    <t>x</t>
  </si>
  <si>
    <t>23.1</t>
  </si>
  <si>
    <t>Дебиторская задолженность на конец периода всего, в том числе:</t>
  </si>
  <si>
    <t>пояснения представлены по статьям</t>
  </si>
  <si>
    <t>23.1.1</t>
  </si>
  <si>
    <t xml:space="preserve">производство и поставка электрической энергии и мощности всего, в том числе: </t>
  </si>
  <si>
    <t>Изменение производственной программы, включения в состав ДГК ТЭЦ Восточной и реализации двусторонних договоров - на ДЗ на конец года влияет выручка декабря м-ца</t>
  </si>
  <si>
    <t>Изменение производственной программы,реализации двусторонних договоров - на ДЗ на конец года влияет выручка декабря м-ца</t>
  </si>
  <si>
    <t>Изменение производственной программы -  на ДЗ на конец года влияет выручка декабря м-ца</t>
  </si>
  <si>
    <t>Изменение производственной программы, снижение отпуска в сеть и тарифа реализации -  на ДЗ на конец года влияет выручка декабря м-ца</t>
  </si>
  <si>
    <t>23.1.1.а</t>
  </si>
  <si>
    <t>из нее просроченная</t>
  </si>
  <si>
    <t>формируется расчётным путём. Планирование осуществлялось исходя из факта предыдущего  года</t>
  </si>
  <si>
    <t>23.1.1.1</t>
  </si>
  <si>
    <t>производство и поставка электрической энергии на оптовом рынке электрической энергиии и мощности</t>
  </si>
  <si>
    <t>23.1.1.1.а</t>
  </si>
  <si>
    <t>23.1.1.2</t>
  </si>
  <si>
    <t>23.1.1.2.а</t>
  </si>
  <si>
    <t>23.1.1.3</t>
  </si>
  <si>
    <t>Изменение выручки ( изменение производственной программы, рост выручки с учетом роста тарифа (Роста тарифа на электронергию согласно Постановления от 24.11.2021 № 38/6))</t>
  </si>
  <si>
    <t>23.1.1.3.а</t>
  </si>
  <si>
    <t>23.1.2</t>
  </si>
  <si>
    <t>производство и поставка тепловой энергии (мощности)</t>
  </si>
  <si>
    <t>23.1.2.а</t>
  </si>
  <si>
    <t>23.1.3</t>
  </si>
  <si>
    <t>оказание услуг по передаче электрической энергии</t>
  </si>
  <si>
    <t>23.1.3.а</t>
  </si>
  <si>
    <t>23.1.4</t>
  </si>
  <si>
    <t>оказание услуг по передаче тепловой энергии, теплоносителя</t>
  </si>
  <si>
    <t>23.1.4.а</t>
  </si>
  <si>
    <t>23.1.5</t>
  </si>
  <si>
    <t>оказание услуг по технологическому присоединению</t>
  </si>
  <si>
    <t xml:space="preserve">изменение объёмов подключения к системе теплоснабжения
</t>
  </si>
  <si>
    <t>23.1.5.а</t>
  </si>
  <si>
    <t>23.1.6</t>
  </si>
  <si>
    <t>реализация электрической энергии и мощности</t>
  </si>
  <si>
    <t>23.1.6.а</t>
  </si>
  <si>
    <t>23.1.7</t>
  </si>
  <si>
    <t>реализации тепловой энергии (мощности)</t>
  </si>
  <si>
    <t>Отклонение обусловлено изменением тарифных решений и изменениями фактического потребления по отношению к плановому, снижением уровня оплат с учетом увеличения тарифов/цен с 01.12.2022; - переход на расчеты по факту по домам необорудованным ОДПУ на тер-ии Хабаровского края; - недополучение денежных средств за счет снижения реальных доходов граждан в связи со сложившейся экономической обстановкой в стране</t>
  </si>
  <si>
    <t>Рост ДЗ за счет снижения уровня оплат с учетом увеличения тарифов/цен с 01.12.2022; - переход на расчеты по факту по домам необорудованным ОДПУ на тер-ии Хабаровского края; - недополучение денежных средств за счет снижения реальных доходов граждан в связи со сложившейся экономической обстановкой в стране</t>
  </si>
  <si>
    <t>Отклонение обусловлено изменением тарифных решений и изменениями фактического потребления по отношению к плановому, недополучением денежных средств за счет снижения реальных доходов граждан в связи со сложившейся экономической обстановкой в стране</t>
  </si>
  <si>
    <t>23.1.7.а</t>
  </si>
  <si>
    <t>23.1.8</t>
  </si>
  <si>
    <t>оказание услуг по оперативно-диспетчерскому управлению в электроэнергетике всего, в том числе:</t>
  </si>
  <si>
    <t>23.1.8.а</t>
  </si>
  <si>
    <t>23.1.8.1</t>
  </si>
  <si>
    <t>23.1.8.1.а</t>
  </si>
  <si>
    <t>23.1.8.2</t>
  </si>
  <si>
    <t>23.1.8.2.а</t>
  </si>
  <si>
    <t>23.1.9</t>
  </si>
  <si>
    <t>прочая деятельность</t>
  </si>
  <si>
    <t>Увеличение суммы авансов выданных:
 - по топливу с учетом смены поставащика газа по Хабаровскому краю в2022году образовалась переплата , возврат частично состоялся в 2023году.
 - по инвестиционной деятельности с учетом сдвига выполнения работ на 2023год.</t>
  </si>
  <si>
    <t>снижение авансов выданных по инвестиционной деятельности</t>
  </si>
  <si>
    <t>23.1.9.а</t>
  </si>
  <si>
    <t>23.2</t>
  </si>
  <si>
    <t>Кредиторская задолженность на конец периода всего, в том числе:</t>
  </si>
  <si>
    <t>23.2.1</t>
  </si>
  <si>
    <t>поставщикам топлива на технологические цели</t>
  </si>
  <si>
    <t>Изменение объемов и стоимости постаовк топлива, изменение условий оплаты в действующих договрах.</t>
  </si>
  <si>
    <t>23.2.1.а</t>
  </si>
  <si>
    <t>23.2.2</t>
  </si>
  <si>
    <t>поставщикам покупной энергии всего, в том числе:</t>
  </si>
  <si>
    <t>1) Покупная электроэнергия по договорам купли-продажи электрической энергии в целях балансирования системы не планируется. Отражается по факту. Компенсируется выручкой по электроэнергии. В плане отражен только факт 1 квартала. 
«Прочие виды купли-продажи электроэнергии»- покупка объемов отклонения собственного потребления от планового графика СО (планового диспетчерского графика). Ввиду не возможности спрогназирования данного показателя, в БП не планируются. 
2) изменение объемов покупки</t>
  </si>
  <si>
    <t>изменение объемов покупки</t>
  </si>
  <si>
    <t>23.2.2.1</t>
  </si>
  <si>
    <t xml:space="preserve">Покупная электроэнергия по договорам купли-продажи электрической энергии в целях балансирования системы не планируется. Отражается по факту. Компенсируется выручкой по электроэнергии. В плане отражен только факт 1 квартала. 
«Прочие виды купли-продажи электроэнергии»- покупка объемов отклонения собственного потребления от планового графика СО (планового диспетчерского графика). Ввиду не возможности спрогназирования данного показателя, в БП не планируются. </t>
  </si>
  <si>
    <t>отклонения в абсолютном значении не значительные</t>
  </si>
  <si>
    <t>23.2.2.1.а</t>
  </si>
  <si>
    <t>23.2.2.2</t>
  </si>
  <si>
    <t>на розничных рынках</t>
  </si>
  <si>
    <t>23.2.2.2.а</t>
  </si>
  <si>
    <t>23.2.3</t>
  </si>
  <si>
    <t>по оплате услуг на передачу электрической энергии по единой (национальной) общероссийской электрической сети</t>
  </si>
  <si>
    <t>23.2.3.а</t>
  </si>
  <si>
    <t>23.2.4</t>
  </si>
  <si>
    <t>по оплате услуг территориальных сетевых организаций</t>
  </si>
  <si>
    <t>23.2.4.а</t>
  </si>
  <si>
    <t>23.2.5</t>
  </si>
  <si>
    <t>перед персоналом по оплате труда</t>
  </si>
  <si>
    <t>23.2.5.а</t>
  </si>
  <si>
    <t>23.2.6</t>
  </si>
  <si>
    <t>перед бюджетами и внебюджетными фондами</t>
  </si>
  <si>
    <t>1) отсрочка оплаты страховых взносов на 2023год (815 млн. руб. )-  АО «ДГК» воспользовалось льготой по оплате страховых взносов, согласно Постановлению Правительства РФ от 29.04.2022 №776);
рост начислений с учетом роста ММТС
2) снижение начислений 4кв по НДС с учетом изменения обязательств 
3) рост КЗ по налогу на имущество с учетом присоединения новых станций</t>
  </si>
  <si>
    <t xml:space="preserve">1) отсрочка оплаты страховых взносов на 2023год (815 млн. руб. )-  АО «ДГК» воспользовалось льготой по оплате страховых взносов, согласно Постановлению Правительства РФ от 29.04.2022 №776);
рост начислений с учетом роста ММТС
2) снижение начислений 4кв по НДС с учетом изменения обязательств 
</t>
  </si>
  <si>
    <t>23.2.6.а</t>
  </si>
  <si>
    <t>23.2.7</t>
  </si>
  <si>
    <t>по договорам технологического присоединения</t>
  </si>
  <si>
    <t>Рост поступлений  за счет авансов полученных по вновь заключенным не запланированным договорам.</t>
  </si>
  <si>
    <t>изменения в абсолютном значении не значительные</t>
  </si>
  <si>
    <t>23.2.7.а</t>
  </si>
  <si>
    <t>23.2.8</t>
  </si>
  <si>
    <t xml:space="preserve">по обязательствам перед поставщиками и подрядчиками по исполнению инвестиционной программы </t>
  </si>
  <si>
    <t xml:space="preserve">1) изменение обязательств подрядчиками по выполнению работ инвестиционной программы
2) рост КЗ по выполнению капитализированных ремонтов (изменение порядка учета затрат на плановый ремонт основных средств, осуществляемый с интервалом более 12 месяцев, согласно приказа Минфина России от 17.09.2020№ 204н «Об утверждении ФСБУ 6/2020 «Основные средства» и ФСБУ 26/2020 «Капитальные вложения»» - начиная с 2022 года указанные затраты подлежат отражению в составе капитальных вложений, а после их завершения в составе основных средств, и переносятся на расходы через механизм  амортизации)
</t>
  </si>
  <si>
    <t>23.2.8.а</t>
  </si>
  <si>
    <t>23.2.9</t>
  </si>
  <si>
    <t>прочая кредиторская задолженность</t>
  </si>
  <si>
    <t>1) Гашение КЗ по агентскому договору с ООО "ВТБ Факторинг"   на 1394 млн. руб.
2) снижение КЗ по аренде генирирующих активов в связи с реорганизацией путем присоединения АО "ТЭЦ в г. Советская Гавань" и АО "БлТЭЦ"
3) снижение обязательств и КЗ по покупной т/энергии в связи с включением  ТЭЦ Восточной в состав ДГК
4) кроме того, рост КЗ по услугам производственного х-ра с учетом изменения начислений (изменение объемов и стоимости выполненных работ, сдвиг выполнения работ на декабрь с оплатой в 2023году)</t>
  </si>
  <si>
    <t>1) Гашение КЗ по агентскому договору с ООО "ВТБ Факторинг"  
2) снижение КЗ по аренде генирирующих активов в связи с реорганизацией путем присоединения АО "ТЭЦ в г. Советская Гавань" 
3) кроме того, рост КЗ по услугам производственного х-ра с учетом изменения начислений (изменение объемов и стоимости выполненных работ, сдвиг выполнения работ на декабрь с оплатой в 2023году)</t>
  </si>
  <si>
    <t xml:space="preserve">Рост авансов полученных по тепловой энергии ; Рост КЗ по ремонтам в связи со сдвигом выполнения работ на декабрь, с оплатой в 1 квартале 2023года; Рост КЗ по передаче тепловой энергии,  по покупной  т/энергии - изменение объема покупки </t>
  </si>
  <si>
    <t>1) Гашение КЗ по агентскому договору с ООО "ВТБ Факторинг"   
2) снижение обязательств и КЗ по покупной т/энергии в связи с включением  ТЭЦ Восточной в состав ДГК
3) кроме того, рост КЗ по услугам производственного х-ра с учетом изменения обязательств (изменение объемов и стоимости выполненных работ, сдвиг выполнения работ на декабрь с оплатой в 2023году)</t>
  </si>
  <si>
    <t>1) Гашение КЗ по агентскому договору с ООО "ВТБ Факторинг"  
2) снижение КЗ по аренде генирирующих активов в связи с реорганизацией путем присоединения АО "БлТЭЦ"
3) кроме того, рост КЗ по услугам производственного х-ра с учетом изменения обязательств (изменение объемов и стоимости выполненных работ, сдвиг выполнения работ на декабрь с оплатой в 2023году)</t>
  </si>
  <si>
    <t>1) Гашение КЗ по агентскому договору с ООО "ВТБ Факторинг" 
2) кроме того, рост КЗ по услугам производственного х-ра с учетом изменения обязательств (изменение объемов и стоимости выполненных работ, сдвиг выполнения работ на декабрь с оплатой в 2023году)</t>
  </si>
  <si>
    <t>23.2.9.а</t>
  </si>
  <si>
    <t>23.3</t>
  </si>
  <si>
    <t>Отношение поступлений денежных средств к выручке от реализованных товаров и оказанных услуг (с учетом НДС) всего, в том числе:</t>
  </si>
  <si>
    <t>%</t>
  </si>
  <si>
    <t>23.3.1</t>
  </si>
  <si>
    <t>от производства и поставки электрической энергии и мощности</t>
  </si>
  <si>
    <t>23.3.1.1</t>
  </si>
  <si>
    <t>от производства и поставки электрической энергии на оптовом рынке электрической энергии и мощности</t>
  </si>
  <si>
    <t>23.3.1.2</t>
  </si>
  <si>
    <t>от производства и поставки электрической мощности на оптовом рынке электрической энергии и мощности</t>
  </si>
  <si>
    <t>23.3.1.3</t>
  </si>
  <si>
    <t>от производства и поставки электрической энергии (мощности) на розничных рынках электрической энергии</t>
  </si>
  <si>
    <t>23.3.2</t>
  </si>
  <si>
    <t>от производства и поставки тепловой энергии (мощности)</t>
  </si>
  <si>
    <t>23.3.3</t>
  </si>
  <si>
    <t>от оказания услуг по передаче электрической энергии</t>
  </si>
  <si>
    <t>23.3.4</t>
  </si>
  <si>
    <t>от оказания услуг по передаче тепловой энергии, теплоносителя</t>
  </si>
  <si>
    <t>23.3.5</t>
  </si>
  <si>
    <t>от реализации электрической энергии и мощности</t>
  </si>
  <si>
    <t>23.3.6</t>
  </si>
  <si>
    <t>от реализации тепловой энергии (мощности)</t>
  </si>
  <si>
    <t>23.3.7</t>
  </si>
  <si>
    <t>от оказания услуг по оперативно-диспетчерскому управлению в электроэнергетике всего, в том числе:</t>
  </si>
  <si>
    <t>23.3.7.1</t>
  </si>
  <si>
    <t>23.3.7.2</t>
  </si>
  <si>
    <t>ТЕХНИКО-ЭКОНОМИЧЕСКИЕ ПОКАЗАТЕЛИ</t>
  </si>
  <si>
    <t>XXIV</t>
  </si>
  <si>
    <t>В отношении деятельности по производству электрической, тепловой энергии (мощности)</t>
  </si>
  <si>
    <t>24.1</t>
  </si>
  <si>
    <t>Установленная электрическая мощность</t>
  </si>
  <si>
    <t>МВт</t>
  </si>
  <si>
    <t>Установленная мощность выше плановой по причине переноса сроков вывода из эксплуатации генерирующего оборудования Майской ГРЭС и Чульманской ТЭЦ, и включение в состав АО "ДГК" Восточной ТЭЦ</t>
  </si>
  <si>
    <t>Планировался вывод из эксплуатации МГРЭС ТГ-1,3,4. Вывод ТГ-3 МГРЭС приостановлен Приказ Минэнерго № 1184 от 03.11.2022</t>
  </si>
  <si>
    <t>Восточная ТЭЦ включена в состав АО "ДГК" с 01.04.2022 г. (не заложено в план)</t>
  </si>
  <si>
    <t>При формировании плана прогнозировался  вывод из эксплуатации ТГ-5.6 Чульманской ТЭЦ (установленной мощностью 24 МВт)в 2022 г., в соответствии с  Приказом  Минэнерго № 832 от 27.08.2021 вывод из эксплуатации разрешен с 01.03.2023</t>
  </si>
  <si>
    <t>24.2</t>
  </si>
  <si>
    <t>Установленная тепловая мощность</t>
  </si>
  <si>
    <t>Гкал/час</t>
  </si>
  <si>
    <t>ввод в эксплуатацию Майской котельной с 30.12.2022</t>
  </si>
  <si>
    <t>ввод в состав АО "ДГК" ТЭЦ Восточной с 01.04.2022</t>
  </si>
  <si>
    <t>вывод из эксплуатации 2-х котлов НГВК с сентября 2021 года</t>
  </si>
  <si>
    <t>24.3</t>
  </si>
  <si>
    <t>Располагаемая электрическая мощность</t>
  </si>
  <si>
    <t>Располагаемая мощность выше плановой по причине увеличения установленной мощности.</t>
  </si>
  <si>
    <t>На Амурской ТЭЦ при формировании плана не прогнозировались ограничения мощности по причине "недостаточная пропускная способность межсистемных
электрических связей (запертая мощность)", ограничения заявлялись на этапе месячного планирования.</t>
  </si>
  <si>
    <t>Располагаемая мощность выше плановой в связи с отказом вывода из эксплуатации генерирующего оборудования Чульманской ТЭЦ</t>
  </si>
  <si>
    <t>24.4</t>
  </si>
  <si>
    <t>Присоединенная тепловая мощность</t>
  </si>
  <si>
    <t>24.5</t>
  </si>
  <si>
    <t>Объем выработанной электрической энергии</t>
  </si>
  <si>
    <t>млн.кВт.ч</t>
  </si>
  <si>
    <t>24.6</t>
  </si>
  <si>
    <t>Объем продукции отпущенной с шин (коллекторов)</t>
  </si>
  <si>
    <t>24.6.1</t>
  </si>
  <si>
    <t>электрической энергии</t>
  </si>
  <si>
    <t>24.6.2</t>
  </si>
  <si>
    <t>тепловой энергии</t>
  </si>
  <si>
    <t>тыс.Гкал</t>
  </si>
  <si>
    <t>24.7</t>
  </si>
  <si>
    <t>Объем покупной продукции для последующей продажи</t>
  </si>
  <si>
    <t>24.7.1</t>
  </si>
  <si>
    <t>24.7.2</t>
  </si>
  <si>
    <t>электрической мощности</t>
  </si>
  <si>
    <t>24.7.3</t>
  </si>
  <si>
    <t xml:space="preserve">На снижение объемов покупки тепловой энергии по факту 2022 года оказали влияние следующие факторы: 1. Расторжение договора поставки тепловой энергии с ТЭЦ "Восточная" с 01.04.2022  в Приморском крае.
2. Отсутсвие статистики при планировании объемов покупки по поставщикам Амурской области,  так как договоры заключались впервые и за основу были взяты показатели полезного отпуска поставщиков при установлении им тарифов. </t>
  </si>
  <si>
    <t>С 01.04.2022 года  ТЭЦ Восточная передана на  баланс АО "ДГК", в связи с чем были расторгнуты договоры поставки тепловой энергии.</t>
  </si>
  <si>
    <t>При формировании плана 2022 года для ФМ договоры поставки тепловой энергии заключались впервые. Статистика по объемам покукиТЭ отсутствовала. Для планирования были взяты показатели  полезного отпуска поставщиков ТЭ (из справки Комитета цен и тарифов Амурской области), который   поставщики заявляли при установлении им тарифов. По факту 2022 года объем покупки сложился значительно ниже.</t>
  </si>
  <si>
    <t>24.8</t>
  </si>
  <si>
    <t>Объем покупной продукции на технологические цели</t>
  </si>
  <si>
    <t>24.8.1</t>
  </si>
  <si>
    <t>Замена электродвигателей на ТДУ на менее мощные</t>
  </si>
  <si>
    <t>Более ранний останов насостных станций из-за окончания ОЗП</t>
  </si>
  <si>
    <t>24.8.2</t>
  </si>
  <si>
    <t>24.9</t>
  </si>
  <si>
    <t>Объем продукции отпущенной (проданной) потребителям</t>
  </si>
  <si>
    <t>24.9.1</t>
  </si>
  <si>
    <t>Уменьшение объема полезного отпуска за счет аврийных ремонтов оборудования ТЭС</t>
  </si>
  <si>
    <t>Восточная ТЭЦ включена в состав АО "ДГК" с 01.04.2022 г. (в плане не предусмотрено)</t>
  </si>
  <si>
    <t>Уменьшение объема полезного отпуска за счет аврийных ремонтов оборудования ТЭС.</t>
  </si>
  <si>
    <t>Уменьшение объема полезного отпуска за счет аврийных ремонтов оборудования ТЭС и  вынужденного простоя генерирующего оборудования ХТЭЦ-3.</t>
  </si>
  <si>
    <t>24.9.2</t>
  </si>
  <si>
    <t>Уменьшение объема мощности, поставляемой на ОРЭМ, за счет длительных аварийных ремонтов, а также вынужденного простоя генерирующего оборудования.</t>
  </si>
  <si>
    <t>Уменьшение объема мощности, поставляемой на ОРЭМ, за счет длительных аварийных ремонтов.</t>
  </si>
  <si>
    <t>Уменьшение объема мощности, поставляемой на ОРЭМ, за счет длительных аварийных ремонтов,  а также вынужденного простоя генерирующего оборудования ХТЭЦ-3.</t>
  </si>
  <si>
    <t>24.9.3</t>
  </si>
  <si>
    <t>XXV</t>
  </si>
  <si>
    <t>В отношении деятельности по передаче электрической энергии</t>
  </si>
  <si>
    <t>25.1</t>
  </si>
  <si>
    <t>Объем отпуска электрической энергии из сети (полезный отпуск) всего, в том числе:</t>
  </si>
  <si>
    <t>25.1.1</t>
  </si>
  <si>
    <t>потребителям, присоединенным к единой (национальной) общероссийской электрической сети всего, в том числе:</t>
  </si>
  <si>
    <t>25.1.1.1</t>
  </si>
  <si>
    <t>территориальные сетевые организации</t>
  </si>
  <si>
    <t>25.1.1.2</t>
  </si>
  <si>
    <t>потребители, не являющиеся территориальными сетевыми организациями</t>
  </si>
  <si>
    <t>25.2</t>
  </si>
  <si>
    <t>Объем технологического расхода (потерь) при передаче электрической энергии</t>
  </si>
  <si>
    <t>25.3</t>
  </si>
  <si>
    <t>Заявленная мощность***/фактическая мощность всего, в том числе:</t>
  </si>
  <si>
    <t>25.3.1</t>
  </si>
  <si>
    <t>потребителей, присоединенных к единой (национальной) общероссийской электрической сети всего, в том числе:</t>
  </si>
  <si>
    <t>25.3.1.1</t>
  </si>
  <si>
    <t>25.3.1.2</t>
  </si>
  <si>
    <t>25.4</t>
  </si>
  <si>
    <t>Количество условных единиц обслуживаемого электросетевого оборудования</t>
  </si>
  <si>
    <t>у.е.</t>
  </si>
  <si>
    <t>25.5</t>
  </si>
  <si>
    <t>Неободимая валовая выручка сетевой организации в части содержания (строка 1.3-строка 2.2.1-строка 2.2.2-строка 2.1.2.1.1)</t>
  </si>
  <si>
    <t>XXVI</t>
  </si>
  <si>
    <t>В отношении сбытовой деятельности</t>
  </si>
  <si>
    <t>26.1</t>
  </si>
  <si>
    <t>Полезный отпуск электрической энергии потребителям</t>
  </si>
  <si>
    <t>26.2</t>
  </si>
  <si>
    <t>Отпуск тепловой энергии потребителям</t>
  </si>
  <si>
    <t>26.3</t>
  </si>
  <si>
    <t xml:space="preserve">Необходимая валовая выручка сбытовой организации без учета покупной электрической энергии (мощности) для последующей перепродажи и оплаты услуг по передаче электрической энергии </t>
  </si>
  <si>
    <t>26.4</t>
  </si>
  <si>
    <t>Необходимая валовая выручка сбытовой организации без учета затрат на покупку тепловой энергии и оплаты услуг по ее передаче</t>
  </si>
  <si>
    <t>XXVII</t>
  </si>
  <si>
    <t>В отношении деятельности по оперативно-диспетчерскому управлению</t>
  </si>
  <si>
    <t>27.1</t>
  </si>
  <si>
    <t>Установленная мощность в Единой энергетической системе России, в том числе</t>
  </si>
  <si>
    <t>27.1.1</t>
  </si>
  <si>
    <t>установленная электрическая мощность электростанций, входящих в Единую энергетическую систему России, осуществляющих деятельность по производству электрической энергии и продаваемой на оптовом рынке</t>
  </si>
  <si>
    <t>27.1.2</t>
  </si>
  <si>
    <t>установленная электрическая мощность электростанций, входящих в Единую энергетическую систему России, осуществляющих деятельность по производству электрической энергии и продаваемой на розничном рынке</t>
  </si>
  <si>
    <t>27.1.3</t>
  </si>
  <si>
    <t>средняя мощность поставки электрической энергии по группам точек поставки импорта на оптовом рынке</t>
  </si>
  <si>
    <t>27.2</t>
  </si>
  <si>
    <t>Объем потребления в Единой энергетической системе России, в том числе</t>
  </si>
  <si>
    <t>27.2.1</t>
  </si>
  <si>
    <t>суммарный объем потребления (покупки) электрической энергии по всем группам точек поставки, зарегистрированным на оптовом рынке</t>
  </si>
  <si>
    <t>27.2.2</t>
  </si>
  <si>
    <t>суммарный объем поставки электрической энергии на экспорт из России</t>
  </si>
  <si>
    <t>27.3</t>
  </si>
  <si>
    <t>Собственная необходимая валовая выручка субъекта оперативно-диспетчерского управления, всего в том числе</t>
  </si>
  <si>
    <t>27.3.1</t>
  </si>
  <si>
    <t xml:space="preserve"> в части управления технологическими режимами </t>
  </si>
  <si>
    <t>27.3.2</t>
  </si>
  <si>
    <t>XXVIII</t>
  </si>
  <si>
    <t>Среднесписочная численность работников</t>
  </si>
  <si>
    <t>чел</t>
  </si>
  <si>
    <t xml:space="preserve">2 Источники финансирования инвестиционной программы субъекта электроэнергетики </t>
  </si>
  <si>
    <t>2021год</t>
  </si>
  <si>
    <t>Источники финансирования инвестиционной программы всего (строка I+строка II) всего, в том числе::</t>
  </si>
  <si>
    <t>1. Включены в ИП новые проекты  в соответствии с договором о присоединении  АО "ТЭЦ в г. Советская Гавань" к АО "ДГК" от 10.03.2022 г. 2. Включены в ИПР внеплановые проекты в составе «Программы повышения надежности тепловых электростанций АО «ДГК», финансируемые за счет заемных средств. 3. Изменение  условий оплаты по результатам заключения договоров. 4. Перенос сроков реализации проектов.</t>
  </si>
  <si>
    <t>1. Включены в ИПР новые проекты, в связи с консолидацией активов ТЭЦ Восточная на базе АО "ДГК" ввиду реорганизации ТЭЦ Восточная (протокол заседания совета директоров от 29.06.2021 №330). 2.Изменение  условий оплаты по результатам заключения договоров. 3. Перенос сроков реализации проектов.</t>
  </si>
  <si>
    <t>1. Внеплановые проекты, включены  в соответствии с договором о присоединении АО "Благовещенская ТЭЦ" и АО "ТЭЦ в г. Советская Гавань" к АО "ДГК" от 10.03.2022 г. 2. Включены в ИПР проекты,согласно Программы доп. мероприятий, реализуемых в ценовой зоне теплоснабжения (Распоряжение Правительства РФ от 17.08.2021 г  № 2250-р). 3. Включены в ИПР проекты всвязи с заключенем договоров на техприсединение  сетей инженерно-технического обеспечения для подключения к системе теплоснабжения строящихся объектов. 4.Изменение условий оплаты по результатам заключения договоров. 5. Перенос сроков реализации проектов.</t>
  </si>
  <si>
    <t>1. Изменение условий оплаты по результатам заключения договоров. 2. Включены в ИПР внеплановые проекты в составе «Программы повышения надежности тепловых электростанций АО «ДГК». 3. Перенос сроков реализации проектов.</t>
  </si>
  <si>
    <t>Собственные средства всего, в том числе:</t>
  </si>
  <si>
    <t>1. Изменение условий оплаты по результатам заключения договоров. 2. Перенос сроков реализации проектов.</t>
  </si>
  <si>
    <t>Прибыль, направляемая на инвестиции, в том числе:</t>
  </si>
  <si>
    <t>полученная от реализации продукции и оказанных услуг по регулируемым ценам (тарифам):</t>
  </si>
  <si>
    <t>1.1.1.1</t>
  </si>
  <si>
    <t>производства и поставки электрической энергии и мощности</t>
  </si>
  <si>
    <t>1.1.1.1.1</t>
  </si>
  <si>
    <t>1.1.1.1.2</t>
  </si>
  <si>
    <t>1.1.1.1.3</t>
  </si>
  <si>
    <t>1.1.1.2</t>
  </si>
  <si>
    <t>производства и поставки тепловой энергии (мощности)</t>
  </si>
  <si>
    <t>1.1.1.3</t>
  </si>
  <si>
    <t>оказания услуг по передаче электрической энергии</t>
  </si>
  <si>
    <t>1.1.1.4</t>
  </si>
  <si>
    <t>оказания услуг по передаче тепловой энергии, теплоносителя</t>
  </si>
  <si>
    <t>1.1.1.5</t>
  </si>
  <si>
    <t>от технологического присоединения, в том числе</t>
  </si>
  <si>
    <t>1.1.1.5.1</t>
  </si>
  <si>
    <t>от технологического присоединения объектов по производству электрической и тепловой энергии</t>
  </si>
  <si>
    <t>1.1.1.5.1.а</t>
  </si>
  <si>
    <t xml:space="preserve">    авансовое использование прибыли</t>
  </si>
  <si>
    <t>1.1.1.5.2</t>
  </si>
  <si>
    <t>от технологического присоединения потребителей</t>
  </si>
  <si>
    <t>1.1.1.5.2.а</t>
  </si>
  <si>
    <t>1.1.1.6</t>
  </si>
  <si>
    <t>реализации электрической энергии и мощности</t>
  </si>
  <si>
    <t>1.1.1.7</t>
  </si>
  <si>
    <t>1.1.1.8</t>
  </si>
  <si>
    <t>оказания услуг по оперативно-диспетчерскому управлению в электроэнергетике всего, в том числе:</t>
  </si>
  <si>
    <t>1.1.1.8.1</t>
  </si>
  <si>
    <t>1.1.1.8.2</t>
  </si>
  <si>
    <t>прибыль от продажи электрической энергии (мощности) по нерегулируемым ценам, всего в том числе:</t>
  </si>
  <si>
    <t>1.1.2.1</t>
  </si>
  <si>
    <t>1.1.2.2</t>
  </si>
  <si>
    <t>1.1.2.3</t>
  </si>
  <si>
    <t>прочая прибыль</t>
  </si>
  <si>
    <t>Амортизация основных средств всего, в том числе:</t>
  </si>
  <si>
    <t>1.2.1</t>
  </si>
  <si>
    <t>текущая амортизация, учтенная в ценах (тарифах) всего, в том числе:</t>
  </si>
  <si>
    <t>1.2.1.1</t>
  </si>
  <si>
    <t>производство и поставка электрической энергии и мощности</t>
  </si>
  <si>
    <t>1.2.1.1.1</t>
  </si>
  <si>
    <t>1.2.1.1.2</t>
  </si>
  <si>
    <t>1.2.1.1.3</t>
  </si>
  <si>
    <t>1.2.1.2</t>
  </si>
  <si>
    <t>1.2.1.3</t>
  </si>
  <si>
    <t>1.2.1.4</t>
  </si>
  <si>
    <t>1.2.1.5</t>
  </si>
  <si>
    <t>1.2.1.6</t>
  </si>
  <si>
    <t>1.2.1.7</t>
  </si>
  <si>
    <t>1.2.1.7.1</t>
  </si>
  <si>
    <t>1.2.1.7.2</t>
  </si>
  <si>
    <t>1.2.2</t>
  </si>
  <si>
    <t>прочая текущая амортизация</t>
  </si>
  <si>
    <t>1.2.3</t>
  </si>
  <si>
    <t>недоиспользованная амортизация прошлых лет всего, в том числе:</t>
  </si>
  <si>
    <t>1.2.3.1</t>
  </si>
  <si>
    <t>1.2.3.1.1</t>
  </si>
  <si>
    <t>1.2.3.1.2.</t>
  </si>
  <si>
    <t>1.2.3.1.2</t>
  </si>
  <si>
    <t>1.2.3.2</t>
  </si>
  <si>
    <t>1.2.3.3</t>
  </si>
  <si>
    <t>1.2.3.4</t>
  </si>
  <si>
    <t>1.2.3.5</t>
  </si>
  <si>
    <t>1.2.3.6</t>
  </si>
  <si>
    <t>1.2.3.7</t>
  </si>
  <si>
    <t>1.2.3.7.1</t>
  </si>
  <si>
    <t>1.2.3.7.2</t>
  </si>
  <si>
    <t>Возврат налога на добавленную стоимость****</t>
  </si>
  <si>
    <t>Прочие собственные средства всего, в том числе:</t>
  </si>
  <si>
    <t>1.4.1</t>
  </si>
  <si>
    <t>средства от эмиссии акций</t>
  </si>
  <si>
    <t>1.4.2</t>
  </si>
  <si>
    <t>остаток собственных средств на начало года</t>
  </si>
  <si>
    <t>Привлеченные средства всего, в том числе:</t>
  </si>
  <si>
    <t>1. Включены в ИПР внеплановые проекты в составе «Программы повышения надежности тепловых электростанций АО «ДГК», финансируемые за счет заемных средств. 2. Отставание Подрядчика от графика выполнения работ в связи с урегулированием вопроса об изменении стоимости работ.</t>
  </si>
  <si>
    <t>Изменение  условий оплаты по результатам заключения договоров,доп.соглашений.Продление сроков работ в 2022г.</t>
  </si>
  <si>
    <t>1. Изменение условий оплаты по результатам заключения договоров. 2. Включены в ИПР внеплановые проекты в составе «Программы повышения надежности тепловых электростанций АО «ДГК», финансируемые за счет заемных средств.</t>
  </si>
  <si>
    <t>Кредиты</t>
  </si>
  <si>
    <t>Отставание Подрядчика от графика выполнения работ в связи с урегулированием вопроса об изменении стоимости работ.</t>
  </si>
  <si>
    <t>Облигационные займы</t>
  </si>
  <si>
    <t>Вексели</t>
  </si>
  <si>
    <t>Займы организаций</t>
  </si>
  <si>
    <t>1. Включены в ИПР внеплановые проекты в составе «Программы повышения надежности тепловых электростанций АО «ДГК», финансируемые за счет заемных средств. 2. За счет заемных средств частично профинансированы работы по проекту "Строительство котельной для отопления поселения «Рабочий поселок Майский».</t>
  </si>
  <si>
    <t>Бюджетное финансирование</t>
  </si>
  <si>
    <t>2.5.1.1</t>
  </si>
  <si>
    <t>в том числе средства федерального бюджета, недоиспользованные в прошлых периодах</t>
  </si>
  <si>
    <t>2.5.2.1</t>
  </si>
  <si>
    <t>в том числе средства консолидированного бюджета субъекта Российской Федерации, недоиспользованные в прошлых периодах</t>
  </si>
  <si>
    <t>Использование лизинга</t>
  </si>
  <si>
    <t>Прочие привлеченные средства</t>
  </si>
  <si>
    <t>3.1.</t>
  </si>
  <si>
    <t xml:space="preserve">Объем финансирования мероприятий по технологическому присоединению льготных категорий заявителей максимальной присоединяемой мощностью до 150 кВт, в том числе за счет: </t>
  </si>
  <si>
    <t>цен (тарифов) на услуги по передаче электрической энергии;</t>
  </si>
  <si>
    <t>амортизации, учтенной в ценах (тарифах) на услуги по передаче электрической энергии;</t>
  </si>
  <si>
    <t>кредитов</t>
  </si>
  <si>
    <t>Для субъектов электроэнергетики, осуществляющих регулируемые виды деятельности с использованием метода доходности инвестированного капитала</t>
  </si>
  <si>
    <t>3.2.1</t>
  </si>
  <si>
    <t>возврат инвестированного капитала, направляемый на инвестиции</t>
  </si>
  <si>
    <t>3.2.2</t>
  </si>
  <si>
    <t>доход на инвестированный капитал, направляемый на инвестиции</t>
  </si>
  <si>
    <t>3.2.3</t>
  </si>
  <si>
    <t>заемные средства, направляемые на инвестиции</t>
  </si>
  <si>
    <t>Примечание:</t>
  </si>
  <si>
    <t xml:space="preserve">*в строках, содержащих слова "всего, в том числе" указывается сумма нижерасположенных строк соответствующего раздела (подраздела) </t>
  </si>
  <si>
    <t>** строка заполняется в объеме притока денежных средств от эмиссии акций. В случае оплаты эмиссии акций с использованием не денежных операций, данная строка не заполняется</t>
  </si>
  <si>
    <t xml:space="preserve">*** указывается на основании заключенных договоров на оказание услуг по передаче электрической энергии </t>
  </si>
  <si>
    <t>**** указываются денежные средства в виде положительного сальдо от налога на добаленную стоимость к уплате и налога на добаленную стоимость к возврату, рассчитанные с учетом налогового вычета, в том числе связанного с капитальными вложениями</t>
  </si>
  <si>
    <t xml:space="preserve">***** указывается суммарно стоимость оказынных субъекту электроэнергетики услуг: 
по оперативно-диспетчерскому управлению в электроэнергетике;
по организации оптовой торговли электрической энергией, мощностью и иными допущенными к обращению на оптовом рынке товарами и услугами;
по расчету требований и обязательств участников оптового рынка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</si>
</sst>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64" formatCode="0.0000000000000000000E+00"/>
    <numFmt numFmtId="165" formatCode="0.00000000000000000000"/>
    <numFmt numFmtId="166" formatCode="#,##0.00000000000000000"/>
    <numFmt numFmtId="167" formatCode="#,##0.0000000"/>
    <numFmt numFmtId="168" formatCode="#,##0.0000000000000000000"/>
    <numFmt numFmtId="169" formatCode="#,##0.0000000000000"/>
    <numFmt numFmtId="170" formatCode="#,##0.0000000000000000"/>
    <numFmt numFmtId="171" formatCode="0.000000000000000E+00"/>
    <numFmt numFmtId="172" formatCode="#,##0.00000000000000"/>
    <numFmt numFmtId="173" formatCode="#,##0.000000000"/>
    <numFmt numFmtId="174" formatCode="#,##0.000000000000000000"/>
    <numFmt numFmtId="175" formatCode="0.0000000000000000000"/>
    <numFmt numFmtId="176" formatCode="0.0000000000000000"/>
    <numFmt numFmtId="177" formatCode="0.0000000000000"/>
    <numFmt numFmtId="178" formatCode="0.00000000000000"/>
    <numFmt numFmtId="179" formatCode="#,##0.000000"/>
    <numFmt numFmtId="180" formatCode="#,##0.000000000000"/>
    <numFmt numFmtId="181" formatCode="0.000000000%"/>
    <numFmt numFmtId="182" formatCode="#,##0.00000000"/>
    <numFmt numFmtId="183" formatCode="0.0000000000%"/>
    <numFmt numFmtId="184" formatCode="#,##0.0000000000"/>
    <numFmt numFmtId="185" formatCode="#,##0.00000000000"/>
    <numFmt numFmtId="186" formatCode="0.0000000000"/>
    <numFmt numFmtId="187" formatCode="0.0000000000E+00"/>
    <numFmt numFmtId="188" formatCode="0.00000000E+00"/>
    <numFmt numFmtId="189" formatCode="0.00000000000"/>
    <numFmt numFmtId="190" formatCode="#,##0.00000"/>
  </numFmts>
  <fonts count="18"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0"/>
      <name val="Times New Roman"/>
      <family val="1"/>
      <charset val="204"/>
    </font>
    <font>
      <sz val="14"/>
      <name val="Times New Roman"/>
      <family val="1"/>
      <charset val="204"/>
    </font>
    <font>
      <b/>
      <sz val="18"/>
      <name val="Times New Roman"/>
      <family val="1"/>
      <charset val="204"/>
    </font>
    <font>
      <sz val="9"/>
      <name val="Times New Roman"/>
      <family val="1"/>
      <charset val="204"/>
    </font>
    <font>
      <u/>
      <sz val="14"/>
      <name val="Times New Roman"/>
      <family val="1"/>
      <charset val="204"/>
    </font>
    <font>
      <b/>
      <sz val="12"/>
      <name val="Times New Roman"/>
      <family val="1"/>
      <charset val="204"/>
    </font>
    <font>
      <sz val="16"/>
      <name val="Times New Roman"/>
      <family val="1"/>
      <charset val="204"/>
    </font>
    <font>
      <b/>
      <sz val="16"/>
      <name val="Times New Roman"/>
      <family val="1"/>
      <charset val="204"/>
    </font>
    <font>
      <b/>
      <sz val="10"/>
      <name val="Times New Roman CYR"/>
    </font>
    <font>
      <b/>
      <sz val="12"/>
      <name val="Times New Roman CYR"/>
    </font>
    <font>
      <b/>
      <sz val="10"/>
      <name val="Times New Roman"/>
      <family val="1"/>
      <charset val="204"/>
    </font>
    <font>
      <sz val="10"/>
      <name val="Times New Roman CYR"/>
      <charset val="204"/>
    </font>
    <font>
      <sz val="14"/>
      <name val="Times New Roman CYR"/>
      <charset val="204"/>
    </font>
    <font>
      <sz val="13"/>
      <name val="Times New Roman"/>
      <family val="1"/>
      <charset val="204"/>
    </font>
    <font>
      <sz val="10"/>
      <name val="Helv"/>
    </font>
  </fonts>
  <fills count="2">
    <fill>
      <patternFill patternType="none"/>
    </fill>
    <fill>
      <patternFill patternType="gray125"/>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s>
  <cellStyleXfs count="4">
    <xf numFmtId="0" fontId="0" fillId="0" borderId="0"/>
    <xf numFmtId="0" fontId="2" fillId="0" borderId="0"/>
    <xf numFmtId="0" fontId="1" fillId="0" borderId="0"/>
    <xf numFmtId="0" fontId="17" fillId="0" borderId="0"/>
  </cellStyleXfs>
  <cellXfs count="239">
    <xf numFmtId="0" fontId="0" fillId="0" borderId="0" xfId="0"/>
    <xf numFmtId="49" fontId="3" fillId="0" borderId="0" xfId="1" applyNumberFormat="1" applyFont="1" applyFill="1" applyAlignment="1">
      <alignment horizontal="center" vertical="center"/>
    </xf>
    <xf numFmtId="0" fontId="2" fillId="0" borderId="0" xfId="1" applyFont="1" applyFill="1" applyAlignment="1">
      <alignment wrapText="1"/>
    </xf>
    <xf numFmtId="0" fontId="3" fillId="0" borderId="0" xfId="1" applyFont="1" applyFill="1" applyAlignment="1">
      <alignment horizontal="center" vertical="center" wrapText="1"/>
    </xf>
    <xf numFmtId="4" fontId="2" fillId="0" borderId="0" xfId="1" applyNumberFormat="1" applyFont="1" applyFill="1" applyAlignment="1">
      <alignment horizontal="center" vertical="center" wrapText="1"/>
    </xf>
    <xf numFmtId="0" fontId="4" fillId="0" borderId="0" xfId="1" applyFont="1" applyFill="1" applyAlignment="1">
      <alignment horizontal="right" vertical="center"/>
    </xf>
    <xf numFmtId="0" fontId="2" fillId="0" borderId="0" xfId="1" applyFont="1" applyFill="1"/>
    <xf numFmtId="4" fontId="2" fillId="0" borderId="0" xfId="1" applyNumberFormat="1" applyFont="1" applyFill="1"/>
    <xf numFmtId="0" fontId="4" fillId="0" borderId="0" xfId="2" applyFont="1" applyFill="1" applyAlignment="1">
      <alignment vertical="center"/>
    </xf>
    <xf numFmtId="0" fontId="6" fillId="0" borderId="0" xfId="2" applyFont="1" applyFill="1" applyAlignment="1">
      <alignment horizontal="center" vertical="top"/>
    </xf>
    <xf numFmtId="0" fontId="4" fillId="0" borderId="0" xfId="2" applyFont="1" applyFill="1" applyAlignment="1">
      <alignment horizontal="justify" vertical="center"/>
    </xf>
    <xf numFmtId="164" fontId="2" fillId="0" borderId="0" xfId="1" applyNumberFormat="1" applyFont="1" applyFill="1"/>
    <xf numFmtId="165" fontId="2" fillId="0" borderId="0" xfId="1" applyNumberFormat="1" applyFont="1" applyFill="1"/>
    <xf numFmtId="166" fontId="2" fillId="0" borderId="0" xfId="1" applyNumberFormat="1" applyFont="1" applyFill="1"/>
    <xf numFmtId="167" fontId="2" fillId="0" borderId="0" xfId="1" applyNumberFormat="1" applyFont="1" applyFill="1" applyAlignment="1">
      <alignment horizontal="center" vertical="center" wrapText="1"/>
    </xf>
    <xf numFmtId="168" fontId="2" fillId="0" borderId="0" xfId="1" applyNumberFormat="1" applyFont="1" applyFill="1"/>
    <xf numFmtId="168" fontId="2" fillId="0" borderId="0" xfId="1" applyNumberFormat="1" applyFont="1" applyFill="1" applyAlignment="1">
      <alignment horizontal="center"/>
    </xf>
    <xf numFmtId="169" fontId="2" fillId="0" borderId="0" xfId="1" applyNumberFormat="1" applyFont="1" applyFill="1" applyAlignment="1">
      <alignment horizontal="center"/>
    </xf>
    <xf numFmtId="170" fontId="2" fillId="0" borderId="0" xfId="1" applyNumberFormat="1" applyFont="1" applyFill="1" applyAlignment="1">
      <alignment horizontal="center"/>
    </xf>
    <xf numFmtId="171" fontId="2" fillId="0" borderId="0" xfId="1" applyNumberFormat="1" applyFont="1" applyFill="1"/>
    <xf numFmtId="170" fontId="2" fillId="0" borderId="0" xfId="1" applyNumberFormat="1" applyFont="1" applyFill="1"/>
    <xf numFmtId="172" fontId="2" fillId="0" borderId="0" xfId="1" applyNumberFormat="1" applyFont="1" applyFill="1"/>
    <xf numFmtId="173" fontId="2" fillId="0" borderId="0" xfId="1" applyNumberFormat="1" applyFont="1" applyFill="1"/>
    <xf numFmtId="174" fontId="8" fillId="0" borderId="0" xfId="1" applyNumberFormat="1" applyFont="1" applyFill="1" applyBorder="1" applyAlignment="1">
      <alignment horizontal="center" vertical="center"/>
    </xf>
    <xf numFmtId="0" fontId="9" fillId="0" borderId="0" xfId="1" applyFont="1" applyFill="1" applyBorder="1" applyAlignment="1">
      <alignment horizontal="center" vertical="center" wrapText="1"/>
    </xf>
    <xf numFmtId="174" fontId="2" fillId="0" borderId="0" xfId="1" applyNumberFormat="1" applyFont="1" applyFill="1"/>
    <xf numFmtId="175" fontId="2" fillId="0" borderId="0" xfId="1" applyNumberFormat="1" applyFont="1" applyFill="1"/>
    <xf numFmtId="176" fontId="2" fillId="0" borderId="0" xfId="1" applyNumberFormat="1" applyFont="1" applyFill="1"/>
    <xf numFmtId="177" fontId="2" fillId="0" borderId="0" xfId="1" applyNumberFormat="1" applyFont="1" applyFill="1"/>
    <xf numFmtId="178" fontId="2" fillId="0" borderId="0" xfId="1" applyNumberFormat="1" applyFont="1" applyFill="1"/>
    <xf numFmtId="0" fontId="2" fillId="0" borderId="0" xfId="1" applyFont="1" applyFill="1" applyAlignment="1"/>
    <xf numFmtId="0" fontId="13" fillId="0" borderId="8" xfId="1" applyFont="1" applyFill="1" applyBorder="1" applyAlignment="1">
      <alignment horizontal="center" vertical="center" wrapText="1"/>
    </xf>
    <xf numFmtId="49" fontId="14" fillId="0" borderId="11" xfId="1" applyNumberFormat="1" applyFont="1" applyFill="1" applyBorder="1" applyAlignment="1">
      <alignment horizontal="center" vertical="center"/>
    </xf>
    <xf numFmtId="0" fontId="14" fillId="0" borderId="12" xfId="1" applyFont="1" applyFill="1" applyBorder="1" applyAlignment="1">
      <alignment horizontal="center" vertical="center" wrapText="1"/>
    </xf>
    <xf numFmtId="0" fontId="14" fillId="0" borderId="13" xfId="1" applyFont="1" applyFill="1" applyBorder="1" applyAlignment="1">
      <alignment horizontal="center" vertical="center" wrapText="1"/>
    </xf>
    <xf numFmtId="0" fontId="14" fillId="0" borderId="14" xfId="1" applyFont="1" applyFill="1" applyBorder="1" applyAlignment="1">
      <alignment horizontal="center" vertical="center" wrapText="1"/>
    </xf>
    <xf numFmtId="0" fontId="14" fillId="0" borderId="11" xfId="1" applyFont="1" applyFill="1" applyBorder="1" applyAlignment="1">
      <alignment horizontal="center" vertical="center" wrapText="1"/>
    </xf>
    <xf numFmtId="0" fontId="14" fillId="0" borderId="15" xfId="1" applyFont="1" applyFill="1" applyBorder="1" applyAlignment="1">
      <alignment horizontal="center" vertical="center" wrapText="1"/>
    </xf>
    <xf numFmtId="0" fontId="2" fillId="0" borderId="0" xfId="1" applyFont="1" applyFill="1" applyAlignment="1">
      <alignment vertical="center"/>
    </xf>
    <xf numFmtId="4" fontId="13" fillId="0" borderId="11" xfId="1" applyNumberFormat="1" applyFont="1" applyFill="1" applyBorder="1" applyAlignment="1">
      <alignment horizontal="center" vertical="center"/>
    </xf>
    <xf numFmtId="4" fontId="8" fillId="0" borderId="12" xfId="1" applyNumberFormat="1" applyFont="1" applyFill="1" applyBorder="1" applyAlignment="1">
      <alignment vertical="center" wrapText="1"/>
    </xf>
    <xf numFmtId="4" fontId="13" fillId="0" borderId="13" xfId="1" applyNumberFormat="1" applyFont="1" applyFill="1" applyBorder="1" applyAlignment="1">
      <alignment horizontal="center" vertical="center"/>
    </xf>
    <xf numFmtId="4" fontId="8" fillId="0" borderId="15" xfId="1" applyNumberFormat="1" applyFont="1" applyFill="1" applyBorder="1" applyAlignment="1">
      <alignment horizontal="center" vertical="center"/>
    </xf>
    <xf numFmtId="4" fontId="8" fillId="0" borderId="19" xfId="1" applyNumberFormat="1" applyFont="1" applyFill="1" applyBorder="1" applyAlignment="1">
      <alignment horizontal="center" vertical="center" wrapText="1"/>
    </xf>
    <xf numFmtId="10" fontId="8" fillId="0" borderId="19" xfId="1" applyNumberFormat="1" applyFont="1" applyFill="1" applyBorder="1" applyAlignment="1">
      <alignment horizontal="center" vertical="center" wrapText="1"/>
    </xf>
    <xf numFmtId="4" fontId="8" fillId="0" borderId="19" xfId="1" quotePrefix="1" applyNumberFormat="1" applyFont="1" applyFill="1" applyBorder="1" applyAlignment="1">
      <alignment horizontal="center" vertical="center" wrapText="1"/>
    </xf>
    <xf numFmtId="4" fontId="8" fillId="0" borderId="20" xfId="1" applyNumberFormat="1" applyFont="1" applyFill="1" applyBorder="1" applyAlignment="1">
      <alignment horizontal="center" vertical="center"/>
    </xf>
    <xf numFmtId="4" fontId="3" fillId="0" borderId="21" xfId="1" applyNumberFormat="1" applyFont="1" applyFill="1" applyBorder="1" applyAlignment="1">
      <alignment horizontal="center" vertical="center"/>
    </xf>
    <xf numFmtId="4" fontId="2" fillId="0" borderId="22" xfId="1" applyNumberFormat="1" applyFont="1" applyFill="1" applyBorder="1" applyAlignment="1">
      <alignment horizontal="left" vertical="center" wrapText="1"/>
    </xf>
    <xf numFmtId="4" fontId="3" fillId="0" borderId="23" xfId="1" applyNumberFormat="1" applyFont="1" applyFill="1" applyBorder="1" applyAlignment="1">
      <alignment horizontal="center" vertical="center"/>
    </xf>
    <xf numFmtId="4" fontId="2" fillId="0" borderId="22" xfId="1" applyNumberFormat="1" applyFont="1" applyFill="1" applyBorder="1" applyAlignment="1">
      <alignment horizontal="center" vertical="center" wrapText="1"/>
    </xf>
    <xf numFmtId="10" fontId="2" fillId="0" borderId="22" xfId="1" applyNumberFormat="1" applyFont="1" applyFill="1" applyBorder="1" applyAlignment="1">
      <alignment horizontal="center" vertical="center" wrapText="1"/>
    </xf>
    <xf numFmtId="4" fontId="2" fillId="0" borderId="24" xfId="1" applyNumberFormat="1" applyFont="1" applyFill="1" applyBorder="1" applyAlignment="1">
      <alignment horizontal="center" vertical="center"/>
    </xf>
    <xf numFmtId="4" fontId="3" fillId="0" borderId="4" xfId="1" applyNumberFormat="1" applyFont="1" applyFill="1" applyBorder="1" applyAlignment="1">
      <alignment horizontal="center" vertical="center"/>
    </xf>
    <xf numFmtId="4" fontId="2" fillId="0" borderId="5" xfId="1" applyNumberFormat="1" applyFont="1" applyFill="1" applyBorder="1" applyAlignment="1">
      <alignment horizontal="left" vertical="center" wrapText="1"/>
    </xf>
    <xf numFmtId="4" fontId="3" fillId="0" borderId="6" xfId="1" applyNumberFormat="1" applyFont="1" applyFill="1" applyBorder="1" applyAlignment="1">
      <alignment horizontal="center" vertical="center"/>
    </xf>
    <xf numFmtId="4" fontId="2" fillId="0" borderId="5" xfId="1" applyNumberFormat="1" applyFont="1" applyFill="1" applyBorder="1" applyAlignment="1">
      <alignment horizontal="center" vertical="center" wrapText="1"/>
    </xf>
    <xf numFmtId="10" fontId="2" fillId="0" borderId="5" xfId="1" applyNumberFormat="1" applyFont="1" applyFill="1" applyBorder="1" applyAlignment="1">
      <alignment horizontal="center" vertical="center" wrapText="1"/>
    </xf>
    <xf numFmtId="4" fontId="2" fillId="0" borderId="25" xfId="1" applyNumberFormat="1" applyFont="1" applyFill="1" applyBorder="1" applyAlignment="1">
      <alignment horizontal="center" vertical="center"/>
    </xf>
    <xf numFmtId="4" fontId="2" fillId="0" borderId="25" xfId="1" applyNumberFormat="1" applyFont="1" applyFill="1" applyBorder="1" applyAlignment="1">
      <alignment horizontal="center" vertical="center" wrapText="1"/>
    </xf>
    <xf numFmtId="4" fontId="3" fillId="0" borderId="26" xfId="1" applyNumberFormat="1" applyFont="1" applyFill="1" applyBorder="1" applyAlignment="1">
      <alignment horizontal="center" vertical="center"/>
    </xf>
    <xf numFmtId="4" fontId="2" fillId="0" borderId="27" xfId="1" applyNumberFormat="1" applyFont="1" applyFill="1" applyBorder="1" applyAlignment="1">
      <alignment horizontal="left" vertical="center" wrapText="1"/>
    </xf>
    <xf numFmtId="4" fontId="3" fillId="0" borderId="28" xfId="1" applyNumberFormat="1" applyFont="1" applyFill="1" applyBorder="1" applyAlignment="1">
      <alignment horizontal="center" vertical="center"/>
    </xf>
    <xf numFmtId="4" fontId="2" fillId="0" borderId="27" xfId="1" applyNumberFormat="1" applyFont="1" applyFill="1" applyBorder="1" applyAlignment="1">
      <alignment horizontal="center" vertical="center" wrapText="1"/>
    </xf>
    <xf numFmtId="10" fontId="2" fillId="0" borderId="27" xfId="1" applyNumberFormat="1" applyFont="1" applyFill="1" applyBorder="1" applyAlignment="1">
      <alignment horizontal="center" vertical="center" wrapText="1"/>
    </xf>
    <xf numFmtId="4" fontId="2" fillId="0" borderId="29" xfId="1" applyNumberFormat="1" applyFont="1" applyFill="1" applyBorder="1" applyAlignment="1">
      <alignment horizontal="center" vertical="center"/>
    </xf>
    <xf numFmtId="4" fontId="13" fillId="0" borderId="30" xfId="1" applyNumberFormat="1" applyFont="1" applyFill="1" applyBorder="1" applyAlignment="1">
      <alignment horizontal="center" vertical="center"/>
    </xf>
    <xf numFmtId="4" fontId="8" fillId="0" borderId="19" xfId="1" applyNumberFormat="1" applyFont="1" applyFill="1" applyBorder="1" applyAlignment="1">
      <alignment vertical="center" wrapText="1"/>
    </xf>
    <xf numFmtId="4" fontId="13" fillId="0" borderId="31" xfId="1" applyNumberFormat="1" applyFont="1" applyFill="1" applyBorder="1" applyAlignment="1">
      <alignment horizontal="center" vertical="center"/>
    </xf>
    <xf numFmtId="4" fontId="2" fillId="0" borderId="22" xfId="1" applyNumberFormat="1" applyFont="1" applyFill="1" applyBorder="1" applyAlignment="1">
      <alignment horizontal="left" vertical="center" indent="1"/>
    </xf>
    <xf numFmtId="4" fontId="2" fillId="0" borderId="5" xfId="1" applyNumberFormat="1" applyFont="1" applyFill="1" applyBorder="1" applyAlignment="1">
      <alignment horizontal="left" vertical="center" wrapText="1" indent="3"/>
    </xf>
    <xf numFmtId="4" fontId="2" fillId="0" borderId="5" xfId="1" applyNumberFormat="1" applyFont="1" applyFill="1" applyBorder="1" applyAlignment="1">
      <alignment horizontal="left" vertical="center" indent="1"/>
    </xf>
    <xf numFmtId="4" fontId="2" fillId="0" borderId="5" xfId="1" applyNumberFormat="1" applyFont="1" applyFill="1" applyBorder="1" applyAlignment="1">
      <alignment horizontal="left" vertical="center" wrapText="1" indent="1"/>
    </xf>
    <xf numFmtId="4" fontId="2" fillId="0" borderId="5" xfId="1" applyNumberFormat="1" applyFont="1" applyFill="1" applyBorder="1" applyAlignment="1">
      <alignment horizontal="left" vertical="center" indent="3"/>
    </xf>
    <xf numFmtId="4" fontId="2" fillId="0" borderId="5" xfId="1" applyNumberFormat="1" applyFont="1" applyFill="1" applyBorder="1" applyAlignment="1">
      <alignment horizontal="left" vertical="center" wrapText="1" indent="5"/>
    </xf>
    <xf numFmtId="4" fontId="2" fillId="0" borderId="5" xfId="1" applyNumberFormat="1" applyFont="1" applyFill="1" applyBorder="1" applyAlignment="1">
      <alignment horizontal="left" vertical="center" wrapText="1" indent="7"/>
    </xf>
    <xf numFmtId="4" fontId="2" fillId="0" borderId="27" xfId="1" applyNumberFormat="1" applyFont="1" applyFill="1" applyBorder="1" applyAlignment="1">
      <alignment horizontal="left" vertical="center" indent="3"/>
    </xf>
    <xf numFmtId="4" fontId="2" fillId="0" borderId="8" xfId="1" applyNumberFormat="1" applyFont="1" applyFill="1" applyBorder="1" applyAlignment="1">
      <alignment horizontal="center" vertical="center"/>
    </xf>
    <xf numFmtId="4" fontId="3" fillId="0" borderId="1" xfId="1" applyNumberFormat="1" applyFont="1" applyFill="1" applyBorder="1" applyAlignment="1">
      <alignment horizontal="center" vertical="center"/>
    </xf>
    <xf numFmtId="4" fontId="2" fillId="0" borderId="2" xfId="1" applyNumberFormat="1" applyFont="1" applyFill="1" applyBorder="1" applyAlignment="1">
      <alignment horizontal="left" vertical="center" wrapText="1" indent="1"/>
    </xf>
    <xf numFmtId="4" fontId="3" fillId="0" borderId="3" xfId="1" applyNumberFormat="1" applyFont="1" applyFill="1" applyBorder="1" applyAlignment="1">
      <alignment horizontal="center" vertical="center"/>
    </xf>
    <xf numFmtId="4" fontId="2" fillId="0" borderId="2" xfId="1" applyNumberFormat="1" applyFont="1" applyFill="1" applyBorder="1" applyAlignment="1">
      <alignment horizontal="center" vertical="center" wrapText="1"/>
    </xf>
    <xf numFmtId="10" fontId="2" fillId="0" borderId="2" xfId="1" applyNumberFormat="1" applyFont="1" applyFill="1" applyBorder="1" applyAlignment="1">
      <alignment horizontal="center" vertical="center" wrapText="1"/>
    </xf>
    <xf numFmtId="4" fontId="2" fillId="0" borderId="32" xfId="1" applyNumberFormat="1" applyFont="1" applyFill="1" applyBorder="1" applyAlignment="1">
      <alignment horizontal="center" vertical="center"/>
    </xf>
    <xf numFmtId="4" fontId="2" fillId="0" borderId="32" xfId="1" applyNumberFormat="1" applyFont="1" applyFill="1" applyBorder="1" applyAlignment="1">
      <alignment horizontal="center" vertical="center" wrapText="1"/>
    </xf>
    <xf numFmtId="4" fontId="3" fillId="0" borderId="7" xfId="1" applyNumberFormat="1" applyFont="1" applyFill="1" applyBorder="1" applyAlignment="1">
      <alignment horizontal="center" vertical="center"/>
    </xf>
    <xf numFmtId="4" fontId="2" fillId="0" borderId="8" xfId="1" applyNumberFormat="1" applyFont="1" applyFill="1" applyBorder="1" applyAlignment="1">
      <alignment horizontal="left" vertical="center" indent="3"/>
    </xf>
    <xf numFmtId="4" fontId="3" fillId="0" borderId="9" xfId="1" applyNumberFormat="1" applyFont="1" applyFill="1" applyBorder="1" applyAlignment="1">
      <alignment horizontal="center" vertical="center"/>
    </xf>
    <xf numFmtId="4" fontId="2" fillId="0" borderId="8" xfId="1" applyNumberFormat="1" applyFont="1" applyFill="1" applyBorder="1" applyAlignment="1">
      <alignment horizontal="center" vertical="center" wrapText="1"/>
    </xf>
    <xf numFmtId="10" fontId="2" fillId="0" borderId="8" xfId="1" applyNumberFormat="1" applyFont="1" applyFill="1" applyBorder="1" applyAlignment="1">
      <alignment horizontal="center" vertical="center" wrapText="1"/>
    </xf>
    <xf numFmtId="4" fontId="2" fillId="0" borderId="33" xfId="1" applyNumberFormat="1" applyFont="1" applyFill="1" applyBorder="1" applyAlignment="1">
      <alignment horizontal="center" vertical="center"/>
    </xf>
    <xf numFmtId="4" fontId="2" fillId="0" borderId="33" xfId="1" applyNumberFormat="1" applyFont="1" applyFill="1" applyBorder="1" applyAlignment="1">
      <alignment horizontal="center" vertical="center" wrapText="1"/>
    </xf>
    <xf numFmtId="4" fontId="2" fillId="0" borderId="22" xfId="1" applyNumberFormat="1" applyFont="1" applyFill="1" applyBorder="1" applyAlignment="1">
      <alignment horizontal="left" vertical="center" wrapText="1" indent="1"/>
    </xf>
    <xf numFmtId="4" fontId="2" fillId="0" borderId="27" xfId="1" applyNumberFormat="1" applyFont="1" applyFill="1" applyBorder="1" applyAlignment="1">
      <alignment horizontal="left" vertical="center" wrapText="1" indent="1"/>
    </xf>
    <xf numFmtId="4" fontId="8" fillId="0" borderId="34" xfId="1" applyNumberFormat="1" applyFont="1" applyFill="1" applyBorder="1" applyAlignment="1">
      <alignment vertical="center" wrapText="1"/>
    </xf>
    <xf numFmtId="4" fontId="13" fillId="0" borderId="35" xfId="1" applyNumberFormat="1" applyFont="1" applyFill="1" applyBorder="1" applyAlignment="1">
      <alignment horizontal="center" vertical="center"/>
    </xf>
    <xf numFmtId="4" fontId="2" fillId="0" borderId="27" xfId="1" applyNumberFormat="1" applyFont="1" applyFill="1" applyBorder="1" applyAlignment="1">
      <alignment horizontal="left" vertical="center" indent="1"/>
    </xf>
    <xf numFmtId="10" fontId="2" fillId="0" borderId="25" xfId="1" applyNumberFormat="1" applyFont="1" applyFill="1" applyBorder="1" applyAlignment="1">
      <alignment horizontal="center" vertical="center"/>
    </xf>
    <xf numFmtId="10" fontId="2" fillId="0" borderId="5" xfId="1" quotePrefix="1" applyNumberFormat="1" applyFont="1" applyFill="1" applyBorder="1" applyAlignment="1">
      <alignment horizontal="center" vertical="center" wrapText="1"/>
    </xf>
    <xf numFmtId="179" fontId="2" fillId="0" borderId="22" xfId="1" applyNumberFormat="1" applyFont="1" applyFill="1" applyBorder="1" applyAlignment="1">
      <alignment horizontal="center" vertical="center" wrapText="1"/>
    </xf>
    <xf numFmtId="180" fontId="2" fillId="0" borderId="0" xfId="1" applyNumberFormat="1" applyFont="1" applyFill="1" applyAlignment="1">
      <alignment vertical="center"/>
    </xf>
    <xf numFmtId="181" fontId="2" fillId="0" borderId="0" xfId="1" applyNumberFormat="1" applyFont="1" applyFill="1" applyAlignment="1">
      <alignment vertical="center"/>
    </xf>
    <xf numFmtId="4" fontId="2" fillId="0" borderId="36" xfId="1" applyNumberFormat="1" applyFont="1" applyFill="1" applyBorder="1" applyAlignment="1">
      <alignment horizontal="center" vertical="center"/>
    </xf>
    <xf numFmtId="10" fontId="2" fillId="0" borderId="36" xfId="1" applyNumberFormat="1" applyFont="1" applyFill="1" applyBorder="1" applyAlignment="1">
      <alignment horizontal="center" vertical="center"/>
    </xf>
    <xf numFmtId="10" fontId="8" fillId="0" borderId="20" xfId="1" applyNumberFormat="1" applyFont="1" applyFill="1" applyBorder="1" applyAlignment="1">
      <alignment horizontal="center" vertical="center"/>
    </xf>
    <xf numFmtId="4" fontId="8" fillId="0" borderId="20" xfId="1" applyNumberFormat="1" applyFont="1" applyFill="1" applyBorder="1" applyAlignment="1">
      <alignment horizontal="center" vertical="center" wrapText="1"/>
    </xf>
    <xf numFmtId="10" fontId="2" fillId="0" borderId="24" xfId="1" applyNumberFormat="1" applyFont="1" applyFill="1" applyBorder="1" applyAlignment="1">
      <alignment horizontal="center" vertical="center"/>
    </xf>
    <xf numFmtId="4" fontId="2" fillId="0" borderId="24" xfId="1" applyNumberFormat="1" applyFont="1" applyFill="1" applyBorder="1" applyAlignment="1">
      <alignment horizontal="center" vertical="center" wrapText="1"/>
    </xf>
    <xf numFmtId="4" fontId="2" fillId="0" borderId="5" xfId="1" applyNumberFormat="1" applyFont="1" applyFill="1" applyBorder="1" applyAlignment="1">
      <alignment horizontal="center" vertical="center"/>
    </xf>
    <xf numFmtId="4" fontId="2" fillId="0" borderId="25" xfId="1" quotePrefix="1" applyNumberFormat="1" applyFont="1" applyFill="1" applyBorder="1" applyAlignment="1">
      <alignment horizontal="center" vertical="center" wrapText="1"/>
    </xf>
    <xf numFmtId="0" fontId="2" fillId="0" borderId="5" xfId="1" applyFont="1" applyFill="1" applyBorder="1" applyAlignment="1">
      <alignment horizontal="center" vertical="center" wrapText="1"/>
    </xf>
    <xf numFmtId="4" fontId="8" fillId="0" borderId="37" xfId="1" applyNumberFormat="1" applyFont="1" applyFill="1" applyBorder="1" applyAlignment="1">
      <alignment horizontal="center" vertical="center" wrapText="1"/>
    </xf>
    <xf numFmtId="4" fontId="2" fillId="0" borderId="20" xfId="1" applyNumberFormat="1" applyFont="1" applyFill="1" applyBorder="1" applyAlignment="1">
      <alignment horizontal="center" vertical="center" wrapText="1"/>
    </xf>
    <xf numFmtId="0" fontId="2" fillId="0" borderId="5" xfId="1" applyFont="1" applyFill="1" applyBorder="1" applyAlignment="1">
      <alignment vertical="center" wrapText="1"/>
    </xf>
    <xf numFmtId="4" fontId="2" fillId="0" borderId="36" xfId="1" applyNumberFormat="1" applyFont="1" applyFill="1" applyBorder="1" applyAlignment="1">
      <alignment horizontal="center" vertical="center" wrapText="1"/>
    </xf>
    <xf numFmtId="182" fontId="2" fillId="0" borderId="0" xfId="1" applyNumberFormat="1" applyFont="1" applyFill="1" applyAlignment="1">
      <alignment vertical="center"/>
    </xf>
    <xf numFmtId="4" fontId="8" fillId="0" borderId="19" xfId="1" applyNumberFormat="1" applyFont="1" applyFill="1" applyBorder="1" applyAlignment="1">
      <alignment horizontal="center" vertical="center"/>
    </xf>
    <xf numFmtId="0" fontId="16" fillId="0" borderId="5" xfId="1" applyFont="1" applyFill="1" applyBorder="1" applyAlignment="1">
      <alignment horizontal="center" vertical="center"/>
    </xf>
    <xf numFmtId="4" fontId="8" fillId="0" borderId="15" xfId="1" applyNumberFormat="1" applyFont="1" applyFill="1" applyBorder="1" applyAlignment="1">
      <alignment horizontal="center" vertical="center" wrapText="1"/>
    </xf>
    <xf numFmtId="10" fontId="2" fillId="0" borderId="20" xfId="1" applyNumberFormat="1" applyFont="1" applyFill="1" applyBorder="1" applyAlignment="1">
      <alignment horizontal="center" vertical="center"/>
    </xf>
    <xf numFmtId="183" fontId="2" fillId="0" borderId="0" xfId="1" applyNumberFormat="1" applyFont="1" applyFill="1" applyAlignment="1">
      <alignment vertical="center"/>
    </xf>
    <xf numFmtId="184" fontId="2" fillId="0" borderId="0" xfId="1" applyNumberFormat="1" applyFont="1" applyFill="1" applyAlignment="1">
      <alignment vertical="center"/>
    </xf>
    <xf numFmtId="4" fontId="2" fillId="0" borderId="5" xfId="1" quotePrefix="1" applyNumberFormat="1" applyFont="1" applyFill="1" applyBorder="1" applyAlignment="1">
      <alignment horizontal="center" vertical="center" wrapText="1"/>
    </xf>
    <xf numFmtId="185" fontId="2" fillId="0" borderId="0" xfId="1" applyNumberFormat="1" applyFont="1" applyFill="1" applyAlignment="1">
      <alignment vertical="center"/>
    </xf>
    <xf numFmtId="182" fontId="8" fillId="0" borderId="20" xfId="1" applyNumberFormat="1" applyFont="1" applyFill="1" applyBorder="1" applyAlignment="1">
      <alignment horizontal="center" vertical="center"/>
    </xf>
    <xf numFmtId="4" fontId="2" fillId="0" borderId="0" xfId="1" applyNumberFormat="1" applyFont="1" applyFill="1" applyAlignment="1">
      <alignment vertical="center"/>
    </xf>
    <xf numFmtId="166" fontId="2" fillId="0" borderId="0" xfId="1" applyNumberFormat="1" applyFont="1" applyFill="1" applyAlignment="1">
      <alignment vertical="center"/>
    </xf>
    <xf numFmtId="186" fontId="2" fillId="0" borderId="0" xfId="1" applyNumberFormat="1" applyFont="1" applyFill="1" applyAlignment="1">
      <alignment vertical="center"/>
    </xf>
    <xf numFmtId="187" fontId="2" fillId="0" borderId="0" xfId="1" applyNumberFormat="1" applyFont="1" applyFill="1" applyAlignment="1">
      <alignment vertical="center"/>
    </xf>
    <xf numFmtId="4" fontId="13" fillId="0" borderId="38" xfId="1" applyNumberFormat="1" applyFont="1" applyFill="1" applyBorder="1" applyAlignment="1">
      <alignment horizontal="center" vertical="center"/>
    </xf>
    <xf numFmtId="4" fontId="8" fillId="0" borderId="39" xfId="1" applyNumberFormat="1" applyFont="1" applyFill="1" applyBorder="1" applyAlignment="1">
      <alignment vertical="center" wrapText="1"/>
    </xf>
    <xf numFmtId="4" fontId="13" fillId="0" borderId="40" xfId="1" applyNumberFormat="1" applyFont="1" applyFill="1" applyBorder="1" applyAlignment="1">
      <alignment horizontal="center" vertical="center"/>
    </xf>
    <xf numFmtId="4" fontId="8" fillId="0" borderId="37" xfId="1" applyNumberFormat="1" applyFont="1" applyFill="1" applyBorder="1" applyAlignment="1">
      <alignment horizontal="center" vertical="center"/>
    </xf>
    <xf numFmtId="10" fontId="8" fillId="0" borderId="37" xfId="1" applyNumberFormat="1" applyFont="1" applyFill="1" applyBorder="1" applyAlignment="1">
      <alignment horizontal="center" vertical="center"/>
    </xf>
    <xf numFmtId="0" fontId="8" fillId="0" borderId="19" xfId="1" applyFont="1" applyFill="1" applyBorder="1" applyAlignment="1">
      <alignment horizontal="center" vertical="center" wrapText="1"/>
    </xf>
    <xf numFmtId="4" fontId="8" fillId="0" borderId="18" xfId="1" applyNumberFormat="1" applyFont="1" applyFill="1" applyBorder="1" applyAlignment="1">
      <alignment horizontal="center" vertical="center" wrapText="1"/>
    </xf>
    <xf numFmtId="188" fontId="2" fillId="0" borderId="0" xfId="1" applyNumberFormat="1" applyFont="1" applyFill="1" applyAlignment="1">
      <alignment vertical="center"/>
    </xf>
    <xf numFmtId="10" fontId="8" fillId="0" borderId="15" xfId="1" applyNumberFormat="1" applyFont="1" applyFill="1" applyBorder="1" applyAlignment="1">
      <alignment horizontal="center" vertical="center"/>
    </xf>
    <xf numFmtId="167" fontId="2" fillId="0" borderId="0" xfId="1" applyNumberFormat="1" applyFont="1" applyFill="1" applyAlignment="1">
      <alignment vertical="center"/>
    </xf>
    <xf numFmtId="10" fontId="2" fillId="0" borderId="0" xfId="1" applyNumberFormat="1" applyFont="1" applyFill="1" applyAlignment="1">
      <alignment vertical="center"/>
    </xf>
    <xf numFmtId="179" fontId="2" fillId="0" borderId="0" xfId="1" applyNumberFormat="1" applyFont="1" applyFill="1" applyAlignment="1">
      <alignment vertical="center"/>
    </xf>
    <xf numFmtId="189" fontId="2" fillId="0" borderId="0" xfId="1" applyNumberFormat="1" applyFont="1" applyFill="1" applyAlignment="1">
      <alignment vertical="center"/>
    </xf>
    <xf numFmtId="4" fontId="2" fillId="0" borderId="5" xfId="1" applyNumberFormat="1" applyFont="1" applyFill="1" applyBorder="1" applyAlignment="1">
      <alignment horizontal="left" vertical="center" indent="5"/>
    </xf>
    <xf numFmtId="4" fontId="2" fillId="0" borderId="27" xfId="1" applyNumberFormat="1" applyFont="1" applyFill="1" applyBorder="1" applyAlignment="1">
      <alignment horizontal="left" vertical="center" indent="5"/>
    </xf>
    <xf numFmtId="4" fontId="13" fillId="0" borderId="21" xfId="1" applyNumberFormat="1" applyFont="1" applyFill="1" applyBorder="1" applyAlignment="1">
      <alignment horizontal="center" vertical="center"/>
    </xf>
    <xf numFmtId="4" fontId="8" fillId="0" borderId="22" xfId="1" applyNumberFormat="1" applyFont="1" applyFill="1" applyBorder="1" applyAlignment="1">
      <alignment vertical="center" wrapText="1"/>
    </xf>
    <xf numFmtId="4" fontId="13" fillId="0" borderId="23" xfId="1" applyNumberFormat="1" applyFont="1" applyFill="1" applyBorder="1" applyAlignment="1">
      <alignment horizontal="center" vertical="center"/>
    </xf>
    <xf numFmtId="4" fontId="8" fillId="0" borderId="5" xfId="1" applyNumberFormat="1" applyFont="1" applyFill="1" applyBorder="1" applyAlignment="1">
      <alignment horizontal="center" vertical="center" wrapText="1"/>
    </xf>
    <xf numFmtId="4" fontId="2" fillId="0" borderId="27" xfId="1" applyNumberFormat="1" applyFont="1" applyFill="1" applyBorder="1" applyAlignment="1">
      <alignment horizontal="left" vertical="center" wrapText="1" indent="3"/>
    </xf>
    <xf numFmtId="4" fontId="8" fillId="0" borderId="31" xfId="1" applyNumberFormat="1" applyFont="1" applyFill="1" applyBorder="1" applyAlignment="1">
      <alignment horizontal="center" vertical="center" wrapText="1"/>
    </xf>
    <xf numFmtId="10" fontId="2" fillId="0" borderId="22" xfId="1" quotePrefix="1" applyNumberFormat="1" applyFont="1" applyFill="1" applyBorder="1" applyAlignment="1">
      <alignment horizontal="center" vertical="center" wrapText="1"/>
    </xf>
    <xf numFmtId="4" fontId="8" fillId="0" borderId="31" xfId="1" applyNumberFormat="1" applyFont="1" applyFill="1" applyBorder="1" applyAlignment="1">
      <alignment horizontal="center" vertical="center"/>
    </xf>
    <xf numFmtId="4" fontId="8" fillId="0" borderId="18" xfId="1" applyNumberFormat="1" applyFont="1" applyFill="1" applyBorder="1" applyAlignment="1">
      <alignment horizontal="center" vertical="center"/>
    </xf>
    <xf numFmtId="0" fontId="13" fillId="0" borderId="5" xfId="1" applyFont="1" applyFill="1" applyBorder="1" applyAlignment="1">
      <alignment horizontal="center" vertical="center" wrapText="1"/>
    </xf>
    <xf numFmtId="1" fontId="14" fillId="0" borderId="11" xfId="1" applyNumberFormat="1" applyFont="1" applyFill="1" applyBorder="1" applyAlignment="1">
      <alignment horizontal="center" vertical="center"/>
    </xf>
    <xf numFmtId="1" fontId="14" fillId="0" borderId="12" xfId="1" applyNumberFormat="1" applyFont="1" applyFill="1" applyBorder="1" applyAlignment="1">
      <alignment horizontal="center" vertical="center" wrapText="1"/>
    </xf>
    <xf numFmtId="1" fontId="14" fillId="0" borderId="13" xfId="1" applyNumberFormat="1" applyFont="1" applyFill="1" applyBorder="1" applyAlignment="1">
      <alignment horizontal="center" vertical="center" wrapText="1"/>
    </xf>
    <xf numFmtId="1" fontId="14" fillId="0" borderId="14" xfId="1" applyNumberFormat="1" applyFont="1" applyFill="1" applyBorder="1" applyAlignment="1">
      <alignment horizontal="center" vertical="center" wrapText="1"/>
    </xf>
    <xf numFmtId="1" fontId="14" fillId="0" borderId="11" xfId="1" applyNumberFormat="1" applyFont="1" applyFill="1" applyBorder="1" applyAlignment="1">
      <alignment horizontal="center" vertical="center" wrapText="1"/>
    </xf>
    <xf numFmtId="1" fontId="14" fillId="0" borderId="15" xfId="1" applyNumberFormat="1" applyFont="1" applyFill="1" applyBorder="1" applyAlignment="1">
      <alignment horizontal="center" vertical="center" wrapText="1"/>
    </xf>
    <xf numFmtId="1" fontId="2" fillId="0" borderId="0" xfId="1" applyNumberFormat="1" applyFont="1" applyFill="1" applyAlignment="1">
      <alignment vertical="center"/>
    </xf>
    <xf numFmtId="0" fontId="8" fillId="0" borderId="17" xfId="1" applyFont="1" applyFill="1" applyBorder="1" applyAlignment="1">
      <alignment horizontal="center" vertical="center" wrapText="1"/>
    </xf>
    <xf numFmtId="4" fontId="2" fillId="0" borderId="22" xfId="1" applyNumberFormat="1" applyFont="1" applyFill="1" applyBorder="1" applyAlignment="1">
      <alignment vertical="center"/>
    </xf>
    <xf numFmtId="4" fontId="2" fillId="0" borderId="5" xfId="1" applyNumberFormat="1" applyFont="1" applyFill="1" applyBorder="1" applyAlignment="1">
      <alignment horizontal="left" vertical="center" indent="7"/>
    </xf>
    <xf numFmtId="190" fontId="2" fillId="0" borderId="6" xfId="1" applyNumberFormat="1" applyFont="1" applyFill="1" applyBorder="1" applyAlignment="1">
      <alignment horizontal="center" vertical="center" wrapText="1"/>
    </xf>
    <xf numFmtId="4" fontId="2" fillId="0" borderId="5" xfId="1" applyNumberFormat="1" applyFont="1" applyFill="1" applyBorder="1" applyAlignment="1">
      <alignment vertical="center"/>
    </xf>
    <xf numFmtId="4" fontId="2" fillId="0" borderId="2" xfId="1" applyNumberFormat="1" applyFont="1" applyFill="1" applyBorder="1" applyAlignment="1">
      <alignment vertical="center" wrapText="1"/>
    </xf>
    <xf numFmtId="4" fontId="3" fillId="0" borderId="3" xfId="1" applyNumberFormat="1" applyFont="1" applyFill="1" applyBorder="1" applyAlignment="1">
      <alignment horizontal="center" vertical="center" wrapText="1"/>
    </xf>
    <xf numFmtId="4" fontId="2" fillId="0" borderId="2" xfId="1" applyNumberFormat="1" applyFont="1" applyFill="1" applyBorder="1" applyAlignment="1">
      <alignment horizontal="center"/>
    </xf>
    <xf numFmtId="4" fontId="2" fillId="0" borderId="5" xfId="1" applyNumberFormat="1" applyFont="1" applyFill="1" applyBorder="1" applyAlignment="1">
      <alignment horizontal="center"/>
    </xf>
    <xf numFmtId="4" fontId="3" fillId="0" borderId="6" xfId="1" applyNumberFormat="1" applyFont="1" applyFill="1" applyBorder="1" applyAlignment="1">
      <alignment horizontal="center" vertical="center" wrapText="1"/>
    </xf>
    <xf numFmtId="4" fontId="2" fillId="0" borderId="8" xfId="1" applyNumberFormat="1" applyFont="1" applyFill="1" applyBorder="1" applyAlignment="1">
      <alignment horizontal="left" vertical="center" wrapText="1" indent="3"/>
    </xf>
    <xf numFmtId="4" fontId="2" fillId="0" borderId="8" xfId="1" applyNumberFormat="1" applyFont="1" applyFill="1" applyBorder="1" applyAlignment="1">
      <alignment horizontal="center"/>
    </xf>
    <xf numFmtId="49" fontId="13" fillId="0" borderId="41" xfId="1" applyNumberFormat="1" applyFont="1" applyFill="1" applyBorder="1" applyAlignment="1">
      <alignment horizontal="left" vertical="center"/>
    </xf>
    <xf numFmtId="185" fontId="2" fillId="0" borderId="0" xfId="1" applyNumberFormat="1" applyFont="1" applyFill="1"/>
    <xf numFmtId="49" fontId="3" fillId="0" borderId="0" xfId="1" applyNumberFormat="1" applyFont="1" applyFill="1" applyAlignment="1">
      <alignment horizontal="left" vertical="center"/>
    </xf>
    <xf numFmtId="49" fontId="3" fillId="0" borderId="0" xfId="1" applyNumberFormat="1" applyFont="1" applyFill="1" applyAlignment="1">
      <alignment horizontal="left" vertical="top" wrapText="1"/>
    </xf>
    <xf numFmtId="4" fontId="3" fillId="0" borderId="0" xfId="1" applyNumberFormat="1" applyFont="1" applyFill="1" applyAlignment="1">
      <alignment horizontal="center" vertical="center"/>
    </xf>
    <xf numFmtId="4" fontId="2" fillId="0" borderId="0" xfId="1" applyNumberFormat="1" applyFont="1" applyFill="1" applyAlignment="1">
      <alignment wrapText="1"/>
    </xf>
    <xf numFmtId="4" fontId="3" fillId="0" borderId="0" xfId="1" applyNumberFormat="1" applyFont="1" applyFill="1" applyAlignment="1">
      <alignment horizontal="center" vertical="center" wrapText="1"/>
    </xf>
    <xf numFmtId="4" fontId="8" fillId="0" borderId="16" xfId="1" applyNumberFormat="1" applyFont="1" applyFill="1" applyBorder="1" applyAlignment="1">
      <alignment horizontal="left" vertical="center" wrapText="1"/>
    </xf>
    <xf numFmtId="4" fontId="8" fillId="0" borderId="20" xfId="1" applyNumberFormat="1" applyFont="1" applyFill="1" applyBorder="1" applyAlignment="1">
      <alignment horizontal="left" vertical="center" wrapText="1"/>
    </xf>
    <xf numFmtId="49" fontId="3" fillId="0" borderId="0" xfId="1" applyNumberFormat="1" applyFont="1" applyFill="1" applyAlignment="1">
      <alignment horizontal="left" vertical="center"/>
    </xf>
    <xf numFmtId="49" fontId="3" fillId="0" borderId="0" xfId="1" applyNumberFormat="1" applyFont="1" applyFill="1" applyAlignment="1">
      <alignment horizontal="left" vertical="top" wrapText="1"/>
    </xf>
    <xf numFmtId="0" fontId="12" fillId="0" borderId="2"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5"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6" xfId="1" applyFont="1" applyFill="1" applyBorder="1" applyAlignment="1">
      <alignment horizontal="center" vertical="center" wrapText="1"/>
    </xf>
    <xf numFmtId="4" fontId="9" fillId="0" borderId="10" xfId="1" applyNumberFormat="1" applyFont="1" applyFill="1" applyBorder="1" applyAlignment="1">
      <alignment horizontal="center" vertical="center" wrapText="1"/>
    </xf>
    <xf numFmtId="4" fontId="9" fillId="0" borderId="0" xfId="1" applyNumberFormat="1" applyFont="1" applyFill="1" applyBorder="1" applyAlignment="1">
      <alignment horizontal="center" vertical="center" wrapText="1"/>
    </xf>
    <xf numFmtId="4" fontId="11" fillId="0" borderId="1" xfId="1" applyNumberFormat="1" applyFont="1" applyFill="1" applyBorder="1" applyAlignment="1">
      <alignment horizontal="center" vertical="center" wrapText="1"/>
    </xf>
    <xf numFmtId="4" fontId="11" fillId="0" borderId="4" xfId="1" applyNumberFormat="1" applyFont="1" applyFill="1" applyBorder="1" applyAlignment="1">
      <alignment horizontal="center" vertical="center" wrapText="1"/>
    </xf>
    <xf numFmtId="4" fontId="12" fillId="0" borderId="2" xfId="1" applyNumberFormat="1" applyFont="1" applyFill="1" applyBorder="1" applyAlignment="1">
      <alignment horizontal="center" vertical="center" wrapText="1"/>
    </xf>
    <xf numFmtId="4" fontId="12" fillId="0" borderId="5" xfId="1" applyNumberFormat="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3" fillId="0" borderId="9" xfId="1" applyFont="1" applyFill="1" applyBorder="1" applyAlignment="1">
      <alignment horizontal="center" vertical="center" wrapText="1"/>
    </xf>
    <xf numFmtId="49" fontId="15" fillId="0" borderId="16" xfId="1" applyNumberFormat="1" applyFont="1" applyFill="1" applyBorder="1" applyAlignment="1">
      <alignment horizontal="center" vertical="center"/>
    </xf>
    <xf numFmtId="49" fontId="15" fillId="0" borderId="17" xfId="1" applyNumberFormat="1" applyFont="1" applyFill="1" applyBorder="1" applyAlignment="1">
      <alignment horizontal="center" vertical="center"/>
    </xf>
    <xf numFmtId="49" fontId="15" fillId="0" borderId="18" xfId="1" applyNumberFormat="1" applyFont="1" applyFill="1" applyBorder="1" applyAlignment="1">
      <alignment horizontal="center" vertical="center"/>
    </xf>
    <xf numFmtId="4" fontId="15" fillId="0" borderId="16" xfId="1" applyNumberFormat="1" applyFont="1" applyFill="1" applyBorder="1" applyAlignment="1">
      <alignment horizontal="center" vertical="center"/>
    </xf>
    <xf numFmtId="4" fontId="15" fillId="0" borderId="17" xfId="1" applyNumberFormat="1" applyFont="1" applyFill="1" applyBorder="1" applyAlignment="1">
      <alignment horizontal="center" vertical="center"/>
    </xf>
    <xf numFmtId="4" fontId="15" fillId="0" borderId="18" xfId="1" applyNumberFormat="1" applyFont="1" applyFill="1" applyBorder="1" applyAlignment="1">
      <alignment horizontal="center" vertical="center"/>
    </xf>
    <xf numFmtId="0" fontId="13" fillId="0" borderId="8"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10" fillId="0" borderId="3" xfId="1" applyFont="1" applyFill="1" applyBorder="1" applyAlignment="1">
      <alignment horizontal="center" vertical="center" wrapText="1"/>
    </xf>
    <xf numFmtId="49" fontId="11" fillId="0" borderId="4" xfId="1" applyNumberFormat="1" applyFont="1" applyFill="1" applyBorder="1" applyAlignment="1">
      <alignment horizontal="center" vertical="center" wrapText="1"/>
    </xf>
    <xf numFmtId="49" fontId="11" fillId="0" borderId="7" xfId="1" applyNumberFormat="1" applyFont="1" applyFill="1" applyBorder="1" applyAlignment="1">
      <alignment horizontal="center" vertical="center" wrapText="1"/>
    </xf>
    <xf numFmtId="0" fontId="12" fillId="0" borderId="8" xfId="1" applyFont="1" applyFill="1" applyBorder="1" applyAlignment="1">
      <alignment horizontal="center" vertical="center" wrapText="1"/>
    </xf>
    <xf numFmtId="0" fontId="5" fillId="0" borderId="0" xfId="1" applyFont="1" applyFill="1" applyBorder="1" applyAlignment="1">
      <alignment horizontal="left" vertical="center" wrapText="1"/>
    </xf>
    <xf numFmtId="0" fontId="4" fillId="0" borderId="0" xfId="2" applyFont="1" applyFill="1" applyAlignment="1">
      <alignment horizontal="center" vertical="center"/>
    </xf>
    <xf numFmtId="0" fontId="4" fillId="0" borderId="0" xfId="2" applyFont="1" applyFill="1" applyAlignment="1">
      <alignment horizontal="left" vertical="center" wrapText="1"/>
    </xf>
    <xf numFmtId="0" fontId="6" fillId="0" borderId="0" xfId="2" applyFont="1" applyFill="1" applyAlignment="1">
      <alignment horizontal="left" vertical="top"/>
    </xf>
    <xf numFmtId="0" fontId="9" fillId="0" borderId="0"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2" fillId="0" borderId="22" xfId="1" applyFont="1" applyFill="1" applyBorder="1" applyAlignment="1">
      <alignment vertical="center" wrapText="1"/>
    </xf>
    <xf numFmtId="0" fontId="2" fillId="0" borderId="5" xfId="1" applyFont="1" applyFill="1" applyBorder="1" applyAlignment="1">
      <alignment vertical="center"/>
    </xf>
    <xf numFmtId="0" fontId="2" fillId="0" borderId="22" xfId="1" applyFont="1" applyFill="1" applyBorder="1" applyAlignment="1">
      <alignment vertical="center"/>
    </xf>
    <xf numFmtId="4" fontId="8" fillId="0" borderId="31" xfId="1" quotePrefix="1" applyNumberFormat="1" applyFont="1" applyFill="1" applyBorder="1" applyAlignment="1">
      <alignment horizontal="center" vertical="center" wrapText="1"/>
    </xf>
    <xf numFmtId="10" fontId="2" fillId="0" borderId="29" xfId="1" applyNumberFormat="1" applyFont="1" applyFill="1" applyBorder="1" applyAlignment="1">
      <alignment horizontal="center" vertical="center"/>
    </xf>
    <xf numFmtId="0" fontId="2" fillId="0" borderId="0" xfId="1" applyFont="1" applyFill="1" applyBorder="1" applyAlignment="1">
      <alignment wrapText="1"/>
    </xf>
    <xf numFmtId="4" fontId="2" fillId="0" borderId="23" xfId="1" applyNumberFormat="1" applyFont="1" applyFill="1" applyBorder="1" applyAlignment="1">
      <alignment horizontal="center" vertical="center" wrapText="1"/>
    </xf>
    <xf numFmtId="4" fontId="2" fillId="0" borderId="6" xfId="1" applyNumberFormat="1" applyFont="1" applyFill="1" applyBorder="1" applyAlignment="1">
      <alignment horizontal="center" vertical="center" wrapText="1"/>
    </xf>
    <xf numFmtId="4" fontId="2" fillId="0" borderId="28" xfId="1" applyNumberFormat="1" applyFont="1" applyFill="1" applyBorder="1" applyAlignment="1">
      <alignment horizontal="center" vertical="center" wrapText="1"/>
    </xf>
    <xf numFmtId="4" fontId="2" fillId="0" borderId="3" xfId="1" applyNumberFormat="1" applyFont="1" applyFill="1" applyBorder="1" applyAlignment="1">
      <alignment horizontal="center" vertical="center" wrapText="1"/>
    </xf>
    <xf numFmtId="4" fontId="2" fillId="0" borderId="9" xfId="1" applyNumberFormat="1" applyFont="1" applyFill="1" applyBorder="1" applyAlignment="1">
      <alignment horizontal="center" vertical="center" wrapText="1"/>
    </xf>
    <xf numFmtId="4" fontId="2" fillId="0" borderId="42" xfId="1" applyNumberFormat="1" applyFont="1" applyFill="1" applyBorder="1" applyAlignment="1">
      <alignment horizontal="center" vertical="center"/>
    </xf>
    <xf numFmtId="4" fontId="2" fillId="0" borderId="42" xfId="1" applyNumberFormat="1" applyFont="1" applyFill="1" applyBorder="1" applyAlignment="1">
      <alignment horizontal="center" vertical="center" wrapText="1"/>
    </xf>
    <xf numFmtId="4" fontId="2" fillId="0" borderId="43" xfId="1" applyNumberFormat="1" applyFont="1" applyFill="1" applyBorder="1" applyAlignment="1">
      <alignment horizontal="center" vertical="center"/>
    </xf>
    <xf numFmtId="4" fontId="2" fillId="0" borderId="44" xfId="1" applyNumberFormat="1" applyFont="1" applyFill="1" applyBorder="1" applyAlignment="1">
      <alignment horizontal="center" vertical="center" wrapText="1"/>
    </xf>
    <xf numFmtId="4" fontId="2" fillId="0" borderId="43" xfId="1" applyNumberFormat="1" applyFont="1" applyFill="1" applyBorder="1" applyAlignment="1">
      <alignment horizontal="center" vertical="center" wrapText="1"/>
    </xf>
    <xf numFmtId="4" fontId="8" fillId="0" borderId="45" xfId="1" applyNumberFormat="1" applyFont="1" applyFill="1" applyBorder="1" applyAlignment="1">
      <alignment horizontal="center" vertical="center" wrapText="1"/>
    </xf>
    <xf numFmtId="4" fontId="8" fillId="0" borderId="46" xfId="1" applyNumberFormat="1" applyFont="1" applyFill="1" applyBorder="1" applyAlignment="1">
      <alignment horizontal="center" vertical="center" wrapText="1"/>
    </xf>
    <xf numFmtId="4" fontId="8" fillId="0" borderId="45" xfId="1" applyNumberFormat="1" applyFont="1" applyFill="1" applyBorder="1" applyAlignment="1">
      <alignment horizontal="center" vertical="center"/>
    </xf>
    <xf numFmtId="4" fontId="8" fillId="0" borderId="6" xfId="1" applyNumberFormat="1" applyFont="1" applyFill="1" applyBorder="1" applyAlignment="1">
      <alignment horizontal="center" vertical="center" wrapText="1"/>
    </xf>
    <xf numFmtId="4" fontId="9" fillId="0" borderId="47" xfId="1" applyNumberFormat="1" applyFont="1" applyFill="1" applyBorder="1" applyAlignment="1">
      <alignment horizontal="center" vertical="center" wrapText="1"/>
    </xf>
    <xf numFmtId="4" fontId="2" fillId="0" borderId="3" xfId="1" applyNumberFormat="1" applyFont="1" applyFill="1" applyBorder="1" applyAlignment="1">
      <alignment horizontal="center"/>
    </xf>
    <xf numFmtId="4" fontId="2" fillId="0" borderId="6" xfId="1" applyNumberFormat="1" applyFont="1" applyFill="1" applyBorder="1" applyAlignment="1">
      <alignment horizontal="center"/>
    </xf>
    <xf numFmtId="4" fontId="2" fillId="0" borderId="9" xfId="1" applyNumberFormat="1" applyFont="1" applyFill="1" applyBorder="1" applyAlignment="1">
      <alignment horizontal="center"/>
    </xf>
  </cellXfs>
  <cellStyles count="4">
    <cellStyle name="Обычный" xfId="0" builtinId="0"/>
    <cellStyle name="Обычный 12 3 2" xfId="2"/>
    <cellStyle name="Обычный 3 2" xfId="1"/>
    <cellStyle name="Стиль 1" xfId="3"/>
  </cellStyles>
  <dxfs count="18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4" tint="0.79998168889431442"/>
        </patternFill>
      </fill>
    </dxf>
    <dxf>
      <fill>
        <patternFill>
          <bgColor rgb="FFFF0000"/>
        </patternFill>
      </fill>
    </dxf>
    <dxf>
      <fill>
        <patternFill>
          <bgColor theme="4" tint="0.79998168889431442"/>
        </patternFill>
      </fill>
    </dxf>
    <dxf>
      <fill>
        <patternFill>
          <bgColor rgb="FFFF0000"/>
        </patternFill>
      </fill>
    </dxf>
    <dxf>
      <fill>
        <patternFill>
          <bgColor rgb="FFFF0000"/>
        </patternFill>
      </fill>
    </dxf>
    <dxf>
      <fill>
        <patternFill>
          <bgColor theme="4" tint="0.79998168889431442"/>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theme="4" tint="0.79998168889431442"/>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V468"/>
  <sheetViews>
    <sheetView tabSelected="1" zoomScale="66" zoomScaleNormal="66" workbookViewId="0">
      <selection activeCell="G11" sqref="G11"/>
    </sheetView>
  </sheetViews>
  <sheetFormatPr defaultColWidth="10.28515625" defaultRowHeight="15.75" outlineLevelRow="1" x14ac:dyDescent="0.25"/>
  <cols>
    <col min="1" max="1" width="10.140625" style="1" customWidth="1"/>
    <col min="2" max="2" width="85" style="2" customWidth="1"/>
    <col min="3" max="3" width="13.85546875" style="3" customWidth="1"/>
    <col min="4" max="4" width="28.28515625" style="6" customWidth="1"/>
    <col min="5" max="5" width="40.140625" style="6" customWidth="1"/>
    <col min="6" max="6" width="25.7109375" style="6" customWidth="1"/>
    <col min="7" max="7" width="24.28515625" style="6" customWidth="1"/>
    <col min="8" max="8" width="130.5703125" style="6" customWidth="1"/>
    <col min="9" max="9" width="53.42578125" style="6" customWidth="1"/>
    <col min="10" max="10" width="29" style="6" customWidth="1"/>
    <col min="11" max="11" width="25.7109375" style="6" customWidth="1"/>
    <col min="12" max="12" width="27.85546875" style="6" customWidth="1"/>
    <col min="13" max="13" width="66.28515625" style="6" customWidth="1"/>
    <col min="14" max="14" width="30.42578125" style="6" customWidth="1"/>
    <col min="15" max="15" width="32" style="6" customWidth="1"/>
    <col min="16" max="16" width="24.5703125" style="6" customWidth="1"/>
    <col min="17" max="17" width="25" style="6" customWidth="1"/>
    <col min="18" max="18" width="51.140625" style="6" customWidth="1"/>
    <col min="19" max="19" width="36.42578125" style="6" customWidth="1"/>
    <col min="20" max="20" width="36.140625" style="6" customWidth="1"/>
    <col min="21" max="21" width="25.28515625" style="6" customWidth="1"/>
    <col min="22" max="22" width="28.5703125" style="6" customWidth="1"/>
    <col min="23" max="23" width="58.5703125" style="6" customWidth="1"/>
    <col min="24" max="24" width="24.5703125" style="6" customWidth="1"/>
    <col min="25" max="25" width="34.140625" style="6" customWidth="1"/>
    <col min="26" max="26" width="24.7109375" style="6" customWidth="1"/>
    <col min="27" max="27" width="31.140625" style="6" customWidth="1"/>
    <col min="28" max="28" width="79.7109375" style="6" customWidth="1"/>
    <col min="29" max="29" width="32.140625" style="6" customWidth="1"/>
    <col min="30" max="30" width="33.140625" style="6" customWidth="1"/>
    <col min="31" max="31" width="23.28515625" style="6" customWidth="1"/>
    <col min="32" max="32" width="26.140625" style="6" customWidth="1"/>
    <col min="33" max="33" width="60.5703125" style="6" customWidth="1"/>
    <col min="34" max="34" width="15.85546875" style="6" customWidth="1"/>
    <col min="35" max="35" width="15.5703125" style="6" customWidth="1"/>
    <col min="36" max="36" width="14" style="6" customWidth="1"/>
    <col min="37" max="37" width="22.28515625" style="6" customWidth="1"/>
    <col min="38" max="38" width="20.7109375" style="6" customWidth="1"/>
    <col min="39" max="39" width="11.140625" style="6" customWidth="1"/>
    <col min="40" max="40" width="10.28515625" style="6"/>
    <col min="41" max="41" width="14.85546875" style="6" customWidth="1"/>
    <col min="42" max="42" width="24.5703125" style="6" customWidth="1"/>
    <col min="43" max="47" width="10.28515625" style="6"/>
    <col min="48" max="48" width="53.5703125" style="6" customWidth="1"/>
    <col min="49" max="16384" width="10.28515625" style="6"/>
  </cols>
  <sheetData>
    <row r="1" spans="1:36" ht="18.75" x14ac:dyDescent="0.25">
      <c r="D1" s="4"/>
      <c r="E1" s="4"/>
      <c r="F1" s="4"/>
      <c r="G1" s="4"/>
      <c r="H1" s="4"/>
      <c r="I1" s="4"/>
      <c r="J1" s="4"/>
      <c r="K1" s="4"/>
      <c r="L1" s="4"/>
      <c r="M1" s="4"/>
      <c r="N1" s="4"/>
      <c r="O1" s="4"/>
      <c r="P1" s="4"/>
      <c r="Q1" s="4"/>
      <c r="R1" s="4"/>
      <c r="S1" s="4"/>
      <c r="T1" s="4"/>
      <c r="U1" s="4"/>
      <c r="V1" s="4"/>
      <c r="W1" s="4"/>
      <c r="X1" s="4"/>
      <c r="Y1" s="4"/>
      <c r="Z1" s="4"/>
      <c r="AA1" s="4"/>
      <c r="AB1" s="4"/>
      <c r="AC1" s="4"/>
      <c r="AD1" s="4"/>
      <c r="AE1" s="4"/>
      <c r="AF1" s="4"/>
      <c r="AG1" s="5" t="s">
        <v>0</v>
      </c>
    </row>
    <row r="2" spans="1:36" ht="18.75" x14ac:dyDescent="0.25">
      <c r="D2" s="4"/>
      <c r="E2" s="4"/>
      <c r="F2" s="4"/>
      <c r="G2" s="4"/>
      <c r="H2" s="4"/>
      <c r="I2" s="4"/>
      <c r="J2" s="4"/>
      <c r="K2" s="4"/>
      <c r="L2" s="4"/>
      <c r="M2" s="4"/>
      <c r="N2" s="4"/>
      <c r="O2" s="4"/>
      <c r="P2" s="4"/>
      <c r="Q2" s="4"/>
      <c r="R2" s="4"/>
      <c r="S2" s="4"/>
      <c r="T2" s="4"/>
      <c r="U2" s="4"/>
      <c r="V2" s="4"/>
      <c r="W2" s="4"/>
      <c r="X2" s="4"/>
      <c r="Y2" s="4"/>
      <c r="Z2" s="4"/>
      <c r="AA2" s="4"/>
      <c r="AB2" s="4"/>
      <c r="AC2" s="4"/>
      <c r="AD2" s="4"/>
      <c r="AE2" s="4"/>
      <c r="AF2" s="5"/>
      <c r="AG2" s="5" t="s">
        <v>1</v>
      </c>
    </row>
    <row r="3" spans="1:36" ht="18.75" x14ac:dyDescent="0.25">
      <c r="D3" s="7"/>
      <c r="AG3" s="5" t="s">
        <v>2</v>
      </c>
    </row>
    <row r="4" spans="1:36" ht="15.75" customHeight="1" x14ac:dyDescent="0.25">
      <c r="A4" s="209" t="s">
        <v>3</v>
      </c>
      <c r="B4" s="209"/>
      <c r="C4" s="209"/>
      <c r="D4" s="209"/>
      <c r="E4" s="209"/>
      <c r="F4" s="209"/>
      <c r="G4" s="209"/>
      <c r="H4" s="209"/>
      <c r="I4" s="209"/>
      <c r="J4" s="209"/>
      <c r="K4" s="209"/>
    </row>
    <row r="5" spans="1:36" ht="42.75" customHeight="1" x14ac:dyDescent="0.25">
      <c r="A5" s="209"/>
      <c r="B5" s="209"/>
      <c r="C5" s="209"/>
      <c r="D5" s="209"/>
      <c r="E5" s="209"/>
      <c r="F5" s="209"/>
      <c r="G5" s="209"/>
      <c r="H5" s="209"/>
      <c r="I5" s="209"/>
      <c r="J5" s="209"/>
      <c r="K5" s="209"/>
    </row>
    <row r="6" spans="1:36" ht="15.75" customHeight="1" x14ac:dyDescent="0.25"/>
    <row r="7" spans="1:36" ht="21.75" customHeight="1" x14ac:dyDescent="0.25">
      <c r="A7" s="8" t="s">
        <v>4</v>
      </c>
      <c r="B7" s="8"/>
    </row>
    <row r="8" spans="1:36" ht="15.75" customHeight="1" x14ac:dyDescent="0.25">
      <c r="B8" s="9" t="s">
        <v>5</v>
      </c>
    </row>
    <row r="9" spans="1:36" ht="30" customHeight="1" x14ac:dyDescent="0.25">
      <c r="B9" s="10" t="s">
        <v>6</v>
      </c>
      <c r="D9" s="7"/>
    </row>
    <row r="10" spans="1:36" ht="21.75" customHeight="1" x14ac:dyDescent="0.25">
      <c r="A10" s="210" t="s">
        <v>7</v>
      </c>
      <c r="B10" s="210"/>
    </row>
    <row r="11" spans="1:36" ht="48.75" customHeight="1" x14ac:dyDescent="0.25">
      <c r="B11" s="10"/>
    </row>
    <row r="12" spans="1:36" ht="48.75" customHeight="1" x14ac:dyDescent="0.25">
      <c r="A12" s="211" t="s">
        <v>8</v>
      </c>
      <c r="B12" s="211"/>
      <c r="F12" s="7"/>
      <c r="H12" s="11"/>
      <c r="AC12" s="7"/>
      <c r="AI12" s="12"/>
      <c r="AJ12" s="13"/>
    </row>
    <row r="13" spans="1:36" ht="48.75" customHeight="1" x14ac:dyDescent="0.25">
      <c r="A13" s="212" t="s">
        <v>9</v>
      </c>
      <c r="B13" s="212"/>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I13" s="12"/>
      <c r="AJ13" s="15"/>
    </row>
    <row r="14" spans="1:36" ht="15.75" customHeight="1" collapsed="1" x14ac:dyDescent="0.25">
      <c r="A14" s="6"/>
      <c r="B14" s="6"/>
      <c r="C14" s="6"/>
      <c r="D14" s="16"/>
      <c r="E14" s="16"/>
      <c r="F14" s="16"/>
      <c r="G14" s="16"/>
      <c r="H14" s="16"/>
      <c r="I14" s="16"/>
      <c r="J14" s="16"/>
      <c r="K14" s="16"/>
      <c r="L14" s="16"/>
      <c r="M14" s="16"/>
      <c r="N14" s="16"/>
      <c r="O14" s="16"/>
      <c r="P14" s="16"/>
      <c r="Q14" s="16"/>
      <c r="R14" s="16"/>
      <c r="S14" s="16"/>
      <c r="T14" s="16"/>
      <c r="U14" s="16"/>
      <c r="V14" s="16"/>
      <c r="W14" s="16"/>
      <c r="X14" s="17"/>
      <c r="Y14" s="16"/>
      <c r="Z14" s="16"/>
      <c r="AA14" s="16"/>
      <c r="AB14" s="16"/>
      <c r="AC14" s="16"/>
      <c r="AD14" s="16"/>
      <c r="AE14" s="18"/>
      <c r="AF14" s="18"/>
      <c r="AG14" s="18"/>
      <c r="AI14" s="19"/>
    </row>
    <row r="15" spans="1:36" ht="15.75" customHeight="1" x14ac:dyDescent="0.25">
      <c r="A15" s="6"/>
      <c r="B15" s="6"/>
      <c r="C15" s="6"/>
      <c r="D15" s="20"/>
      <c r="E15" s="21"/>
      <c r="F15" s="22"/>
      <c r="G15" s="22"/>
      <c r="H15" s="22"/>
      <c r="I15" s="22"/>
      <c r="J15" s="22"/>
      <c r="K15" s="22"/>
      <c r="L15" s="22"/>
      <c r="M15" s="22"/>
      <c r="O15" s="23"/>
      <c r="P15" s="22"/>
      <c r="Q15" s="22"/>
      <c r="R15" s="22"/>
      <c r="S15" s="22"/>
      <c r="T15" s="22"/>
      <c r="U15" s="22"/>
      <c r="V15" s="22"/>
      <c r="W15" s="22"/>
      <c r="X15" s="22"/>
      <c r="Y15" s="22"/>
      <c r="Z15" s="22"/>
      <c r="AA15" s="22"/>
      <c r="AB15" s="22"/>
      <c r="AC15" s="22"/>
      <c r="AD15" s="22"/>
      <c r="AE15" s="22"/>
      <c r="AF15" s="22"/>
      <c r="AG15" s="22"/>
      <c r="AI15" s="12"/>
    </row>
    <row r="16" spans="1:36" ht="18.75" customHeight="1" thickBot="1" x14ac:dyDescent="0.3">
      <c r="A16" s="213" t="s">
        <v>10</v>
      </c>
      <c r="B16" s="213"/>
      <c r="C16" s="213"/>
      <c r="D16" s="213"/>
      <c r="E16" s="213"/>
      <c r="F16" s="24"/>
      <c r="G16" s="24"/>
      <c r="H16" s="24"/>
      <c r="J16" s="25"/>
      <c r="N16" s="26"/>
      <c r="S16" s="27"/>
      <c r="X16" s="28"/>
      <c r="AC16" s="29"/>
    </row>
    <row r="17" spans="1:42" ht="33" customHeight="1" x14ac:dyDescent="0.25">
      <c r="A17" s="214" t="s">
        <v>11</v>
      </c>
      <c r="B17" s="204"/>
      <c r="C17" s="204"/>
      <c r="D17" s="204"/>
      <c r="E17" s="204"/>
      <c r="F17" s="204"/>
      <c r="G17" s="204"/>
      <c r="H17" s="204"/>
      <c r="I17" s="204" t="s">
        <v>12</v>
      </c>
      <c r="J17" s="204"/>
      <c r="K17" s="204"/>
      <c r="L17" s="204"/>
      <c r="M17" s="204"/>
      <c r="N17" s="204" t="s">
        <v>13</v>
      </c>
      <c r="O17" s="204"/>
      <c r="P17" s="204"/>
      <c r="Q17" s="204"/>
      <c r="R17" s="204"/>
      <c r="S17" s="204" t="s">
        <v>14</v>
      </c>
      <c r="T17" s="204"/>
      <c r="U17" s="204"/>
      <c r="V17" s="204"/>
      <c r="W17" s="204"/>
      <c r="X17" s="204" t="s">
        <v>15</v>
      </c>
      <c r="Y17" s="204"/>
      <c r="Z17" s="204"/>
      <c r="AA17" s="204"/>
      <c r="AB17" s="204"/>
      <c r="AC17" s="204" t="s">
        <v>16</v>
      </c>
      <c r="AD17" s="204"/>
      <c r="AE17" s="204"/>
      <c r="AF17" s="204"/>
      <c r="AG17" s="205"/>
    </row>
    <row r="18" spans="1:42" ht="66" customHeight="1" x14ac:dyDescent="0.25">
      <c r="A18" s="206" t="s">
        <v>17</v>
      </c>
      <c r="B18" s="195" t="s">
        <v>18</v>
      </c>
      <c r="C18" s="195" t="s">
        <v>19</v>
      </c>
      <c r="D18" s="195" t="s">
        <v>20</v>
      </c>
      <c r="E18" s="195"/>
      <c r="F18" s="195" t="s">
        <v>21</v>
      </c>
      <c r="G18" s="195"/>
      <c r="H18" s="186" t="s">
        <v>22</v>
      </c>
      <c r="I18" s="195" t="s">
        <v>20</v>
      </c>
      <c r="J18" s="195"/>
      <c r="K18" s="195" t="s">
        <v>21</v>
      </c>
      <c r="L18" s="195"/>
      <c r="M18" s="186" t="s">
        <v>22</v>
      </c>
      <c r="N18" s="195" t="s">
        <v>20</v>
      </c>
      <c r="O18" s="195"/>
      <c r="P18" s="195" t="s">
        <v>21</v>
      </c>
      <c r="Q18" s="195"/>
      <c r="R18" s="186" t="s">
        <v>22</v>
      </c>
      <c r="S18" s="195" t="s">
        <v>20</v>
      </c>
      <c r="T18" s="195"/>
      <c r="U18" s="195" t="s">
        <v>21</v>
      </c>
      <c r="V18" s="195"/>
      <c r="W18" s="186" t="s">
        <v>22</v>
      </c>
      <c r="X18" s="195" t="s">
        <v>20</v>
      </c>
      <c r="Y18" s="195"/>
      <c r="Z18" s="195" t="s">
        <v>21</v>
      </c>
      <c r="AA18" s="195"/>
      <c r="AB18" s="186" t="s">
        <v>22</v>
      </c>
      <c r="AC18" s="195" t="s">
        <v>20</v>
      </c>
      <c r="AD18" s="195"/>
      <c r="AE18" s="195" t="s">
        <v>21</v>
      </c>
      <c r="AF18" s="195"/>
      <c r="AG18" s="188" t="s">
        <v>22</v>
      </c>
      <c r="AO18" s="30"/>
      <c r="AP18" s="30"/>
    </row>
    <row r="19" spans="1:42" ht="60" customHeight="1" thickBot="1" x14ac:dyDescent="0.3">
      <c r="A19" s="207"/>
      <c r="B19" s="208"/>
      <c r="C19" s="208"/>
      <c r="D19" s="31" t="s">
        <v>23</v>
      </c>
      <c r="E19" s="31" t="s">
        <v>24</v>
      </c>
      <c r="F19" s="31" t="s">
        <v>25</v>
      </c>
      <c r="G19" s="31" t="s">
        <v>26</v>
      </c>
      <c r="H19" s="203"/>
      <c r="I19" s="31" t="s">
        <v>23</v>
      </c>
      <c r="J19" s="31" t="s">
        <v>24</v>
      </c>
      <c r="K19" s="31" t="s">
        <v>25</v>
      </c>
      <c r="L19" s="31" t="s">
        <v>26</v>
      </c>
      <c r="M19" s="203"/>
      <c r="N19" s="31" t="s">
        <v>23</v>
      </c>
      <c r="O19" s="31" t="s">
        <v>24</v>
      </c>
      <c r="P19" s="31" t="s">
        <v>25</v>
      </c>
      <c r="Q19" s="31" t="s">
        <v>26</v>
      </c>
      <c r="R19" s="203"/>
      <c r="S19" s="31" t="s">
        <v>23</v>
      </c>
      <c r="T19" s="31" t="s">
        <v>24</v>
      </c>
      <c r="U19" s="31" t="s">
        <v>25</v>
      </c>
      <c r="V19" s="31" t="s">
        <v>26</v>
      </c>
      <c r="W19" s="203"/>
      <c r="X19" s="31" t="s">
        <v>23</v>
      </c>
      <c r="Y19" s="31" t="s">
        <v>24</v>
      </c>
      <c r="Z19" s="31" t="s">
        <v>25</v>
      </c>
      <c r="AA19" s="31" t="s">
        <v>26</v>
      </c>
      <c r="AB19" s="203"/>
      <c r="AC19" s="31" t="s">
        <v>23</v>
      </c>
      <c r="AD19" s="31" t="s">
        <v>24</v>
      </c>
      <c r="AE19" s="31" t="s">
        <v>25</v>
      </c>
      <c r="AF19" s="31" t="s">
        <v>26</v>
      </c>
      <c r="AG19" s="196"/>
      <c r="AH19" s="220"/>
      <c r="AI19" s="2"/>
    </row>
    <row r="20" spans="1:42" s="38" customFormat="1" ht="14.25" customHeight="1" thickBot="1" x14ac:dyDescent="0.3">
      <c r="A20" s="32">
        <v>1</v>
      </c>
      <c r="B20" s="33">
        <v>2</v>
      </c>
      <c r="C20" s="34">
        <v>3</v>
      </c>
      <c r="D20" s="33">
        <v>4</v>
      </c>
      <c r="E20" s="33">
        <v>5</v>
      </c>
      <c r="F20" s="33">
        <f>E20+1</f>
        <v>6</v>
      </c>
      <c r="G20" s="33">
        <f t="shared" ref="G20:AG20" si="0">F20+1</f>
        <v>7</v>
      </c>
      <c r="H20" s="35">
        <f t="shared" si="0"/>
        <v>8</v>
      </c>
      <c r="I20" s="36">
        <f t="shared" si="0"/>
        <v>9</v>
      </c>
      <c r="J20" s="33">
        <f>I20+1</f>
        <v>10</v>
      </c>
      <c r="K20" s="33">
        <f>J20+1</f>
        <v>11</v>
      </c>
      <c r="L20" s="33">
        <f t="shared" si="0"/>
        <v>12</v>
      </c>
      <c r="M20" s="34">
        <f t="shared" si="0"/>
        <v>13</v>
      </c>
      <c r="N20" s="36">
        <f t="shared" si="0"/>
        <v>14</v>
      </c>
      <c r="O20" s="33">
        <f>N20+1</f>
        <v>15</v>
      </c>
      <c r="P20" s="33">
        <f>O20+1</f>
        <v>16</v>
      </c>
      <c r="Q20" s="33">
        <f t="shared" si="0"/>
        <v>17</v>
      </c>
      <c r="R20" s="34">
        <f t="shared" si="0"/>
        <v>18</v>
      </c>
      <c r="S20" s="36">
        <f t="shared" si="0"/>
        <v>19</v>
      </c>
      <c r="T20" s="33">
        <f>S20+1</f>
        <v>20</v>
      </c>
      <c r="U20" s="33">
        <f>T20+1</f>
        <v>21</v>
      </c>
      <c r="V20" s="33">
        <f t="shared" si="0"/>
        <v>22</v>
      </c>
      <c r="W20" s="34">
        <f>V20+1</f>
        <v>23</v>
      </c>
      <c r="X20" s="36">
        <f t="shared" si="0"/>
        <v>24</v>
      </c>
      <c r="Y20" s="33">
        <f>X20+1</f>
        <v>25</v>
      </c>
      <c r="Z20" s="33">
        <f>Y20+1</f>
        <v>26</v>
      </c>
      <c r="AA20" s="33">
        <f t="shared" si="0"/>
        <v>27</v>
      </c>
      <c r="AB20" s="34">
        <f t="shared" si="0"/>
        <v>28</v>
      </c>
      <c r="AC20" s="37">
        <f t="shared" si="0"/>
        <v>29</v>
      </c>
      <c r="AD20" s="33">
        <f>AC20+1</f>
        <v>30</v>
      </c>
      <c r="AE20" s="33">
        <f>AD20+1</f>
        <v>31</v>
      </c>
      <c r="AF20" s="33">
        <f t="shared" si="0"/>
        <v>32</v>
      </c>
      <c r="AG20" s="34">
        <f t="shared" si="0"/>
        <v>33</v>
      </c>
    </row>
    <row r="21" spans="1:42" s="38" customFormat="1" ht="14.25" customHeight="1" thickBot="1" x14ac:dyDescent="0.3">
      <c r="A21" s="197" t="s">
        <v>27</v>
      </c>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9"/>
    </row>
    <row r="22" spans="1:42" s="38" customFormat="1" ht="42" customHeight="1" thickBot="1" x14ac:dyDescent="0.3">
      <c r="A22" s="39" t="s">
        <v>28</v>
      </c>
      <c r="B22" s="40" t="s">
        <v>29</v>
      </c>
      <c r="C22" s="41" t="s">
        <v>30</v>
      </c>
      <c r="D22" s="42">
        <f>SUM(D23,D27,D28,D29,D30,D31,D32,D33,D36)</f>
        <v>85088.517999999996</v>
      </c>
      <c r="E22" s="42">
        <f>SUM(E23,E27,E28,E29,E30,E31,E32,E33,E36)</f>
        <v>87732.481994609989</v>
      </c>
      <c r="F22" s="43">
        <f t="shared" ref="F22:F27" si="1">E22-D22</f>
        <v>2643.9639946099924</v>
      </c>
      <c r="G22" s="44">
        <f>F22/D22</f>
        <v>3.1073099599760245E-2</v>
      </c>
      <c r="H22" s="45" t="s">
        <v>31</v>
      </c>
      <c r="I22" s="42">
        <f>SUM(I23,I27,I28,I29,I30,I31,I32,I33,I36)</f>
        <v>39959.735999999997</v>
      </c>
      <c r="J22" s="42">
        <f>SUM(J23,J27,J28,J29,J30,J31,J32,J33,J36)</f>
        <v>42156.325758260005</v>
      </c>
      <c r="K22" s="43">
        <f t="shared" ref="K22:K27" si="2">J22-I22</f>
        <v>2196.5897582600082</v>
      </c>
      <c r="L22" s="44">
        <f>K22/I22</f>
        <v>5.4970076835843172E-2</v>
      </c>
      <c r="M22" s="43" t="s">
        <v>31</v>
      </c>
      <c r="N22" s="46">
        <f>SUM(N23,N27,N28,N29,N30,N31,N32,N33,N36)</f>
        <v>1490.252</v>
      </c>
      <c r="O22" s="46">
        <f>SUM(O23,O27,O28,O29,O30,O31,O32,O33,O36)</f>
        <v>1566.3822380299998</v>
      </c>
      <c r="P22" s="43">
        <f>O22-N22</f>
        <v>76.130238029999873</v>
      </c>
      <c r="Q22" s="44">
        <f>P22/N22</f>
        <v>5.108547952292624E-2</v>
      </c>
      <c r="R22" s="43" t="s">
        <v>31</v>
      </c>
      <c r="S22" s="42">
        <f>SUM(S23,S27:S33,S36)</f>
        <v>25405.978000000003</v>
      </c>
      <c r="T22" s="42">
        <f>SUM(T23,T27:T33,T36)</f>
        <v>25880.480456370002</v>
      </c>
      <c r="U22" s="43">
        <f>T22-S22</f>
        <v>474.50245636999898</v>
      </c>
      <c r="V22" s="44">
        <f>U22/S22</f>
        <v>1.8676803403120279E-2</v>
      </c>
      <c r="W22" s="43" t="s">
        <v>31</v>
      </c>
      <c r="X22" s="42">
        <f>SUM(X23,X27:X33,X36)</f>
        <v>9370.6269999999986</v>
      </c>
      <c r="Y22" s="42">
        <f>SUM(Y23,Y27:Y33,Y36)</f>
        <v>9517.3121890900002</v>
      </c>
      <c r="Z22" s="43">
        <f>Y22-X22</f>
        <v>146.68518909000159</v>
      </c>
      <c r="AA22" s="44">
        <f>Z22/X22</f>
        <v>1.5653721900359668E-2</v>
      </c>
      <c r="AB22" s="43" t="s">
        <v>31</v>
      </c>
      <c r="AC22" s="46">
        <f>SUM(AC23,AC27:AC33,AC36)</f>
        <v>8861.9250000000011</v>
      </c>
      <c r="AD22" s="46">
        <f>SUM(AD23,AD27:AD33,AD36)</f>
        <v>8611.9813528599989</v>
      </c>
      <c r="AE22" s="43">
        <f>AD22-AC22</f>
        <v>-249.94364714000221</v>
      </c>
      <c r="AF22" s="44">
        <f>AE22/AC22</f>
        <v>-2.820421602981318E-2</v>
      </c>
      <c r="AG22" s="149" t="s">
        <v>31</v>
      </c>
    </row>
    <row r="23" spans="1:42" s="38" customFormat="1" x14ac:dyDescent="0.25">
      <c r="A23" s="47" t="s">
        <v>32</v>
      </c>
      <c r="B23" s="48" t="s">
        <v>33</v>
      </c>
      <c r="C23" s="49" t="s">
        <v>30</v>
      </c>
      <c r="D23" s="50">
        <f>D24+D25+D26</f>
        <v>44147.392000000007</v>
      </c>
      <c r="E23" s="50">
        <f>E24+E25+E26</f>
        <v>46777.673181089995</v>
      </c>
      <c r="F23" s="50">
        <f t="shared" si="1"/>
        <v>2630.2811810899875</v>
      </c>
      <c r="G23" s="51">
        <f>F23/D23</f>
        <v>5.957953713528507E-2</v>
      </c>
      <c r="H23" s="50" t="s">
        <v>31</v>
      </c>
      <c r="I23" s="50">
        <f>I24+I25+I26</f>
        <v>24413.759000000002</v>
      </c>
      <c r="J23" s="50">
        <f>J24+J25+J26</f>
        <v>26377.326492530003</v>
      </c>
      <c r="K23" s="50">
        <f t="shared" si="2"/>
        <v>1963.5674925300009</v>
      </c>
      <c r="L23" s="51">
        <f>K23/I23</f>
        <v>8.0428724332455348E-2</v>
      </c>
      <c r="M23" s="50" t="s">
        <v>34</v>
      </c>
      <c r="N23" s="50" t="s">
        <v>31</v>
      </c>
      <c r="O23" s="50">
        <v>0</v>
      </c>
      <c r="P23" s="50" t="s">
        <v>31</v>
      </c>
      <c r="Q23" s="51" t="s">
        <v>31</v>
      </c>
      <c r="R23" s="50" t="s">
        <v>31</v>
      </c>
      <c r="S23" s="50">
        <f>SUM(S24:S26)</f>
        <v>8170.3260000000009</v>
      </c>
      <c r="T23" s="50">
        <f>SUM(T24:T26)</f>
        <v>9672.2948193199991</v>
      </c>
      <c r="U23" s="50">
        <f>T23-S23</f>
        <v>1501.9688193199981</v>
      </c>
      <c r="V23" s="51">
        <f>U23/S23</f>
        <v>0.18383217748226913</v>
      </c>
      <c r="W23" s="50" t="s">
        <v>35</v>
      </c>
      <c r="X23" s="50">
        <f>SUM(X24:X26)</f>
        <v>5462.34</v>
      </c>
      <c r="Y23" s="50">
        <f>SUM(Y24:Y26)</f>
        <v>5373.0753978800003</v>
      </c>
      <c r="Z23" s="50">
        <f>Y23-X23</f>
        <v>-89.264602119999836</v>
      </c>
      <c r="AA23" s="51">
        <f>Z23/X23</f>
        <v>-1.6341824587997055E-2</v>
      </c>
      <c r="AB23" s="50" t="s">
        <v>31</v>
      </c>
      <c r="AC23" s="52">
        <f>SUM(AC24:AC26)</f>
        <v>6100.9670000000006</v>
      </c>
      <c r="AD23" s="52">
        <f>SUM(AD24:AD26)</f>
        <v>5354.9764713599998</v>
      </c>
      <c r="AE23" s="50">
        <f>AD23-AC23</f>
        <v>-745.99052864000078</v>
      </c>
      <c r="AF23" s="51">
        <f>AE23/AC23</f>
        <v>-0.12227414582639125</v>
      </c>
      <c r="AG23" s="221" t="s">
        <v>36</v>
      </c>
    </row>
    <row r="24" spans="1:42" s="38" customFormat="1" ht="31.5" x14ac:dyDescent="0.25">
      <c r="A24" s="53" t="s">
        <v>37</v>
      </c>
      <c r="B24" s="54" t="s">
        <v>38</v>
      </c>
      <c r="C24" s="55" t="s">
        <v>30</v>
      </c>
      <c r="D24" s="56">
        <f t="shared" ref="D24:E27" si="3">SUM(I24,N24,S24,X24,AC24)</f>
        <v>27244.723000000002</v>
      </c>
      <c r="E24" s="56">
        <f t="shared" si="3"/>
        <v>29272.899164800001</v>
      </c>
      <c r="F24" s="50">
        <f t="shared" si="1"/>
        <v>2028.1761647999992</v>
      </c>
      <c r="G24" s="51">
        <f>F24/D24</f>
        <v>7.4442899081778119E-2</v>
      </c>
      <c r="H24" s="56" t="s">
        <v>39</v>
      </c>
      <c r="I24" s="52">
        <v>13963.79</v>
      </c>
      <c r="J24" s="52">
        <v>15996.733797870002</v>
      </c>
      <c r="K24" s="50">
        <f t="shared" si="2"/>
        <v>2032.9437978700007</v>
      </c>
      <c r="L24" s="51">
        <f>K24/I24</f>
        <v>0.14558682119037888</v>
      </c>
      <c r="M24" s="56" t="s">
        <v>34</v>
      </c>
      <c r="N24" s="56" t="s">
        <v>31</v>
      </c>
      <c r="O24" s="56">
        <v>0</v>
      </c>
      <c r="P24" s="56" t="s">
        <v>31</v>
      </c>
      <c r="Q24" s="57" t="s">
        <v>31</v>
      </c>
      <c r="R24" s="56" t="s">
        <v>31</v>
      </c>
      <c r="S24" s="52">
        <v>5933.7030000000004</v>
      </c>
      <c r="T24" s="52">
        <v>6437.44203543</v>
      </c>
      <c r="U24" s="50">
        <f>T24-S24</f>
        <v>503.7390354299996</v>
      </c>
      <c r="V24" s="51">
        <f>U24/S24</f>
        <v>8.4894548215507168E-2</v>
      </c>
      <c r="W24" s="56" t="s">
        <v>35</v>
      </c>
      <c r="X24" s="52">
        <v>3443.511</v>
      </c>
      <c r="Y24" s="52">
        <v>3388.6319184099998</v>
      </c>
      <c r="Z24" s="50">
        <f>Y24-X24</f>
        <v>-54.879081590000169</v>
      </c>
      <c r="AA24" s="51">
        <f>Z24/X24</f>
        <v>-1.5936955505587224E-2</v>
      </c>
      <c r="AB24" s="56" t="s">
        <v>31</v>
      </c>
      <c r="AC24" s="52">
        <v>3903.7190000000001</v>
      </c>
      <c r="AD24" s="52">
        <v>3450.0914130900001</v>
      </c>
      <c r="AE24" s="50">
        <f>AD24-AC24</f>
        <v>-453.62758690999999</v>
      </c>
      <c r="AF24" s="51">
        <f>AE24/AC24</f>
        <v>-0.1162039549747305</v>
      </c>
      <c r="AG24" s="222" t="s">
        <v>40</v>
      </c>
    </row>
    <row r="25" spans="1:42" s="38" customFormat="1" ht="31.5" x14ac:dyDescent="0.25">
      <c r="A25" s="53" t="s">
        <v>41</v>
      </c>
      <c r="B25" s="54" t="s">
        <v>42</v>
      </c>
      <c r="C25" s="55" t="s">
        <v>30</v>
      </c>
      <c r="D25" s="56">
        <f t="shared" si="3"/>
        <v>14902.412000000004</v>
      </c>
      <c r="E25" s="56">
        <f t="shared" si="3"/>
        <v>15230.78315472</v>
      </c>
      <c r="F25" s="50">
        <f t="shared" si="1"/>
        <v>328.37115471999641</v>
      </c>
      <c r="G25" s="51">
        <f>F25/D25</f>
        <v>2.2034765561440413E-2</v>
      </c>
      <c r="H25" s="56" t="s">
        <v>31</v>
      </c>
      <c r="I25" s="58">
        <v>8449.7120000000014</v>
      </c>
      <c r="J25" s="58">
        <v>8106.6018330899997</v>
      </c>
      <c r="K25" s="50">
        <f t="shared" si="2"/>
        <v>-343.11016691000168</v>
      </c>
      <c r="L25" s="51">
        <f>K25/I25</f>
        <v>-4.0606137452969003E-2</v>
      </c>
      <c r="M25" s="56" t="s">
        <v>31</v>
      </c>
      <c r="N25" s="56" t="s">
        <v>31</v>
      </c>
      <c r="O25" s="56">
        <v>0</v>
      </c>
      <c r="P25" s="56" t="s">
        <v>31</v>
      </c>
      <c r="Q25" s="57" t="s">
        <v>31</v>
      </c>
      <c r="R25" s="56" t="s">
        <v>31</v>
      </c>
      <c r="S25" s="58">
        <v>2236.6230000000005</v>
      </c>
      <c r="T25" s="58">
        <v>3234.85278389</v>
      </c>
      <c r="U25" s="50">
        <f>T25-S25</f>
        <v>998.22978388999945</v>
      </c>
      <c r="V25" s="51">
        <f>U25/S25</f>
        <v>0.44631115028773255</v>
      </c>
      <c r="W25" s="56" t="s">
        <v>35</v>
      </c>
      <c r="X25" s="58">
        <v>2018.8290000000002</v>
      </c>
      <c r="Y25" s="58">
        <v>1984.4434794700001</v>
      </c>
      <c r="Z25" s="50">
        <f>Y25-X25</f>
        <v>-34.385520530000122</v>
      </c>
      <c r="AA25" s="51">
        <f>Z25/X25</f>
        <v>-1.7032408653729524E-2</v>
      </c>
      <c r="AB25" s="56" t="s">
        <v>31</v>
      </c>
      <c r="AC25" s="58">
        <v>2197.2480000000005</v>
      </c>
      <c r="AD25" s="58">
        <v>1904.8850582699999</v>
      </c>
      <c r="AE25" s="50">
        <f>AD25-AC25</f>
        <v>-292.36294173000056</v>
      </c>
      <c r="AF25" s="51">
        <f>AE25/AC25</f>
        <v>-0.1330586905665635</v>
      </c>
      <c r="AG25" s="222" t="s">
        <v>43</v>
      </c>
    </row>
    <row r="26" spans="1:42" s="38" customFormat="1" ht="72.75" customHeight="1" x14ac:dyDescent="0.25">
      <c r="A26" s="53" t="s">
        <v>44</v>
      </c>
      <c r="B26" s="54" t="s">
        <v>45</v>
      </c>
      <c r="C26" s="55" t="s">
        <v>30</v>
      </c>
      <c r="D26" s="56">
        <f t="shared" si="3"/>
        <v>2000.2570000000001</v>
      </c>
      <c r="E26" s="56">
        <f t="shared" si="3"/>
        <v>2273.9908615700001</v>
      </c>
      <c r="F26" s="50">
        <f t="shared" si="1"/>
        <v>273.73386157000004</v>
      </c>
      <c r="G26" s="51">
        <f>F26/D26</f>
        <v>0.13684934564408474</v>
      </c>
      <c r="H26" s="56" t="s">
        <v>46</v>
      </c>
      <c r="I26" s="52">
        <v>2000.2570000000001</v>
      </c>
      <c r="J26" s="52">
        <v>2273.9908615700001</v>
      </c>
      <c r="K26" s="50">
        <f t="shared" si="2"/>
        <v>273.73386157000004</v>
      </c>
      <c r="L26" s="51">
        <f>K26/I26</f>
        <v>0.13684934564408474</v>
      </c>
      <c r="M26" s="56" t="s">
        <v>46</v>
      </c>
      <c r="N26" s="56" t="s">
        <v>31</v>
      </c>
      <c r="O26" s="56">
        <v>0</v>
      </c>
      <c r="P26" s="56" t="s">
        <v>31</v>
      </c>
      <c r="Q26" s="57" t="s">
        <v>31</v>
      </c>
      <c r="R26" s="56" t="s">
        <v>31</v>
      </c>
      <c r="S26" s="52" t="s">
        <v>31</v>
      </c>
      <c r="T26" s="52">
        <v>0</v>
      </c>
      <c r="U26" s="52" t="s">
        <v>31</v>
      </c>
      <c r="V26" s="52" t="s">
        <v>31</v>
      </c>
      <c r="W26" s="56" t="s">
        <v>31</v>
      </c>
      <c r="X26" s="52" t="s">
        <v>31</v>
      </c>
      <c r="Y26" s="52">
        <v>0</v>
      </c>
      <c r="Z26" s="52" t="s">
        <v>31</v>
      </c>
      <c r="AA26" s="52" t="s">
        <v>31</v>
      </c>
      <c r="AB26" s="56" t="s">
        <v>31</v>
      </c>
      <c r="AC26" s="52" t="s">
        <v>31</v>
      </c>
      <c r="AD26" s="52">
        <v>0</v>
      </c>
      <c r="AE26" s="52" t="s">
        <v>31</v>
      </c>
      <c r="AF26" s="51" t="s">
        <v>31</v>
      </c>
      <c r="AG26" s="222" t="s">
        <v>31</v>
      </c>
    </row>
    <row r="27" spans="1:42" s="38" customFormat="1" x14ac:dyDescent="0.25">
      <c r="A27" s="53" t="s">
        <v>47</v>
      </c>
      <c r="B27" s="54" t="s">
        <v>48</v>
      </c>
      <c r="C27" s="55" t="s">
        <v>30</v>
      </c>
      <c r="D27" s="56">
        <f t="shared" si="3"/>
        <v>0</v>
      </c>
      <c r="E27" s="56">
        <f t="shared" si="3"/>
        <v>0</v>
      </c>
      <c r="F27" s="50">
        <f t="shared" si="1"/>
        <v>0</v>
      </c>
      <c r="G27" s="51">
        <v>0</v>
      </c>
      <c r="H27" s="56" t="s">
        <v>31</v>
      </c>
      <c r="I27" s="52">
        <v>0</v>
      </c>
      <c r="J27" s="52">
        <v>0</v>
      </c>
      <c r="K27" s="50">
        <f t="shared" si="2"/>
        <v>0</v>
      </c>
      <c r="L27" s="51">
        <v>0</v>
      </c>
      <c r="M27" s="56" t="s">
        <v>31</v>
      </c>
      <c r="N27" s="52">
        <v>0</v>
      </c>
      <c r="O27" s="52">
        <v>0</v>
      </c>
      <c r="P27" s="56">
        <f>O27-N27</f>
        <v>0</v>
      </c>
      <c r="Q27" s="57">
        <v>0</v>
      </c>
      <c r="R27" s="56" t="s">
        <v>31</v>
      </c>
      <c r="S27" s="52">
        <v>0</v>
      </c>
      <c r="T27" s="52">
        <v>0</v>
      </c>
      <c r="U27" s="50">
        <f>T27-S27</f>
        <v>0</v>
      </c>
      <c r="V27" s="51">
        <v>0</v>
      </c>
      <c r="W27" s="56" t="s">
        <v>31</v>
      </c>
      <c r="X27" s="52">
        <v>0</v>
      </c>
      <c r="Y27" s="52">
        <v>0</v>
      </c>
      <c r="Z27" s="50">
        <f>Y27-X27</f>
        <v>0</v>
      </c>
      <c r="AA27" s="51">
        <v>0</v>
      </c>
      <c r="AB27" s="56" t="s">
        <v>31</v>
      </c>
      <c r="AC27" s="52">
        <v>0</v>
      </c>
      <c r="AD27" s="52">
        <v>0</v>
      </c>
      <c r="AE27" s="50">
        <f>AD27-AC27</f>
        <v>0</v>
      </c>
      <c r="AF27" s="51">
        <v>0</v>
      </c>
      <c r="AG27" s="222" t="s">
        <v>31</v>
      </c>
    </row>
    <row r="28" spans="1:42" s="38" customFormat="1" x14ac:dyDescent="0.25">
      <c r="A28" s="53" t="s">
        <v>49</v>
      </c>
      <c r="B28" s="54" t="s">
        <v>50</v>
      </c>
      <c r="C28" s="55" t="s">
        <v>30</v>
      </c>
      <c r="D28" s="56" t="s">
        <v>31</v>
      </c>
      <c r="E28" s="56" t="s">
        <v>31</v>
      </c>
      <c r="F28" s="56" t="s">
        <v>31</v>
      </c>
      <c r="G28" s="51" t="s">
        <v>31</v>
      </c>
      <c r="H28" s="56" t="s">
        <v>31</v>
      </c>
      <c r="I28" s="58" t="s">
        <v>31</v>
      </c>
      <c r="J28" s="58" t="s">
        <v>31</v>
      </c>
      <c r="K28" s="58" t="s">
        <v>31</v>
      </c>
      <c r="L28" s="58" t="s">
        <v>31</v>
      </c>
      <c r="M28" s="56" t="s">
        <v>31</v>
      </c>
      <c r="N28" s="56" t="s">
        <v>31</v>
      </c>
      <c r="O28" s="56" t="s">
        <v>31</v>
      </c>
      <c r="P28" s="56" t="s">
        <v>31</v>
      </c>
      <c r="Q28" s="57" t="s">
        <v>31</v>
      </c>
      <c r="R28" s="56" t="s">
        <v>31</v>
      </c>
      <c r="S28" s="59" t="s">
        <v>31</v>
      </c>
      <c r="T28" s="59" t="s">
        <v>31</v>
      </c>
      <c r="U28" s="59" t="s">
        <v>31</v>
      </c>
      <c r="V28" s="59" t="s">
        <v>31</v>
      </c>
      <c r="W28" s="56" t="s">
        <v>31</v>
      </c>
      <c r="X28" s="59" t="s">
        <v>31</v>
      </c>
      <c r="Y28" s="58" t="s">
        <v>31</v>
      </c>
      <c r="Z28" s="58" t="s">
        <v>31</v>
      </c>
      <c r="AA28" s="51" t="s">
        <v>31</v>
      </c>
      <c r="AB28" s="56" t="s">
        <v>31</v>
      </c>
      <c r="AC28" s="59" t="s">
        <v>31</v>
      </c>
      <c r="AD28" s="58" t="s">
        <v>31</v>
      </c>
      <c r="AE28" s="58" t="s">
        <v>31</v>
      </c>
      <c r="AF28" s="51" t="s">
        <v>31</v>
      </c>
      <c r="AG28" s="222" t="s">
        <v>31</v>
      </c>
    </row>
    <row r="29" spans="1:42" s="38" customFormat="1" x14ac:dyDescent="0.25">
      <c r="A29" s="53" t="s">
        <v>51</v>
      </c>
      <c r="B29" s="54" t="s">
        <v>52</v>
      </c>
      <c r="C29" s="55" t="s">
        <v>30</v>
      </c>
      <c r="D29" s="52">
        <f>SUM(I29,N29,S29,X29,AC29)</f>
        <v>0</v>
      </c>
      <c r="E29" s="50">
        <f>SUM(J29,O29,T29,Y29,AD29)</f>
        <v>0</v>
      </c>
      <c r="F29" s="50">
        <f>E29-D29</f>
        <v>0</v>
      </c>
      <c r="G29" s="51">
        <v>0</v>
      </c>
      <c r="H29" s="56" t="s">
        <v>31</v>
      </c>
      <c r="I29" s="52">
        <v>0</v>
      </c>
      <c r="J29" s="52">
        <v>0</v>
      </c>
      <c r="K29" s="50">
        <f>J29-I29</f>
        <v>0</v>
      </c>
      <c r="L29" s="51">
        <v>0</v>
      </c>
      <c r="M29" s="56" t="s">
        <v>31</v>
      </c>
      <c r="N29" s="52">
        <v>0</v>
      </c>
      <c r="O29" s="52">
        <v>0</v>
      </c>
      <c r="P29" s="56">
        <f>O29-N29</f>
        <v>0</v>
      </c>
      <c r="Q29" s="57">
        <v>0</v>
      </c>
      <c r="R29" s="56" t="s">
        <v>31</v>
      </c>
      <c r="S29" s="52">
        <v>0</v>
      </c>
      <c r="T29" s="52">
        <v>0</v>
      </c>
      <c r="U29" s="50">
        <f>T29-S29</f>
        <v>0</v>
      </c>
      <c r="V29" s="51">
        <v>0</v>
      </c>
      <c r="W29" s="56" t="s">
        <v>31</v>
      </c>
      <c r="X29" s="52">
        <v>0</v>
      </c>
      <c r="Y29" s="52">
        <v>0</v>
      </c>
      <c r="Z29" s="50">
        <f>Y29-X29</f>
        <v>0</v>
      </c>
      <c r="AA29" s="51">
        <v>0</v>
      </c>
      <c r="AB29" s="56" t="s">
        <v>31</v>
      </c>
      <c r="AC29" s="52">
        <v>0</v>
      </c>
      <c r="AD29" s="52">
        <v>0</v>
      </c>
      <c r="AE29" s="50">
        <f>AD29-AC29</f>
        <v>0</v>
      </c>
      <c r="AF29" s="51">
        <v>0</v>
      </c>
      <c r="AG29" s="222" t="s">
        <v>31</v>
      </c>
    </row>
    <row r="30" spans="1:42" s="38" customFormat="1" ht="63" x14ac:dyDescent="0.25">
      <c r="A30" s="53" t="s">
        <v>53</v>
      </c>
      <c r="B30" s="54" t="s">
        <v>54</v>
      </c>
      <c r="C30" s="55" t="s">
        <v>30</v>
      </c>
      <c r="D30" s="52">
        <f>SUM(I30,N30,S30,X30,AC30)</f>
        <v>145.03899999999999</v>
      </c>
      <c r="E30" s="50">
        <f>SUM(J30,O30,T30,Y30,AD30)</f>
        <v>208.78737055000005</v>
      </c>
      <c r="F30" s="50">
        <f>E30-D30</f>
        <v>63.748370550000061</v>
      </c>
      <c r="G30" s="51">
        <f>F30/D30</f>
        <v>0.43952571756562075</v>
      </c>
      <c r="H30" s="56" t="s">
        <v>55</v>
      </c>
      <c r="I30" s="52">
        <v>90</v>
      </c>
      <c r="J30" s="52">
        <v>132.48986095000001</v>
      </c>
      <c r="K30" s="50">
        <f>J30-I30</f>
        <v>42.489860950000008</v>
      </c>
      <c r="L30" s="51">
        <f>K30/I30</f>
        <v>0.47210956611111121</v>
      </c>
      <c r="M30" s="56" t="s">
        <v>56</v>
      </c>
      <c r="N30" s="52">
        <v>0</v>
      </c>
      <c r="O30" s="52">
        <v>1.87364665</v>
      </c>
      <c r="P30" s="56">
        <f>O30-N30</f>
        <v>1.87364665</v>
      </c>
      <c r="Q30" s="57">
        <v>1</v>
      </c>
      <c r="R30" s="56" t="s">
        <v>55</v>
      </c>
      <c r="S30" s="52">
        <v>45.039000000000001</v>
      </c>
      <c r="T30" s="52">
        <v>56.091195089999999</v>
      </c>
      <c r="U30" s="50">
        <f>T30-S30</f>
        <v>11.052195089999998</v>
      </c>
      <c r="V30" s="51">
        <f>U30/S30</f>
        <v>0.24539166255911538</v>
      </c>
      <c r="W30" s="56" t="s">
        <v>57</v>
      </c>
      <c r="X30" s="52">
        <v>10</v>
      </c>
      <c r="Y30" s="52">
        <v>18.332667860000001</v>
      </c>
      <c r="Z30" s="50">
        <f>Y30-X30</f>
        <v>8.3326678600000008</v>
      </c>
      <c r="AA30" s="51">
        <f>Z30/X30</f>
        <v>0.83326678600000004</v>
      </c>
      <c r="AB30" s="56" t="s">
        <v>58</v>
      </c>
      <c r="AC30" s="52">
        <v>0</v>
      </c>
      <c r="AD30" s="52">
        <v>0</v>
      </c>
      <c r="AE30" s="50">
        <f>AD30-AC30</f>
        <v>0</v>
      </c>
      <c r="AF30" s="51">
        <v>0</v>
      </c>
      <c r="AG30" s="222" t="s">
        <v>31</v>
      </c>
    </row>
    <row r="31" spans="1:42" s="38" customFormat="1" x14ac:dyDescent="0.25">
      <c r="A31" s="53" t="s">
        <v>59</v>
      </c>
      <c r="B31" s="54" t="s">
        <v>60</v>
      </c>
      <c r="C31" s="55" t="s">
        <v>30</v>
      </c>
      <c r="D31" s="56" t="s">
        <v>31</v>
      </c>
      <c r="E31" s="56" t="s">
        <v>31</v>
      </c>
      <c r="F31" s="50" t="s">
        <v>31</v>
      </c>
      <c r="G31" s="51" t="s">
        <v>31</v>
      </c>
      <c r="H31" s="56" t="s">
        <v>31</v>
      </c>
      <c r="I31" s="58" t="s">
        <v>31</v>
      </c>
      <c r="J31" s="58" t="s">
        <v>31</v>
      </c>
      <c r="K31" s="58" t="s">
        <v>31</v>
      </c>
      <c r="L31" s="58" t="s">
        <v>31</v>
      </c>
      <c r="M31" s="56" t="s">
        <v>31</v>
      </c>
      <c r="N31" s="56" t="s">
        <v>31</v>
      </c>
      <c r="O31" s="56" t="s">
        <v>31</v>
      </c>
      <c r="P31" s="56" t="s">
        <v>31</v>
      </c>
      <c r="Q31" s="57" t="s">
        <v>31</v>
      </c>
      <c r="R31" s="56" t="s">
        <v>31</v>
      </c>
      <c r="S31" s="56" t="s">
        <v>31</v>
      </c>
      <c r="T31" s="56" t="s">
        <v>31</v>
      </c>
      <c r="U31" s="56" t="s">
        <v>31</v>
      </c>
      <c r="V31" s="56" t="s">
        <v>31</v>
      </c>
      <c r="W31" s="56" t="s">
        <v>31</v>
      </c>
      <c r="X31" s="56" t="s">
        <v>31</v>
      </c>
      <c r="Y31" s="56" t="s">
        <v>31</v>
      </c>
      <c r="Z31" s="56" t="s">
        <v>31</v>
      </c>
      <c r="AA31" s="51" t="s">
        <v>31</v>
      </c>
      <c r="AB31" s="56" t="s">
        <v>31</v>
      </c>
      <c r="AC31" s="59" t="s">
        <v>31</v>
      </c>
      <c r="AD31" s="59" t="s">
        <v>31</v>
      </c>
      <c r="AE31" s="59" t="s">
        <v>31</v>
      </c>
      <c r="AF31" s="51" t="s">
        <v>31</v>
      </c>
      <c r="AG31" s="222" t="s">
        <v>31</v>
      </c>
    </row>
    <row r="32" spans="1:42" s="38" customFormat="1" x14ac:dyDescent="0.25">
      <c r="A32" s="53" t="s">
        <v>61</v>
      </c>
      <c r="B32" s="54" t="s">
        <v>62</v>
      </c>
      <c r="C32" s="55" t="s">
        <v>30</v>
      </c>
      <c r="D32" s="52">
        <f>SUM(I32,N32,S32,X32,AC32)</f>
        <v>26883.145</v>
      </c>
      <c r="E32" s="50">
        <f>SUM(J32,O32,T32,Y32,AD32)</f>
        <v>28217.663785209996</v>
      </c>
      <c r="F32" s="50">
        <f>E32-D32</f>
        <v>1334.5187852099953</v>
      </c>
      <c r="G32" s="51">
        <f>F32/D32</f>
        <v>4.964146810985081E-2</v>
      </c>
      <c r="H32" s="56" t="s">
        <v>31</v>
      </c>
      <c r="I32" s="52">
        <v>12554.313</v>
      </c>
      <c r="J32" s="52">
        <v>12857.27269985</v>
      </c>
      <c r="K32" s="50">
        <f>J32-I32</f>
        <v>302.95969985000011</v>
      </c>
      <c r="L32" s="51">
        <f>K32/I32</f>
        <v>2.4131921822404787E-2</v>
      </c>
      <c r="M32" s="56" t="s">
        <v>31</v>
      </c>
      <c r="N32" s="52">
        <v>1218.9739999999999</v>
      </c>
      <c r="O32" s="52">
        <v>1295.0059461599999</v>
      </c>
      <c r="P32" s="56">
        <f>O32-N32</f>
        <v>76.031946159999961</v>
      </c>
      <c r="Q32" s="57">
        <f>P32/N32</f>
        <v>6.2373722622467716E-2</v>
      </c>
      <c r="R32" s="56" t="s">
        <v>31</v>
      </c>
      <c r="S32" s="52">
        <v>6725.1120000000001</v>
      </c>
      <c r="T32" s="52">
        <v>6968.1036097400001</v>
      </c>
      <c r="U32" s="50">
        <f>T32-S32</f>
        <v>242.99160974000006</v>
      </c>
      <c r="V32" s="51">
        <f>U32/S32</f>
        <v>3.6131979622049427E-2</v>
      </c>
      <c r="W32" s="56" t="s">
        <v>31</v>
      </c>
      <c r="X32" s="52">
        <v>3875.6570000000002</v>
      </c>
      <c r="Y32" s="52">
        <v>4082.4050234000001</v>
      </c>
      <c r="Z32" s="50">
        <f>Y32-X32</f>
        <v>206.74802339999997</v>
      </c>
      <c r="AA32" s="51">
        <f>Z32/X32</f>
        <v>5.3345284012491292E-2</v>
      </c>
      <c r="AB32" s="56" t="s">
        <v>31</v>
      </c>
      <c r="AC32" s="52">
        <v>2509.0889999999999</v>
      </c>
      <c r="AD32" s="52">
        <v>3014.8765060599999</v>
      </c>
      <c r="AE32" s="50">
        <f>AD32-AC32</f>
        <v>505.78750605999994</v>
      </c>
      <c r="AF32" s="51">
        <f>AE32/AC32</f>
        <v>0.20158213043060647</v>
      </c>
      <c r="AG32" s="222" t="s">
        <v>63</v>
      </c>
    </row>
    <row r="33" spans="1:33" s="38" customFormat="1" ht="31.5" x14ac:dyDescent="0.25">
      <c r="A33" s="53" t="s">
        <v>64</v>
      </c>
      <c r="B33" s="54" t="s">
        <v>65</v>
      </c>
      <c r="C33" s="55" t="s">
        <v>30</v>
      </c>
      <c r="D33" s="56" t="s">
        <v>31</v>
      </c>
      <c r="E33" s="56" t="s">
        <v>31</v>
      </c>
      <c r="F33" s="56" t="s">
        <v>31</v>
      </c>
      <c r="G33" s="57" t="s">
        <v>31</v>
      </c>
      <c r="H33" s="56" t="s">
        <v>31</v>
      </c>
      <c r="I33" s="58" t="s">
        <v>31</v>
      </c>
      <c r="J33" s="58" t="s">
        <v>31</v>
      </c>
      <c r="K33" s="58" t="s">
        <v>31</v>
      </c>
      <c r="L33" s="58" t="s">
        <v>31</v>
      </c>
      <c r="M33" s="56" t="s">
        <v>31</v>
      </c>
      <c r="N33" s="56" t="s">
        <v>31</v>
      </c>
      <c r="O33" s="56" t="s">
        <v>31</v>
      </c>
      <c r="P33" s="56" t="s">
        <v>31</v>
      </c>
      <c r="Q33" s="57" t="s">
        <v>31</v>
      </c>
      <c r="R33" s="56" t="s">
        <v>31</v>
      </c>
      <c r="S33" s="56" t="s">
        <v>31</v>
      </c>
      <c r="T33" s="56" t="s">
        <v>31</v>
      </c>
      <c r="U33" s="56" t="s">
        <v>31</v>
      </c>
      <c r="V33" s="56" t="s">
        <v>31</v>
      </c>
      <c r="W33" s="56" t="s">
        <v>31</v>
      </c>
      <c r="X33" s="56" t="s">
        <v>31</v>
      </c>
      <c r="Y33" s="58" t="s">
        <v>31</v>
      </c>
      <c r="Z33" s="58" t="s">
        <v>31</v>
      </c>
      <c r="AA33" s="51" t="s">
        <v>31</v>
      </c>
      <c r="AB33" s="56" t="s">
        <v>31</v>
      </c>
      <c r="AC33" s="56" t="s">
        <v>31</v>
      </c>
      <c r="AD33" s="58" t="s">
        <v>31</v>
      </c>
      <c r="AE33" s="58" t="s">
        <v>31</v>
      </c>
      <c r="AF33" s="58" t="s">
        <v>31</v>
      </c>
      <c r="AG33" s="222" t="s">
        <v>31</v>
      </c>
    </row>
    <row r="34" spans="1:33" s="38" customFormat="1" x14ac:dyDescent="0.25">
      <c r="A34" s="53" t="s">
        <v>66</v>
      </c>
      <c r="B34" s="54" t="s">
        <v>67</v>
      </c>
      <c r="C34" s="55" t="s">
        <v>30</v>
      </c>
      <c r="D34" s="56" t="s">
        <v>31</v>
      </c>
      <c r="E34" s="56" t="s">
        <v>31</v>
      </c>
      <c r="F34" s="56" t="s">
        <v>31</v>
      </c>
      <c r="G34" s="57" t="s">
        <v>31</v>
      </c>
      <c r="H34" s="56" t="s">
        <v>31</v>
      </c>
      <c r="I34" s="58" t="s">
        <v>31</v>
      </c>
      <c r="J34" s="58" t="s">
        <v>31</v>
      </c>
      <c r="K34" s="58" t="s">
        <v>31</v>
      </c>
      <c r="L34" s="58" t="s">
        <v>31</v>
      </c>
      <c r="M34" s="56" t="s">
        <v>31</v>
      </c>
      <c r="N34" s="56" t="s">
        <v>31</v>
      </c>
      <c r="O34" s="56" t="s">
        <v>31</v>
      </c>
      <c r="P34" s="56" t="s">
        <v>31</v>
      </c>
      <c r="Q34" s="57" t="s">
        <v>31</v>
      </c>
      <c r="R34" s="56" t="s">
        <v>31</v>
      </c>
      <c r="S34" s="56" t="s">
        <v>31</v>
      </c>
      <c r="T34" s="56" t="s">
        <v>31</v>
      </c>
      <c r="U34" s="56" t="s">
        <v>31</v>
      </c>
      <c r="V34" s="56" t="s">
        <v>31</v>
      </c>
      <c r="W34" s="56" t="s">
        <v>31</v>
      </c>
      <c r="X34" s="56" t="s">
        <v>31</v>
      </c>
      <c r="Y34" s="58" t="s">
        <v>31</v>
      </c>
      <c r="Z34" s="58" t="s">
        <v>31</v>
      </c>
      <c r="AA34" s="51" t="s">
        <v>31</v>
      </c>
      <c r="AB34" s="56" t="s">
        <v>31</v>
      </c>
      <c r="AC34" s="56" t="s">
        <v>31</v>
      </c>
      <c r="AD34" s="58" t="s">
        <v>31</v>
      </c>
      <c r="AE34" s="58" t="s">
        <v>31</v>
      </c>
      <c r="AF34" s="58" t="s">
        <v>31</v>
      </c>
      <c r="AG34" s="222" t="s">
        <v>31</v>
      </c>
    </row>
    <row r="35" spans="1:33" s="38" customFormat="1" x14ac:dyDescent="0.25">
      <c r="A35" s="53" t="s">
        <v>68</v>
      </c>
      <c r="B35" s="54" t="s">
        <v>69</v>
      </c>
      <c r="C35" s="55" t="s">
        <v>30</v>
      </c>
      <c r="D35" s="56" t="s">
        <v>31</v>
      </c>
      <c r="E35" s="56" t="s">
        <v>31</v>
      </c>
      <c r="F35" s="56" t="s">
        <v>31</v>
      </c>
      <c r="G35" s="57" t="s">
        <v>31</v>
      </c>
      <c r="H35" s="56" t="s">
        <v>31</v>
      </c>
      <c r="I35" s="58" t="s">
        <v>31</v>
      </c>
      <c r="J35" s="58" t="s">
        <v>31</v>
      </c>
      <c r="K35" s="58" t="s">
        <v>31</v>
      </c>
      <c r="L35" s="58" t="s">
        <v>31</v>
      </c>
      <c r="M35" s="56" t="s">
        <v>31</v>
      </c>
      <c r="N35" s="56" t="s">
        <v>31</v>
      </c>
      <c r="O35" s="56" t="s">
        <v>31</v>
      </c>
      <c r="P35" s="56" t="s">
        <v>31</v>
      </c>
      <c r="Q35" s="57" t="s">
        <v>31</v>
      </c>
      <c r="R35" s="56" t="s">
        <v>31</v>
      </c>
      <c r="S35" s="56" t="s">
        <v>31</v>
      </c>
      <c r="T35" s="56" t="s">
        <v>31</v>
      </c>
      <c r="U35" s="56" t="s">
        <v>31</v>
      </c>
      <c r="V35" s="56" t="s">
        <v>31</v>
      </c>
      <c r="W35" s="56" t="s">
        <v>31</v>
      </c>
      <c r="X35" s="56" t="s">
        <v>31</v>
      </c>
      <c r="Y35" s="58" t="s">
        <v>31</v>
      </c>
      <c r="Z35" s="58" t="s">
        <v>31</v>
      </c>
      <c r="AA35" s="51" t="s">
        <v>31</v>
      </c>
      <c r="AB35" s="56" t="s">
        <v>31</v>
      </c>
      <c r="AC35" s="56" t="s">
        <v>31</v>
      </c>
      <c r="AD35" s="58" t="s">
        <v>31</v>
      </c>
      <c r="AE35" s="58" t="s">
        <v>31</v>
      </c>
      <c r="AF35" s="58" t="s">
        <v>31</v>
      </c>
      <c r="AG35" s="222" t="s">
        <v>31</v>
      </c>
    </row>
    <row r="36" spans="1:33" s="38" customFormat="1" ht="126.75" thickBot="1" x14ac:dyDescent="0.3">
      <c r="A36" s="60" t="s">
        <v>70</v>
      </c>
      <c r="B36" s="61" t="s">
        <v>71</v>
      </c>
      <c r="C36" s="62" t="s">
        <v>30</v>
      </c>
      <c r="D36" s="52">
        <f>SUM(I36,N36,S36,X36,AC36)</f>
        <v>13912.941999999999</v>
      </c>
      <c r="E36" s="50">
        <f>SUM(J36,O36,T36,Y36,AD36)</f>
        <v>12528.35765776</v>
      </c>
      <c r="F36" s="50">
        <f t="shared" ref="F36:F42" si="4">E36-D36</f>
        <v>-1384.5843422399994</v>
      </c>
      <c r="G36" s="51">
        <f t="shared" ref="G36:G41" si="5">F36/D36</f>
        <v>-9.9517725455910006E-2</v>
      </c>
      <c r="H36" s="63" t="s">
        <v>31</v>
      </c>
      <c r="I36" s="52">
        <v>2901.6640000000002</v>
      </c>
      <c r="J36" s="52">
        <v>2789.2367049300001</v>
      </c>
      <c r="K36" s="50">
        <f t="shared" ref="K36:K42" si="6">J36-I36</f>
        <v>-112.42729507000013</v>
      </c>
      <c r="L36" s="51">
        <f t="shared" ref="L36:L41" si="7">K36/I36</f>
        <v>-3.8745800709523957E-2</v>
      </c>
      <c r="M36" s="63" t="s">
        <v>31</v>
      </c>
      <c r="N36" s="52">
        <v>271.27800000000002</v>
      </c>
      <c r="O36" s="52">
        <v>269.50264521999998</v>
      </c>
      <c r="P36" s="63">
        <f>O36-N36</f>
        <v>-1.7753547800000433</v>
      </c>
      <c r="Q36" s="64">
        <f>P36/N36</f>
        <v>-6.5444111944206428E-3</v>
      </c>
      <c r="R36" s="63" t="s">
        <v>31</v>
      </c>
      <c r="S36" s="52">
        <v>10465.501</v>
      </c>
      <c r="T36" s="52">
        <v>9183.9908322200008</v>
      </c>
      <c r="U36" s="50">
        <f>T36-S36</f>
        <v>-1281.5101677799994</v>
      </c>
      <c r="V36" s="51">
        <f>U36/S36</f>
        <v>-0.12245091446458219</v>
      </c>
      <c r="W36" s="63" t="s">
        <v>72</v>
      </c>
      <c r="X36" s="52">
        <v>22.63</v>
      </c>
      <c r="Y36" s="65">
        <v>43.499099950000002</v>
      </c>
      <c r="Z36" s="50">
        <f>Y36-X36</f>
        <v>20.869099950000003</v>
      </c>
      <c r="AA36" s="51">
        <f>Z36/X36</f>
        <v>0.92218735969951404</v>
      </c>
      <c r="AB36" s="63" t="s">
        <v>73</v>
      </c>
      <c r="AC36" s="52">
        <v>251.869</v>
      </c>
      <c r="AD36" s="65">
        <v>242.12837544000001</v>
      </c>
      <c r="AE36" s="50">
        <f>AD36-AC36</f>
        <v>-9.7406245599999863</v>
      </c>
      <c r="AF36" s="51">
        <f>AE36/AC36</f>
        <v>-3.8673376080422706E-2</v>
      </c>
      <c r="AG36" s="223" t="s">
        <v>31</v>
      </c>
    </row>
    <row r="37" spans="1:33" s="38" customFormat="1" ht="42.75" customHeight="1" thickBot="1" x14ac:dyDescent="0.3">
      <c r="A37" s="66" t="s">
        <v>74</v>
      </c>
      <c r="B37" s="67" t="s">
        <v>75</v>
      </c>
      <c r="C37" s="68" t="s">
        <v>30</v>
      </c>
      <c r="D37" s="46">
        <f>SUM(D38,D42,D43,D44,D45,D46,D47,D48,D51)</f>
        <v>88346.17</v>
      </c>
      <c r="E37" s="46">
        <f>SUM(E38,E42,E43,E44,E45,E46,E47,E48,E51)</f>
        <v>114290.64833592001</v>
      </c>
      <c r="F37" s="43">
        <f t="shared" si="4"/>
        <v>25944.478335920008</v>
      </c>
      <c r="G37" s="44">
        <f t="shared" si="5"/>
        <v>0.29366839938754569</v>
      </c>
      <c r="H37" s="43" t="s">
        <v>31</v>
      </c>
      <c r="I37" s="46">
        <f>SUM(I38,I42,I43,I44,I45,I46,I47,I48,I51)</f>
        <v>41260.951999999997</v>
      </c>
      <c r="J37" s="46">
        <f>SUM(J38,J42,J43,J44,J45,J46,J47,J48,J51)</f>
        <v>52823.320607419999</v>
      </c>
      <c r="K37" s="43">
        <f t="shared" si="6"/>
        <v>11562.368607420001</v>
      </c>
      <c r="L37" s="44">
        <f t="shared" si="7"/>
        <v>0.2802254443237277</v>
      </c>
      <c r="M37" s="43" t="s">
        <v>31</v>
      </c>
      <c r="N37" s="46">
        <f>SUM(N38,N42,N43,N44,N45,N46,N47,N48,N51)</f>
        <v>1688.5819999999999</v>
      </c>
      <c r="O37" s="46">
        <f>SUM(O38,O42,O43,O44,O45,O46,O47,O48,O51)</f>
        <v>1836.4912919099997</v>
      </c>
      <c r="P37" s="43">
        <f>O37-N37</f>
        <v>147.90929190999987</v>
      </c>
      <c r="Q37" s="44">
        <f>P37/N37</f>
        <v>8.759378692299212E-2</v>
      </c>
      <c r="R37" s="43" t="s">
        <v>31</v>
      </c>
      <c r="S37" s="46">
        <f>SUM(S38,S42,S43,S44,S45,S46,S47,S48,S51)</f>
        <v>26647.445</v>
      </c>
      <c r="T37" s="46">
        <f>SUM(T38,T42,T43,T44,T45,T46,T47,T48,T51)</f>
        <v>31790.689933389996</v>
      </c>
      <c r="U37" s="43">
        <f>T37-S37</f>
        <v>5143.2449333899967</v>
      </c>
      <c r="V37" s="44">
        <f>U37/S37</f>
        <v>0.19301080960632425</v>
      </c>
      <c r="W37" s="43" t="s">
        <v>31</v>
      </c>
      <c r="X37" s="46">
        <f>SUM(X38,X42,X43,X44,X45,X46,X47,X48,X51)</f>
        <v>9934.6119999999992</v>
      </c>
      <c r="Y37" s="46">
        <f>SUM(Y38,Y42,Y43,Y44,Y45,Y46,Y47,Y48,Y51)</f>
        <v>9822.1347882899991</v>
      </c>
      <c r="Z37" s="43">
        <f>Y37-X37</f>
        <v>-112.47721171000012</v>
      </c>
      <c r="AA37" s="44">
        <f>Z37/X37</f>
        <v>-1.1321751841944117E-2</v>
      </c>
      <c r="AB37" s="43" t="s">
        <v>31</v>
      </c>
      <c r="AC37" s="46">
        <f>SUM(AC38,AC42,AC43,AC44,AC45,AC46,AC47,AC48,AC51)</f>
        <v>8814.5789999999997</v>
      </c>
      <c r="AD37" s="46">
        <f>SUM(AD38,AD42,AD43,AD44,AD45,AD46,AD47,AD48,AD51)</f>
        <v>18018.011714910001</v>
      </c>
      <c r="AE37" s="43">
        <f>AD37-AC37</f>
        <v>9203.4327149100009</v>
      </c>
      <c r="AF37" s="44">
        <f>AE37/AC37</f>
        <v>1.0441148368980528</v>
      </c>
      <c r="AG37" s="149" t="s">
        <v>31</v>
      </c>
    </row>
    <row r="38" spans="1:33" s="38" customFormat="1" ht="31.5" x14ac:dyDescent="0.25">
      <c r="A38" s="47" t="s">
        <v>76</v>
      </c>
      <c r="B38" s="69" t="s">
        <v>33</v>
      </c>
      <c r="C38" s="49" t="s">
        <v>30</v>
      </c>
      <c r="D38" s="52">
        <f t="shared" ref="D38:E42" si="8">SUM(I38,N38,S38,X38,AC38)</f>
        <v>45174.703999999998</v>
      </c>
      <c r="E38" s="52">
        <f t="shared" si="8"/>
        <v>66522.063070520002</v>
      </c>
      <c r="F38" s="50">
        <f t="shared" si="4"/>
        <v>21347.359070520004</v>
      </c>
      <c r="G38" s="51">
        <f t="shared" si="5"/>
        <v>0.47255116647847889</v>
      </c>
      <c r="H38" s="50" t="s">
        <v>31</v>
      </c>
      <c r="I38" s="52">
        <f>I39+I40+I41</f>
        <v>24953.791999999998</v>
      </c>
      <c r="J38" s="52">
        <f>J39+J40+J41</f>
        <v>33584.14084416</v>
      </c>
      <c r="K38" s="50">
        <f t="shared" si="6"/>
        <v>8630.348844160002</v>
      </c>
      <c r="L38" s="51">
        <f t="shared" si="7"/>
        <v>0.34585320115515922</v>
      </c>
      <c r="M38" s="50" t="s">
        <v>31</v>
      </c>
      <c r="N38" s="52" t="s">
        <v>31</v>
      </c>
      <c r="O38" s="52">
        <v>0</v>
      </c>
      <c r="P38" s="50" t="s">
        <v>31</v>
      </c>
      <c r="Q38" s="51" t="s">
        <v>31</v>
      </c>
      <c r="R38" s="50" t="s">
        <v>31</v>
      </c>
      <c r="S38" s="52">
        <f>S39+S40</f>
        <v>8383.2520000000004</v>
      </c>
      <c r="T38" s="52">
        <f>T39+T40</f>
        <v>14251.267579539999</v>
      </c>
      <c r="U38" s="50">
        <f>T38-S38</f>
        <v>5868.0155795399987</v>
      </c>
      <c r="V38" s="51">
        <f>U38/S38</f>
        <v>0.69996888791366385</v>
      </c>
      <c r="W38" s="50" t="s">
        <v>77</v>
      </c>
      <c r="X38" s="52">
        <f>X39+X40</f>
        <v>5802.067</v>
      </c>
      <c r="Y38" s="52">
        <f>Y39+Y40</f>
        <v>5654.6435916</v>
      </c>
      <c r="Z38" s="50">
        <f>Y38-X38</f>
        <v>-147.42340839999997</v>
      </c>
      <c r="AA38" s="51">
        <f>Z38/X38</f>
        <v>-2.5408773873173123E-2</v>
      </c>
      <c r="AB38" s="50" t="s">
        <v>31</v>
      </c>
      <c r="AC38" s="52">
        <f>AC39+AC40</f>
        <v>6035.5929999999998</v>
      </c>
      <c r="AD38" s="52">
        <f>AD39+AD40</f>
        <v>13032.01105522</v>
      </c>
      <c r="AE38" s="50">
        <f>AD38-AC38</f>
        <v>6996.4180552200005</v>
      </c>
      <c r="AF38" s="51">
        <f>AE38/AC38</f>
        <v>1.1591931489117973</v>
      </c>
      <c r="AG38" s="221" t="s">
        <v>78</v>
      </c>
    </row>
    <row r="39" spans="1:33" s="38" customFormat="1" ht="31.5" x14ac:dyDescent="0.25">
      <c r="A39" s="53" t="s">
        <v>79</v>
      </c>
      <c r="B39" s="70" t="s">
        <v>38</v>
      </c>
      <c r="C39" s="55" t="s">
        <v>30</v>
      </c>
      <c r="D39" s="52">
        <f t="shared" si="8"/>
        <v>25956.515999999996</v>
      </c>
      <c r="E39" s="56">
        <f t="shared" si="8"/>
        <v>46434.546345939998</v>
      </c>
      <c r="F39" s="50">
        <f t="shared" si="4"/>
        <v>20478.030345940002</v>
      </c>
      <c r="G39" s="51">
        <f t="shared" si="5"/>
        <v>0.78893601691151483</v>
      </c>
      <c r="H39" s="56" t="s">
        <v>78</v>
      </c>
      <c r="I39" s="52">
        <v>13396.032999999999</v>
      </c>
      <c r="J39" s="52">
        <v>21990.860709050001</v>
      </c>
      <c r="K39" s="50">
        <f t="shared" si="6"/>
        <v>8594.8277090500014</v>
      </c>
      <c r="L39" s="51">
        <f t="shared" si="7"/>
        <v>0.64159499376046636</v>
      </c>
      <c r="M39" s="56" t="s">
        <v>78</v>
      </c>
      <c r="N39" s="52" t="s">
        <v>31</v>
      </c>
      <c r="O39" s="56">
        <v>0</v>
      </c>
      <c r="P39" s="56" t="s">
        <v>31</v>
      </c>
      <c r="Q39" s="57" t="s">
        <v>31</v>
      </c>
      <c r="R39" s="56" t="s">
        <v>31</v>
      </c>
      <c r="S39" s="52">
        <v>5759.8940000000002</v>
      </c>
      <c r="T39" s="52">
        <v>10580.81464871</v>
      </c>
      <c r="U39" s="50">
        <f>T39-S39</f>
        <v>4820.92064871</v>
      </c>
      <c r="V39" s="51">
        <f>U39/S39</f>
        <v>0.83698079317258267</v>
      </c>
      <c r="W39" s="56" t="s">
        <v>77</v>
      </c>
      <c r="X39" s="52">
        <v>3541.527</v>
      </c>
      <c r="Y39" s="52">
        <v>3436.17949215</v>
      </c>
      <c r="Z39" s="56">
        <f>Y39-X39</f>
        <v>-105.34750785000006</v>
      </c>
      <c r="AA39" s="57">
        <f>Z39/X39</f>
        <v>-2.9746351743188758E-2</v>
      </c>
      <c r="AB39" s="56" t="s">
        <v>31</v>
      </c>
      <c r="AC39" s="52">
        <v>3259.0619999999999</v>
      </c>
      <c r="AD39" s="52">
        <v>10426.69149603</v>
      </c>
      <c r="AE39" s="50">
        <f>AD39-AC39</f>
        <v>7167.6294960300002</v>
      </c>
      <c r="AF39" s="51">
        <f>AE39/AC39</f>
        <v>2.1992921570777115</v>
      </c>
      <c r="AG39" s="222" t="s">
        <v>78</v>
      </c>
    </row>
    <row r="40" spans="1:33" s="38" customFormat="1" ht="31.5" x14ac:dyDescent="0.25">
      <c r="A40" s="53" t="s">
        <v>80</v>
      </c>
      <c r="B40" s="70" t="s">
        <v>42</v>
      </c>
      <c r="C40" s="55" t="s">
        <v>30</v>
      </c>
      <c r="D40" s="52">
        <f t="shared" si="8"/>
        <v>17822.362999999998</v>
      </c>
      <c r="E40" s="56">
        <f t="shared" si="8"/>
        <v>18686.21293636</v>
      </c>
      <c r="F40" s="50">
        <f t="shared" si="4"/>
        <v>863.84993636000218</v>
      </c>
      <c r="G40" s="51">
        <f t="shared" si="5"/>
        <v>4.8470000098191371E-2</v>
      </c>
      <c r="H40" s="56" t="s">
        <v>31</v>
      </c>
      <c r="I40" s="52">
        <v>10161.933999999999</v>
      </c>
      <c r="J40" s="52">
        <v>10191.97634689</v>
      </c>
      <c r="K40" s="50">
        <f t="shared" si="6"/>
        <v>30.042346890000772</v>
      </c>
      <c r="L40" s="51">
        <f t="shared" si="7"/>
        <v>2.9563611503480316E-3</v>
      </c>
      <c r="M40" s="56" t="s">
        <v>31</v>
      </c>
      <c r="N40" s="52" t="s">
        <v>31</v>
      </c>
      <c r="O40" s="56">
        <v>0</v>
      </c>
      <c r="P40" s="56" t="s">
        <v>31</v>
      </c>
      <c r="Q40" s="57" t="s">
        <v>31</v>
      </c>
      <c r="R40" s="56" t="s">
        <v>31</v>
      </c>
      <c r="S40" s="52">
        <v>2623.3580000000002</v>
      </c>
      <c r="T40" s="52">
        <v>3670.4529308299998</v>
      </c>
      <c r="U40" s="50">
        <f>T40-S40</f>
        <v>1047.0949308299996</v>
      </c>
      <c r="V40" s="51">
        <f>U40/S40</f>
        <v>0.39914298042051427</v>
      </c>
      <c r="W40" s="56" t="s">
        <v>77</v>
      </c>
      <c r="X40" s="52">
        <v>2260.54</v>
      </c>
      <c r="Y40" s="52">
        <v>2218.46409945</v>
      </c>
      <c r="Z40" s="56">
        <f>Y40-X40</f>
        <v>-42.075900549999915</v>
      </c>
      <c r="AA40" s="57">
        <f>Z40/X40</f>
        <v>-1.8613207707008021E-2</v>
      </c>
      <c r="AB40" s="56" t="s">
        <v>31</v>
      </c>
      <c r="AC40" s="52">
        <v>2776.5309999999999</v>
      </c>
      <c r="AD40" s="52">
        <v>2605.3195591899998</v>
      </c>
      <c r="AE40" s="50">
        <f>AD40-AC40</f>
        <v>-171.21144081000011</v>
      </c>
      <c r="AF40" s="51">
        <f>AE40/AC40</f>
        <v>-6.1663795869738212E-2</v>
      </c>
      <c r="AG40" s="222" t="s">
        <v>31</v>
      </c>
    </row>
    <row r="41" spans="1:33" s="38" customFormat="1" ht="31.5" x14ac:dyDescent="0.25">
      <c r="A41" s="53" t="s">
        <v>81</v>
      </c>
      <c r="B41" s="70" t="s">
        <v>45</v>
      </c>
      <c r="C41" s="55" t="s">
        <v>30</v>
      </c>
      <c r="D41" s="52">
        <f t="shared" si="8"/>
        <v>1395.825</v>
      </c>
      <c r="E41" s="56">
        <f t="shared" si="8"/>
        <v>1401.3037882199999</v>
      </c>
      <c r="F41" s="50">
        <f t="shared" si="4"/>
        <v>5.4787882199998421</v>
      </c>
      <c r="G41" s="51">
        <f t="shared" si="5"/>
        <v>3.9251254419428241E-3</v>
      </c>
      <c r="H41" s="56" t="s">
        <v>31</v>
      </c>
      <c r="I41" s="52">
        <v>1395.825</v>
      </c>
      <c r="J41" s="52">
        <v>1401.3037882199999</v>
      </c>
      <c r="K41" s="50">
        <f t="shared" si="6"/>
        <v>5.4787882199998421</v>
      </c>
      <c r="L41" s="51">
        <f t="shared" si="7"/>
        <v>3.9251254419428241E-3</v>
      </c>
      <c r="M41" s="56" t="s">
        <v>31</v>
      </c>
      <c r="N41" s="52" t="s">
        <v>31</v>
      </c>
      <c r="O41" s="56">
        <v>0</v>
      </c>
      <c r="P41" s="56" t="s">
        <v>31</v>
      </c>
      <c r="Q41" s="57" t="s">
        <v>31</v>
      </c>
      <c r="R41" s="56" t="s">
        <v>31</v>
      </c>
      <c r="S41" s="59" t="s">
        <v>31</v>
      </c>
      <c r="T41" s="59">
        <v>0</v>
      </c>
      <c r="U41" s="59" t="s">
        <v>31</v>
      </c>
      <c r="V41" s="59" t="s">
        <v>31</v>
      </c>
      <c r="W41" s="56" t="s">
        <v>31</v>
      </c>
      <c r="X41" s="56" t="s">
        <v>31</v>
      </c>
      <c r="Y41" s="56">
        <v>0</v>
      </c>
      <c r="Z41" s="56" t="s">
        <v>31</v>
      </c>
      <c r="AA41" s="57" t="s">
        <v>31</v>
      </c>
      <c r="AB41" s="56" t="s">
        <v>31</v>
      </c>
      <c r="AC41" s="59" t="s">
        <v>31</v>
      </c>
      <c r="AD41" s="59">
        <v>0</v>
      </c>
      <c r="AE41" s="59" t="s">
        <v>31</v>
      </c>
      <c r="AF41" s="51" t="s">
        <v>31</v>
      </c>
      <c r="AG41" s="222" t="s">
        <v>31</v>
      </c>
    </row>
    <row r="42" spans="1:33" s="38" customFormat="1" x14ac:dyDescent="0.25">
      <c r="A42" s="53" t="s">
        <v>82</v>
      </c>
      <c r="B42" s="71" t="s">
        <v>48</v>
      </c>
      <c r="C42" s="55" t="s">
        <v>30</v>
      </c>
      <c r="D42" s="52">
        <f t="shared" si="8"/>
        <v>0</v>
      </c>
      <c r="E42" s="56">
        <f t="shared" si="8"/>
        <v>0</v>
      </c>
      <c r="F42" s="50">
        <f t="shared" si="4"/>
        <v>0</v>
      </c>
      <c r="G42" s="51">
        <v>0</v>
      </c>
      <c r="H42" s="56" t="s">
        <v>31</v>
      </c>
      <c r="I42" s="52">
        <v>0</v>
      </c>
      <c r="J42" s="52">
        <v>0</v>
      </c>
      <c r="K42" s="50">
        <f t="shared" si="6"/>
        <v>0</v>
      </c>
      <c r="L42" s="51">
        <v>0</v>
      </c>
      <c r="M42" s="56" t="s">
        <v>31</v>
      </c>
      <c r="N42" s="52">
        <v>0</v>
      </c>
      <c r="O42" s="52">
        <v>0</v>
      </c>
      <c r="P42" s="56">
        <f>O42-N42</f>
        <v>0</v>
      </c>
      <c r="Q42" s="57">
        <v>0</v>
      </c>
      <c r="R42" s="56" t="s">
        <v>31</v>
      </c>
      <c r="S42" s="52">
        <v>0</v>
      </c>
      <c r="T42" s="52">
        <v>0</v>
      </c>
      <c r="U42" s="50">
        <f>T42-S42</f>
        <v>0</v>
      </c>
      <c r="V42" s="51">
        <v>0</v>
      </c>
      <c r="W42" s="56" t="s">
        <v>31</v>
      </c>
      <c r="X42" s="52">
        <v>0</v>
      </c>
      <c r="Y42" s="52">
        <v>0</v>
      </c>
      <c r="Z42" s="56">
        <f>Y42-X42</f>
        <v>0</v>
      </c>
      <c r="AA42" s="57">
        <v>0</v>
      </c>
      <c r="AB42" s="56" t="s">
        <v>31</v>
      </c>
      <c r="AC42" s="52">
        <v>0</v>
      </c>
      <c r="AD42" s="52">
        <v>0</v>
      </c>
      <c r="AE42" s="50">
        <f>AD42-AC42</f>
        <v>0</v>
      </c>
      <c r="AF42" s="51">
        <v>0</v>
      </c>
      <c r="AG42" s="222" t="s">
        <v>31</v>
      </c>
    </row>
    <row r="43" spans="1:33" s="38" customFormat="1" x14ac:dyDescent="0.25">
      <c r="A43" s="53" t="s">
        <v>83</v>
      </c>
      <c r="B43" s="71" t="s">
        <v>50</v>
      </c>
      <c r="C43" s="55" t="s">
        <v>30</v>
      </c>
      <c r="D43" s="56" t="s">
        <v>31</v>
      </c>
      <c r="E43" s="56" t="s">
        <v>31</v>
      </c>
      <c r="F43" s="56" t="s">
        <v>31</v>
      </c>
      <c r="G43" s="51" t="s">
        <v>31</v>
      </c>
      <c r="H43" s="56" t="s">
        <v>31</v>
      </c>
      <c r="I43" s="58" t="s">
        <v>31</v>
      </c>
      <c r="J43" s="58" t="s">
        <v>31</v>
      </c>
      <c r="K43" s="58" t="s">
        <v>31</v>
      </c>
      <c r="L43" s="58" t="s">
        <v>31</v>
      </c>
      <c r="M43" s="56" t="s">
        <v>31</v>
      </c>
      <c r="N43" s="56" t="s">
        <v>31</v>
      </c>
      <c r="O43" s="56" t="s">
        <v>31</v>
      </c>
      <c r="P43" s="56" t="s">
        <v>31</v>
      </c>
      <c r="Q43" s="57" t="s">
        <v>31</v>
      </c>
      <c r="R43" s="56" t="s">
        <v>31</v>
      </c>
      <c r="S43" s="59" t="s">
        <v>31</v>
      </c>
      <c r="T43" s="59" t="s">
        <v>31</v>
      </c>
      <c r="U43" s="59" t="s">
        <v>31</v>
      </c>
      <c r="V43" s="59" t="s">
        <v>31</v>
      </c>
      <c r="W43" s="56" t="s">
        <v>31</v>
      </c>
      <c r="X43" s="56" t="s">
        <v>31</v>
      </c>
      <c r="Y43" s="56" t="s">
        <v>31</v>
      </c>
      <c r="Z43" s="56" t="s">
        <v>31</v>
      </c>
      <c r="AA43" s="57" t="s">
        <v>31</v>
      </c>
      <c r="AB43" s="56" t="s">
        <v>31</v>
      </c>
      <c r="AC43" s="56" t="s">
        <v>31</v>
      </c>
      <c r="AD43" s="56" t="s">
        <v>31</v>
      </c>
      <c r="AE43" s="56" t="s">
        <v>31</v>
      </c>
      <c r="AF43" s="51" t="s">
        <v>31</v>
      </c>
      <c r="AG43" s="222" t="s">
        <v>31</v>
      </c>
    </row>
    <row r="44" spans="1:33" s="38" customFormat="1" x14ac:dyDescent="0.25">
      <c r="A44" s="53" t="s">
        <v>84</v>
      </c>
      <c r="B44" s="71" t="s">
        <v>52</v>
      </c>
      <c r="C44" s="55" t="s">
        <v>30</v>
      </c>
      <c r="D44" s="52">
        <f>SUM(I44,N44,S44,X44,AC44)</f>
        <v>0</v>
      </c>
      <c r="E44" s="56">
        <f>SUM(J44,O44,T44,Y44,AD44)</f>
        <v>0</v>
      </c>
      <c r="F44" s="50">
        <f>E44-D44</f>
        <v>0</v>
      </c>
      <c r="G44" s="51">
        <v>0</v>
      </c>
      <c r="H44" s="56" t="s">
        <v>31</v>
      </c>
      <c r="I44" s="52">
        <v>0</v>
      </c>
      <c r="J44" s="52">
        <v>0</v>
      </c>
      <c r="K44" s="50">
        <f>J44-I44</f>
        <v>0</v>
      </c>
      <c r="L44" s="51">
        <v>0</v>
      </c>
      <c r="M44" s="56" t="s">
        <v>31</v>
      </c>
      <c r="N44" s="52">
        <v>0</v>
      </c>
      <c r="O44" s="52">
        <v>0</v>
      </c>
      <c r="P44" s="56">
        <f>O44-N44</f>
        <v>0</v>
      </c>
      <c r="Q44" s="57">
        <v>0</v>
      </c>
      <c r="R44" s="56" t="s">
        <v>31</v>
      </c>
      <c r="S44" s="52">
        <v>0</v>
      </c>
      <c r="T44" s="52">
        <v>0</v>
      </c>
      <c r="U44" s="50">
        <f>T44-S44</f>
        <v>0</v>
      </c>
      <c r="V44" s="51">
        <v>0</v>
      </c>
      <c r="W44" s="56" t="s">
        <v>31</v>
      </c>
      <c r="X44" s="52">
        <v>0</v>
      </c>
      <c r="Y44" s="52">
        <v>0</v>
      </c>
      <c r="Z44" s="56">
        <f>Y44-X44</f>
        <v>0</v>
      </c>
      <c r="AA44" s="57">
        <v>0</v>
      </c>
      <c r="AB44" s="56" t="s">
        <v>31</v>
      </c>
      <c r="AC44" s="52">
        <v>0</v>
      </c>
      <c r="AD44" s="52">
        <v>0</v>
      </c>
      <c r="AE44" s="50">
        <f>AD44-AC44</f>
        <v>0</v>
      </c>
      <c r="AF44" s="51">
        <v>0</v>
      </c>
      <c r="AG44" s="222" t="s">
        <v>31</v>
      </c>
    </row>
    <row r="45" spans="1:33" s="38" customFormat="1" ht="31.5" x14ac:dyDescent="0.25">
      <c r="A45" s="53" t="s">
        <v>85</v>
      </c>
      <c r="B45" s="71" t="s">
        <v>54</v>
      </c>
      <c r="C45" s="55" t="s">
        <v>30</v>
      </c>
      <c r="D45" s="52">
        <f>SUM(I45,N45,S45,X45,AC45)</f>
        <v>1.6280000000000001</v>
      </c>
      <c r="E45" s="56">
        <f>SUM(J45,O45,T45,Y45,AD45)</f>
        <v>2.3745649200000001</v>
      </c>
      <c r="F45" s="50">
        <f>E45-D45</f>
        <v>0.74656491999999997</v>
      </c>
      <c r="G45" s="51">
        <f>F45/D45</f>
        <v>0.45857796068796064</v>
      </c>
      <c r="H45" s="56" t="s">
        <v>86</v>
      </c>
      <c r="I45" s="52">
        <v>0.86</v>
      </c>
      <c r="J45" s="52">
        <v>1.59357444</v>
      </c>
      <c r="K45" s="50">
        <f>J45-I45</f>
        <v>0.73357444000000005</v>
      </c>
      <c r="L45" s="51">
        <f>K45/I45</f>
        <v>0.85299353488372098</v>
      </c>
      <c r="M45" s="56" t="s">
        <v>86</v>
      </c>
      <c r="N45" s="52">
        <v>0</v>
      </c>
      <c r="O45" s="52">
        <v>1.4451479999999999E-2</v>
      </c>
      <c r="P45" s="56">
        <f>O45-N45</f>
        <v>1.4451479999999999E-2</v>
      </c>
      <c r="Q45" s="57">
        <v>1</v>
      </c>
      <c r="R45" s="56" t="s">
        <v>86</v>
      </c>
      <c r="S45" s="52">
        <v>0.51</v>
      </c>
      <c r="T45" s="52">
        <v>0.27446682</v>
      </c>
      <c r="U45" s="50">
        <f>T45-S45</f>
        <v>-0.23553318000000001</v>
      </c>
      <c r="V45" s="51">
        <f>U45/S45</f>
        <v>-0.46182976470588238</v>
      </c>
      <c r="W45" s="56" t="s">
        <v>87</v>
      </c>
      <c r="X45" s="52">
        <v>0.25800000000000001</v>
      </c>
      <c r="Y45" s="52">
        <v>0.49207218000000003</v>
      </c>
      <c r="Z45" s="56">
        <f>Y45-X45</f>
        <v>0.23407218000000002</v>
      </c>
      <c r="AA45" s="57">
        <f>Z45/X45</f>
        <v>0.90725651162790699</v>
      </c>
      <c r="AB45" s="56" t="s">
        <v>86</v>
      </c>
      <c r="AC45" s="52">
        <v>0</v>
      </c>
      <c r="AD45" s="52">
        <v>0</v>
      </c>
      <c r="AE45" s="50">
        <f>AD45-AC45</f>
        <v>0</v>
      </c>
      <c r="AF45" s="51">
        <v>0</v>
      </c>
      <c r="AG45" s="222" t="s">
        <v>31</v>
      </c>
    </row>
    <row r="46" spans="1:33" s="38" customFormat="1" x14ac:dyDescent="0.25">
      <c r="A46" s="53" t="s">
        <v>88</v>
      </c>
      <c r="B46" s="71" t="s">
        <v>60</v>
      </c>
      <c r="C46" s="55" t="s">
        <v>30</v>
      </c>
      <c r="D46" s="56" t="s">
        <v>31</v>
      </c>
      <c r="E46" s="56" t="s">
        <v>31</v>
      </c>
      <c r="F46" s="56" t="s">
        <v>31</v>
      </c>
      <c r="G46" s="57" t="s">
        <v>31</v>
      </c>
      <c r="H46" s="56" t="s">
        <v>31</v>
      </c>
      <c r="I46" s="58" t="s">
        <v>31</v>
      </c>
      <c r="J46" s="58" t="s">
        <v>31</v>
      </c>
      <c r="K46" s="58" t="s">
        <v>31</v>
      </c>
      <c r="L46" s="58" t="s">
        <v>31</v>
      </c>
      <c r="M46" s="56" t="s">
        <v>31</v>
      </c>
      <c r="N46" s="56" t="s">
        <v>31</v>
      </c>
      <c r="O46" s="56" t="s">
        <v>31</v>
      </c>
      <c r="P46" s="56" t="s">
        <v>31</v>
      </c>
      <c r="Q46" s="57" t="s">
        <v>31</v>
      </c>
      <c r="R46" s="56" t="s">
        <v>31</v>
      </c>
      <c r="S46" s="59" t="s">
        <v>31</v>
      </c>
      <c r="T46" s="59" t="s">
        <v>31</v>
      </c>
      <c r="U46" s="59" t="s">
        <v>31</v>
      </c>
      <c r="V46" s="59" t="s">
        <v>31</v>
      </c>
      <c r="W46" s="56" t="s">
        <v>31</v>
      </c>
      <c r="X46" s="56" t="s">
        <v>31</v>
      </c>
      <c r="Y46" s="56" t="s">
        <v>31</v>
      </c>
      <c r="Z46" s="56" t="s">
        <v>31</v>
      </c>
      <c r="AA46" s="57" t="s">
        <v>31</v>
      </c>
      <c r="AB46" s="56" t="s">
        <v>31</v>
      </c>
      <c r="AC46" s="56" t="s">
        <v>31</v>
      </c>
      <c r="AD46" s="56" t="s">
        <v>31</v>
      </c>
      <c r="AE46" s="56" t="s">
        <v>31</v>
      </c>
      <c r="AF46" s="51" t="s">
        <v>31</v>
      </c>
      <c r="AG46" s="222" t="s">
        <v>31</v>
      </c>
    </row>
    <row r="47" spans="1:33" s="38" customFormat="1" x14ac:dyDescent="0.25">
      <c r="A47" s="53" t="s">
        <v>89</v>
      </c>
      <c r="B47" s="71" t="s">
        <v>62</v>
      </c>
      <c r="C47" s="55" t="s">
        <v>30</v>
      </c>
      <c r="D47" s="52">
        <f>SUM(I47,N47,S47,X47,AC47)</f>
        <v>28242.665000000001</v>
      </c>
      <c r="E47" s="56">
        <f>SUM(J47,O47,T47,Y47,AD47)</f>
        <v>32776.990267540001</v>
      </c>
      <c r="F47" s="50">
        <f>E47-D47</f>
        <v>4534.3252675399999</v>
      </c>
      <c r="G47" s="51">
        <f>F47/D47</f>
        <v>0.1605487749665267</v>
      </c>
      <c r="H47" s="56" t="s">
        <v>78</v>
      </c>
      <c r="I47" s="52">
        <v>13001.427</v>
      </c>
      <c r="J47" s="52">
        <v>15015.0961585</v>
      </c>
      <c r="K47" s="50">
        <f>J47-I47</f>
        <v>2013.6691585000008</v>
      </c>
      <c r="L47" s="51">
        <f>K47/I47</f>
        <v>0.15488062644969669</v>
      </c>
      <c r="M47" s="56" t="s">
        <v>78</v>
      </c>
      <c r="N47" s="52">
        <v>1309.2719999999999</v>
      </c>
      <c r="O47" s="52">
        <v>1441.0804006799999</v>
      </c>
      <c r="P47" s="56">
        <f>O47-N47</f>
        <v>131.80840067999998</v>
      </c>
      <c r="Q47" s="57">
        <f>P47/N47</f>
        <v>0.10067304630359465</v>
      </c>
      <c r="R47" s="56" t="s">
        <v>78</v>
      </c>
      <c r="S47" s="52">
        <v>7269.6509999999998</v>
      </c>
      <c r="T47" s="52">
        <v>7460.5792802699998</v>
      </c>
      <c r="U47" s="50">
        <f>T47-S47</f>
        <v>190.92828026999996</v>
      </c>
      <c r="V47" s="51">
        <f>U47/S47</f>
        <v>2.6263747774136606E-2</v>
      </c>
      <c r="W47" s="56" t="s">
        <v>31</v>
      </c>
      <c r="X47" s="52">
        <v>4115.4359999999997</v>
      </c>
      <c r="Y47" s="52">
        <v>4151.5899288999999</v>
      </c>
      <c r="Z47" s="56">
        <f>Y47-X47</f>
        <v>36.15392890000021</v>
      </c>
      <c r="AA47" s="57">
        <f>Z47/X47</f>
        <v>8.7849571467033417E-3</v>
      </c>
      <c r="AB47" s="56" t="s">
        <v>31</v>
      </c>
      <c r="AC47" s="52">
        <v>2546.8789999999999</v>
      </c>
      <c r="AD47" s="52">
        <v>4708.6444991899998</v>
      </c>
      <c r="AE47" s="50">
        <f>AD47-AC47</f>
        <v>2161.7654991899999</v>
      </c>
      <c r="AF47" s="51">
        <f>AE47/AC47</f>
        <v>0.84879002857615138</v>
      </c>
      <c r="AG47" s="222" t="s">
        <v>78</v>
      </c>
    </row>
    <row r="48" spans="1:33" s="38" customFormat="1" ht="31.5" x14ac:dyDescent="0.25">
      <c r="A48" s="53" t="s">
        <v>90</v>
      </c>
      <c r="B48" s="72" t="s">
        <v>65</v>
      </c>
      <c r="C48" s="55" t="s">
        <v>30</v>
      </c>
      <c r="D48" s="56" t="s">
        <v>31</v>
      </c>
      <c r="E48" s="56" t="s">
        <v>31</v>
      </c>
      <c r="F48" s="56" t="s">
        <v>31</v>
      </c>
      <c r="G48" s="57" t="s">
        <v>31</v>
      </c>
      <c r="H48" s="56" t="s">
        <v>31</v>
      </c>
      <c r="I48" s="58" t="s">
        <v>31</v>
      </c>
      <c r="J48" s="58" t="s">
        <v>31</v>
      </c>
      <c r="K48" s="58" t="s">
        <v>31</v>
      </c>
      <c r="L48" s="58" t="s">
        <v>31</v>
      </c>
      <c r="M48" s="56" t="s">
        <v>31</v>
      </c>
      <c r="N48" s="56" t="s">
        <v>31</v>
      </c>
      <c r="O48" s="56" t="s">
        <v>31</v>
      </c>
      <c r="P48" s="56" t="s">
        <v>31</v>
      </c>
      <c r="Q48" s="57" t="s">
        <v>31</v>
      </c>
      <c r="R48" s="56" t="s">
        <v>31</v>
      </c>
      <c r="S48" s="56" t="s">
        <v>31</v>
      </c>
      <c r="T48" s="56" t="s">
        <v>31</v>
      </c>
      <c r="U48" s="56" t="s">
        <v>31</v>
      </c>
      <c r="V48" s="56" t="s">
        <v>31</v>
      </c>
      <c r="W48" s="56" t="s">
        <v>31</v>
      </c>
      <c r="X48" s="56" t="s">
        <v>31</v>
      </c>
      <c r="Y48" s="56" t="s">
        <v>31</v>
      </c>
      <c r="Z48" s="56" t="s">
        <v>31</v>
      </c>
      <c r="AA48" s="57" t="s">
        <v>31</v>
      </c>
      <c r="AB48" s="56" t="s">
        <v>31</v>
      </c>
      <c r="AC48" s="59" t="s">
        <v>31</v>
      </c>
      <c r="AD48" s="59" t="s">
        <v>31</v>
      </c>
      <c r="AE48" s="59" t="s">
        <v>31</v>
      </c>
      <c r="AF48" s="59" t="s">
        <v>31</v>
      </c>
      <c r="AG48" s="222" t="s">
        <v>31</v>
      </c>
    </row>
    <row r="49" spans="1:33" s="38" customFormat="1" x14ac:dyDescent="0.25">
      <c r="A49" s="53" t="s">
        <v>91</v>
      </c>
      <c r="B49" s="70" t="s">
        <v>67</v>
      </c>
      <c r="C49" s="55" t="s">
        <v>30</v>
      </c>
      <c r="D49" s="56" t="s">
        <v>31</v>
      </c>
      <c r="E49" s="56" t="s">
        <v>31</v>
      </c>
      <c r="F49" s="56" t="s">
        <v>31</v>
      </c>
      <c r="G49" s="57" t="s">
        <v>31</v>
      </c>
      <c r="H49" s="56" t="s">
        <v>31</v>
      </c>
      <c r="I49" s="58" t="s">
        <v>31</v>
      </c>
      <c r="J49" s="58" t="s">
        <v>31</v>
      </c>
      <c r="K49" s="58" t="s">
        <v>31</v>
      </c>
      <c r="L49" s="58" t="s">
        <v>31</v>
      </c>
      <c r="M49" s="56" t="s">
        <v>31</v>
      </c>
      <c r="N49" s="56" t="s">
        <v>31</v>
      </c>
      <c r="O49" s="56" t="s">
        <v>31</v>
      </c>
      <c r="P49" s="56" t="s">
        <v>31</v>
      </c>
      <c r="Q49" s="57" t="s">
        <v>31</v>
      </c>
      <c r="R49" s="56" t="s">
        <v>31</v>
      </c>
      <c r="S49" s="56" t="s">
        <v>31</v>
      </c>
      <c r="T49" s="56" t="s">
        <v>31</v>
      </c>
      <c r="U49" s="56" t="s">
        <v>31</v>
      </c>
      <c r="V49" s="56" t="s">
        <v>31</v>
      </c>
      <c r="W49" s="56" t="s">
        <v>31</v>
      </c>
      <c r="X49" s="56" t="s">
        <v>31</v>
      </c>
      <c r="Y49" s="56" t="s">
        <v>31</v>
      </c>
      <c r="Z49" s="56" t="s">
        <v>31</v>
      </c>
      <c r="AA49" s="57" t="s">
        <v>31</v>
      </c>
      <c r="AB49" s="56" t="s">
        <v>31</v>
      </c>
      <c r="AC49" s="59" t="s">
        <v>31</v>
      </c>
      <c r="AD49" s="59" t="s">
        <v>31</v>
      </c>
      <c r="AE49" s="59" t="s">
        <v>31</v>
      </c>
      <c r="AF49" s="59" t="s">
        <v>31</v>
      </c>
      <c r="AG49" s="222" t="s">
        <v>31</v>
      </c>
    </row>
    <row r="50" spans="1:33" s="38" customFormat="1" x14ac:dyDescent="0.25">
      <c r="A50" s="53" t="s">
        <v>92</v>
      </c>
      <c r="B50" s="70" t="s">
        <v>69</v>
      </c>
      <c r="C50" s="55" t="s">
        <v>30</v>
      </c>
      <c r="D50" s="56" t="s">
        <v>31</v>
      </c>
      <c r="E50" s="56" t="s">
        <v>31</v>
      </c>
      <c r="F50" s="56" t="s">
        <v>31</v>
      </c>
      <c r="G50" s="57" t="s">
        <v>31</v>
      </c>
      <c r="H50" s="56" t="s">
        <v>31</v>
      </c>
      <c r="I50" s="58" t="s">
        <v>31</v>
      </c>
      <c r="J50" s="58" t="s">
        <v>31</v>
      </c>
      <c r="K50" s="58" t="s">
        <v>31</v>
      </c>
      <c r="L50" s="58" t="s">
        <v>31</v>
      </c>
      <c r="M50" s="56" t="s">
        <v>31</v>
      </c>
      <c r="N50" s="56" t="s">
        <v>31</v>
      </c>
      <c r="O50" s="56" t="s">
        <v>31</v>
      </c>
      <c r="P50" s="56" t="s">
        <v>31</v>
      </c>
      <c r="Q50" s="57" t="s">
        <v>31</v>
      </c>
      <c r="R50" s="56" t="s">
        <v>31</v>
      </c>
      <c r="S50" s="56" t="s">
        <v>31</v>
      </c>
      <c r="T50" s="56" t="s">
        <v>31</v>
      </c>
      <c r="U50" s="56" t="s">
        <v>31</v>
      </c>
      <c r="V50" s="56" t="s">
        <v>31</v>
      </c>
      <c r="W50" s="56" t="s">
        <v>31</v>
      </c>
      <c r="X50" s="56" t="s">
        <v>31</v>
      </c>
      <c r="Y50" s="56" t="s">
        <v>31</v>
      </c>
      <c r="Z50" s="56" t="s">
        <v>31</v>
      </c>
      <c r="AA50" s="57" t="s">
        <v>31</v>
      </c>
      <c r="AB50" s="56" t="s">
        <v>31</v>
      </c>
      <c r="AC50" s="59" t="s">
        <v>31</v>
      </c>
      <c r="AD50" s="59" t="s">
        <v>31</v>
      </c>
      <c r="AE50" s="59" t="s">
        <v>31</v>
      </c>
      <c r="AF50" s="59" t="s">
        <v>31</v>
      </c>
      <c r="AG50" s="222" t="s">
        <v>31</v>
      </c>
    </row>
    <row r="51" spans="1:33" s="38" customFormat="1" ht="31.5" x14ac:dyDescent="0.25">
      <c r="A51" s="53" t="s">
        <v>93</v>
      </c>
      <c r="B51" s="71" t="s">
        <v>71</v>
      </c>
      <c r="C51" s="55" t="s">
        <v>30</v>
      </c>
      <c r="D51" s="52">
        <f>SUM(I51,N51,S51,X51,AC51)</f>
        <v>14927.173000000001</v>
      </c>
      <c r="E51" s="56">
        <f>SUM(J51,O51,T51,Y51,AD51)</f>
        <v>14989.220432939999</v>
      </c>
      <c r="F51" s="50">
        <f t="shared" ref="F51:F61" si="9">E51-D51</f>
        <v>62.047432939998544</v>
      </c>
      <c r="G51" s="51">
        <f t="shared" ref="G51:G56" si="10">F51/D51</f>
        <v>4.1566767491740429E-3</v>
      </c>
      <c r="H51" s="56" t="s">
        <v>31</v>
      </c>
      <c r="I51" s="52">
        <v>3304.873</v>
      </c>
      <c r="J51" s="52">
        <v>4222.4900303200002</v>
      </c>
      <c r="K51" s="50">
        <f t="shared" ref="K51:K61" si="11">J51-I51</f>
        <v>917.61703032000014</v>
      </c>
      <c r="L51" s="51">
        <f t="shared" ref="L51:L56" si="12">K51/I51</f>
        <v>0.27765576175544421</v>
      </c>
      <c r="M51" s="56" t="s">
        <v>94</v>
      </c>
      <c r="N51" s="52">
        <v>379.31</v>
      </c>
      <c r="O51" s="52">
        <v>395.39643975000001</v>
      </c>
      <c r="P51" s="56">
        <f t="shared" ref="P51:P61" si="13">O51-N51</f>
        <v>16.086439750000011</v>
      </c>
      <c r="Q51" s="57">
        <f t="shared" ref="Q51:Q56" si="14">P51/N51</f>
        <v>4.2409743349766708E-2</v>
      </c>
      <c r="R51" s="56" t="s">
        <v>31</v>
      </c>
      <c r="S51" s="52">
        <v>10994.031999999999</v>
      </c>
      <c r="T51" s="52">
        <v>10078.56860676</v>
      </c>
      <c r="U51" s="50">
        <f t="shared" ref="U51:U61" si="15">T51-S51</f>
        <v>-915.46339323999928</v>
      </c>
      <c r="V51" s="51">
        <f t="shared" ref="V51:V56" si="16">U51/S51</f>
        <v>-8.3269122123712153E-2</v>
      </c>
      <c r="W51" s="56" t="s">
        <v>31</v>
      </c>
      <c r="X51" s="52">
        <v>16.850999999999999</v>
      </c>
      <c r="Y51" s="52">
        <v>15.409195609999999</v>
      </c>
      <c r="Z51" s="56">
        <f t="shared" ref="Z51:Z61" si="17">Y51-X51</f>
        <v>-1.4418043899999997</v>
      </c>
      <c r="AA51" s="57">
        <f t="shared" ref="AA51:AA56" si="18">Z51/X51</f>
        <v>-8.5561948252329226E-2</v>
      </c>
      <c r="AB51" s="56" t="s">
        <v>31</v>
      </c>
      <c r="AC51" s="52">
        <v>232.107</v>
      </c>
      <c r="AD51" s="52">
        <v>277.35616049999999</v>
      </c>
      <c r="AE51" s="50">
        <f t="shared" ref="AE51:AE61" si="19">AD51-AC51</f>
        <v>45.249160499999988</v>
      </c>
      <c r="AF51" s="51">
        <f t="shared" ref="AF51:AF56" si="20">AE51/AC51</f>
        <v>0.19494957282632575</v>
      </c>
      <c r="AG51" s="222" t="s">
        <v>95</v>
      </c>
    </row>
    <row r="52" spans="1:33" s="38" customFormat="1" x14ac:dyDescent="0.25">
      <c r="A52" s="53" t="s">
        <v>96</v>
      </c>
      <c r="B52" s="72" t="s">
        <v>97</v>
      </c>
      <c r="C52" s="55" t="s">
        <v>30</v>
      </c>
      <c r="D52" s="58">
        <f>SUM(D53,D54,D59,D60)</f>
        <v>55577.155000000013</v>
      </c>
      <c r="E52" s="58">
        <f>SUM(E53,E54,E59,E60)</f>
        <v>80259.572878280014</v>
      </c>
      <c r="F52" s="50">
        <f t="shared" si="9"/>
        <v>24682.417878280001</v>
      </c>
      <c r="G52" s="51">
        <f t="shared" si="10"/>
        <v>0.44411085594935534</v>
      </c>
      <c r="H52" s="56" t="s">
        <v>31</v>
      </c>
      <c r="I52" s="58">
        <f>SUM(I53,I54,I59,I60)</f>
        <v>24456.001</v>
      </c>
      <c r="J52" s="58">
        <f>SUM(J53,J54,J59,J60)</f>
        <v>35652.003117570006</v>
      </c>
      <c r="K52" s="50">
        <f t="shared" si="11"/>
        <v>11196.002117570006</v>
      </c>
      <c r="L52" s="51">
        <f t="shared" si="12"/>
        <v>0.45780183430520821</v>
      </c>
      <c r="M52" s="56" t="s">
        <v>31</v>
      </c>
      <c r="N52" s="58">
        <f>SUM(N53,N54,N59,N60)</f>
        <v>949.68900000000008</v>
      </c>
      <c r="O52" s="58">
        <f>SUM(O53,O54,O59,O60)</f>
        <v>1041.8909340999999</v>
      </c>
      <c r="P52" s="56">
        <f t="shared" si="13"/>
        <v>92.201934099999789</v>
      </c>
      <c r="Q52" s="57">
        <f t="shared" si="14"/>
        <v>9.7086450511693595E-2</v>
      </c>
      <c r="R52" s="56" t="s">
        <v>31</v>
      </c>
      <c r="S52" s="58">
        <f>S53+S54+S59+S60</f>
        <v>18671.625</v>
      </c>
      <c r="T52" s="58">
        <f>T53+T54+T59+T60</f>
        <v>22797.220204649999</v>
      </c>
      <c r="U52" s="50">
        <f t="shared" si="15"/>
        <v>4125.5952046499988</v>
      </c>
      <c r="V52" s="51">
        <f t="shared" si="16"/>
        <v>0.22095533755899655</v>
      </c>
      <c r="W52" s="56" t="s">
        <v>31</v>
      </c>
      <c r="X52" s="58">
        <f>X53+X54+X59+X60</f>
        <v>6739.8220000000001</v>
      </c>
      <c r="Y52" s="58">
        <f>Y53+Y54+Y59+Y60</f>
        <v>6527.9650640899999</v>
      </c>
      <c r="Z52" s="56">
        <f t="shared" si="17"/>
        <v>-211.85693591000017</v>
      </c>
      <c r="AA52" s="57">
        <f t="shared" si="18"/>
        <v>-3.1433609954387542E-2</v>
      </c>
      <c r="AB52" s="56" t="s">
        <v>31</v>
      </c>
      <c r="AC52" s="58">
        <f>AC53+AC54+AC59+AC60</f>
        <v>4760.018</v>
      </c>
      <c r="AD52" s="58">
        <f>AD53+AD54+AD59+AD60</f>
        <v>14240.493557870001</v>
      </c>
      <c r="AE52" s="50">
        <f t="shared" si="19"/>
        <v>9480.4755578700006</v>
      </c>
      <c r="AF52" s="51">
        <f t="shared" si="20"/>
        <v>1.9916890141738961</v>
      </c>
      <c r="AG52" s="222" t="s">
        <v>31</v>
      </c>
    </row>
    <row r="53" spans="1:33" s="38" customFormat="1" x14ac:dyDescent="0.25">
      <c r="A53" s="53" t="s">
        <v>79</v>
      </c>
      <c r="B53" s="70" t="s">
        <v>98</v>
      </c>
      <c r="C53" s="55" t="s">
        <v>30</v>
      </c>
      <c r="D53" s="52">
        <f>SUM(I53,N53,S53,X53,AC53)</f>
        <v>39239.266000000003</v>
      </c>
      <c r="E53" s="56">
        <f>SUM(J53,O53,T53,Y53,AD53)</f>
        <v>65602.997847080012</v>
      </c>
      <c r="F53" s="50">
        <f t="shared" si="9"/>
        <v>26363.731847080009</v>
      </c>
      <c r="G53" s="51">
        <f t="shared" si="10"/>
        <v>0.67187117738338953</v>
      </c>
      <c r="H53" s="56" t="s">
        <v>99</v>
      </c>
      <c r="I53" s="52">
        <v>21851.556</v>
      </c>
      <c r="J53" s="52">
        <v>32863.862496790003</v>
      </c>
      <c r="K53" s="50">
        <f t="shared" si="11"/>
        <v>11012.306496790003</v>
      </c>
      <c r="L53" s="51">
        <f t="shared" si="12"/>
        <v>0.50395983227876329</v>
      </c>
      <c r="M53" s="56" t="s">
        <v>99</v>
      </c>
      <c r="N53" s="52">
        <v>574.83900000000006</v>
      </c>
      <c r="O53" s="52">
        <v>668.83178993000001</v>
      </c>
      <c r="P53" s="56">
        <f t="shared" si="13"/>
        <v>93.992789929999958</v>
      </c>
      <c r="Q53" s="57">
        <f t="shared" si="14"/>
        <v>0.16351150483874607</v>
      </c>
      <c r="R53" s="56" t="s">
        <v>100</v>
      </c>
      <c r="S53" s="52">
        <v>7471.8630000000003</v>
      </c>
      <c r="T53" s="52">
        <v>13236.27467551</v>
      </c>
      <c r="U53" s="50">
        <f t="shared" si="15"/>
        <v>5764.4116755099994</v>
      </c>
      <c r="V53" s="51">
        <f t="shared" si="16"/>
        <v>0.77148251721290917</v>
      </c>
      <c r="W53" s="56" t="s">
        <v>99</v>
      </c>
      <c r="X53" s="52">
        <v>5098.5529999999999</v>
      </c>
      <c r="Y53" s="52">
        <v>5081.4481891900004</v>
      </c>
      <c r="Z53" s="56">
        <f t="shared" si="17"/>
        <v>-17.104810809999435</v>
      </c>
      <c r="AA53" s="57">
        <f t="shared" si="18"/>
        <v>-3.3548363251297841E-3</v>
      </c>
      <c r="AB53" s="56" t="s">
        <v>31</v>
      </c>
      <c r="AC53" s="52">
        <v>4242.4549999999999</v>
      </c>
      <c r="AD53" s="52">
        <v>13752.580695660001</v>
      </c>
      <c r="AE53" s="50">
        <f t="shared" si="19"/>
        <v>9510.1256956600009</v>
      </c>
      <c r="AF53" s="51">
        <f t="shared" si="20"/>
        <v>2.2416562333978796</v>
      </c>
      <c r="AG53" s="222" t="s">
        <v>101</v>
      </c>
    </row>
    <row r="54" spans="1:33" s="38" customFormat="1" x14ac:dyDescent="0.25">
      <c r="A54" s="53" t="s">
        <v>80</v>
      </c>
      <c r="B54" s="73" t="s">
        <v>102</v>
      </c>
      <c r="C54" s="55" t="s">
        <v>30</v>
      </c>
      <c r="D54" s="58">
        <f>D58+D55</f>
        <v>5082.9480000000003</v>
      </c>
      <c r="E54" s="58">
        <f>E58+E55</f>
        <v>4337.0041392500007</v>
      </c>
      <c r="F54" s="50">
        <f t="shared" si="9"/>
        <v>-745.94386074999966</v>
      </c>
      <c r="G54" s="51">
        <f t="shared" si="10"/>
        <v>-0.14675417902170151</v>
      </c>
      <c r="H54" s="56" t="s">
        <v>31</v>
      </c>
      <c r="I54" s="58">
        <f>I58+I55</f>
        <v>385.36</v>
      </c>
      <c r="J54" s="58">
        <f>J58+J55</f>
        <v>455.49262495999994</v>
      </c>
      <c r="K54" s="50">
        <f t="shared" si="11"/>
        <v>70.13262495999993</v>
      </c>
      <c r="L54" s="51">
        <f t="shared" si="12"/>
        <v>0.18199248744031535</v>
      </c>
      <c r="M54" s="56" t="s">
        <v>31</v>
      </c>
      <c r="N54" s="58">
        <f>N58+N55</f>
        <v>297.29200000000003</v>
      </c>
      <c r="O54" s="58">
        <f>O58+O55</f>
        <v>290.22092517999999</v>
      </c>
      <c r="P54" s="56">
        <f t="shared" si="13"/>
        <v>-7.0710748200000353</v>
      </c>
      <c r="Q54" s="57">
        <f t="shared" si="14"/>
        <v>-2.378494819907712E-2</v>
      </c>
      <c r="R54" s="56" t="s">
        <v>31</v>
      </c>
      <c r="S54" s="58">
        <f>S55+S58</f>
        <v>2952.9369999999999</v>
      </c>
      <c r="T54" s="58">
        <f>T55+T58</f>
        <v>2294.1068798400001</v>
      </c>
      <c r="U54" s="50">
        <f t="shared" si="15"/>
        <v>-658.83012015999975</v>
      </c>
      <c r="V54" s="51">
        <f t="shared" si="16"/>
        <v>-0.2231101172019585</v>
      </c>
      <c r="W54" s="56" t="s">
        <v>31</v>
      </c>
      <c r="X54" s="58">
        <f>X55+X58</f>
        <v>1378.356</v>
      </c>
      <c r="Y54" s="58">
        <f>Y55+Y58</f>
        <v>1157.9156518099999</v>
      </c>
      <c r="Z54" s="56">
        <f t="shared" si="17"/>
        <v>-220.44034819000012</v>
      </c>
      <c r="AA54" s="57">
        <f t="shared" si="18"/>
        <v>-0.15992990794105449</v>
      </c>
      <c r="AB54" s="56" t="s">
        <v>31</v>
      </c>
      <c r="AC54" s="58">
        <f>AC55+AC58</f>
        <v>69.003</v>
      </c>
      <c r="AD54" s="58">
        <f>AD55+AD58</f>
        <v>139.26805745999999</v>
      </c>
      <c r="AE54" s="50">
        <f t="shared" si="19"/>
        <v>70.265057459999994</v>
      </c>
      <c r="AF54" s="51">
        <f t="shared" si="20"/>
        <v>1.0182898926133646</v>
      </c>
      <c r="AG54" s="222" t="s">
        <v>31</v>
      </c>
    </row>
    <row r="55" spans="1:33" s="38" customFormat="1" x14ac:dyDescent="0.25">
      <c r="A55" s="53" t="s">
        <v>103</v>
      </c>
      <c r="B55" s="74" t="s">
        <v>104</v>
      </c>
      <c r="C55" s="55" t="s">
        <v>30</v>
      </c>
      <c r="D55" s="58">
        <f>SUM(D56:D57)</f>
        <v>820.654</v>
      </c>
      <c r="E55" s="58">
        <f>SUM(E56:E57)</f>
        <v>947.33779375000006</v>
      </c>
      <c r="F55" s="50">
        <f t="shared" si="9"/>
        <v>126.68379375000006</v>
      </c>
      <c r="G55" s="51">
        <f t="shared" si="10"/>
        <v>0.15436931246298691</v>
      </c>
      <c r="H55" s="56" t="s">
        <v>31</v>
      </c>
      <c r="I55" s="58">
        <f>SUM(I56:I57)</f>
        <v>385.36</v>
      </c>
      <c r="J55" s="58">
        <f>SUM(J56:J57)</f>
        <v>455.49262495999994</v>
      </c>
      <c r="K55" s="50">
        <f t="shared" si="11"/>
        <v>70.13262495999993</v>
      </c>
      <c r="L55" s="51">
        <f t="shared" si="12"/>
        <v>0.18199248744031535</v>
      </c>
      <c r="M55" s="56" t="s">
        <v>31</v>
      </c>
      <c r="N55" s="58">
        <f>SUM(N56:N57)</f>
        <v>70.968000000000004</v>
      </c>
      <c r="O55" s="58">
        <f>SUM(O56:O57)</f>
        <v>48.309482690000003</v>
      </c>
      <c r="P55" s="56">
        <f t="shared" si="13"/>
        <v>-22.658517310000001</v>
      </c>
      <c r="Q55" s="57">
        <f t="shared" si="14"/>
        <v>-0.31927794653928532</v>
      </c>
      <c r="R55" s="56" t="s">
        <v>31</v>
      </c>
      <c r="S55" s="58">
        <f>S56+S57</f>
        <v>267.69099999999997</v>
      </c>
      <c r="T55" s="58">
        <f>T56+T57</f>
        <v>255.66198983999999</v>
      </c>
      <c r="U55" s="50">
        <f t="shared" si="15"/>
        <v>-12.029010159999984</v>
      </c>
      <c r="V55" s="51">
        <f t="shared" si="16"/>
        <v>-4.4936177010060051E-2</v>
      </c>
      <c r="W55" s="56" t="s">
        <v>31</v>
      </c>
      <c r="X55" s="58">
        <f>X56+X57</f>
        <v>34.636000000000003</v>
      </c>
      <c r="Y55" s="58">
        <f>Y56+Y57</f>
        <v>55.592726139999996</v>
      </c>
      <c r="Z55" s="56">
        <f t="shared" si="17"/>
        <v>20.956726139999994</v>
      </c>
      <c r="AA55" s="57">
        <f t="shared" si="18"/>
        <v>0.60505618835893271</v>
      </c>
      <c r="AB55" s="56" t="s">
        <v>31</v>
      </c>
      <c r="AC55" s="58">
        <f>AC56+AC57</f>
        <v>61.999000000000002</v>
      </c>
      <c r="AD55" s="58">
        <f>AD56+AD57</f>
        <v>132.28097012000001</v>
      </c>
      <c r="AE55" s="50">
        <f t="shared" si="19"/>
        <v>70.281970120000011</v>
      </c>
      <c r="AF55" s="51">
        <f t="shared" si="20"/>
        <v>1.1335984470717271</v>
      </c>
      <c r="AG55" s="222" t="s">
        <v>31</v>
      </c>
    </row>
    <row r="56" spans="1:33" s="38" customFormat="1" ht="189" x14ac:dyDescent="0.25">
      <c r="A56" s="53" t="s">
        <v>105</v>
      </c>
      <c r="B56" s="75" t="s">
        <v>106</v>
      </c>
      <c r="C56" s="55" t="s">
        <v>30</v>
      </c>
      <c r="D56" s="52">
        <f t="shared" ref="D56:E61" si="21">SUM(I56,N56,S56,X56,AC56)</f>
        <v>820.654</v>
      </c>
      <c r="E56" s="56">
        <f t="shared" si="21"/>
        <v>786.63195801000006</v>
      </c>
      <c r="F56" s="50">
        <f t="shared" si="9"/>
        <v>-34.022041989999934</v>
      </c>
      <c r="G56" s="51">
        <f t="shared" si="10"/>
        <v>-4.1457230440599735E-2</v>
      </c>
      <c r="H56" s="56" t="s">
        <v>31</v>
      </c>
      <c r="I56" s="52">
        <v>385.36</v>
      </c>
      <c r="J56" s="52">
        <v>308.83062460999997</v>
      </c>
      <c r="K56" s="50">
        <f t="shared" si="11"/>
        <v>-76.529375390000041</v>
      </c>
      <c r="L56" s="51">
        <f t="shared" si="12"/>
        <v>-0.19859190209155086</v>
      </c>
      <c r="M56" s="56" t="s">
        <v>107</v>
      </c>
      <c r="N56" s="52">
        <v>70.968000000000004</v>
      </c>
      <c r="O56" s="52">
        <v>48.309482690000003</v>
      </c>
      <c r="P56" s="56">
        <f t="shared" si="13"/>
        <v>-22.658517310000001</v>
      </c>
      <c r="Q56" s="57">
        <f t="shared" si="14"/>
        <v>-0.31927794653928532</v>
      </c>
      <c r="R56" s="56" t="s">
        <v>107</v>
      </c>
      <c r="S56" s="52">
        <v>267.69099999999997</v>
      </c>
      <c r="T56" s="52">
        <v>248.54677301999999</v>
      </c>
      <c r="U56" s="50">
        <f t="shared" si="15"/>
        <v>-19.144226979999985</v>
      </c>
      <c r="V56" s="51">
        <f t="shared" si="16"/>
        <v>-7.1516139802981743E-2</v>
      </c>
      <c r="W56" s="56" t="s">
        <v>107</v>
      </c>
      <c r="X56" s="52">
        <v>34.636000000000003</v>
      </c>
      <c r="Y56" s="52">
        <v>53.656754169999999</v>
      </c>
      <c r="Z56" s="56">
        <f t="shared" si="17"/>
        <v>19.020754169999996</v>
      </c>
      <c r="AA56" s="57">
        <f t="shared" si="18"/>
        <v>0.54916139767871563</v>
      </c>
      <c r="AB56" s="56" t="s">
        <v>107</v>
      </c>
      <c r="AC56" s="52">
        <v>61.999000000000002</v>
      </c>
      <c r="AD56" s="52">
        <v>127.28832352000001</v>
      </c>
      <c r="AE56" s="50">
        <f t="shared" si="19"/>
        <v>65.289323520000011</v>
      </c>
      <c r="AF56" s="51">
        <f t="shared" si="20"/>
        <v>1.0530705901708093</v>
      </c>
      <c r="AG56" s="222" t="s">
        <v>107</v>
      </c>
    </row>
    <row r="57" spans="1:33" s="38" customFormat="1" ht="126" x14ac:dyDescent="0.25">
      <c r="A57" s="53" t="s">
        <v>108</v>
      </c>
      <c r="B57" s="75" t="s">
        <v>109</v>
      </c>
      <c r="C57" s="55" t="s">
        <v>30</v>
      </c>
      <c r="D57" s="52">
        <f t="shared" si="21"/>
        <v>0</v>
      </c>
      <c r="E57" s="56">
        <f t="shared" si="21"/>
        <v>160.70583574</v>
      </c>
      <c r="F57" s="50">
        <f t="shared" si="9"/>
        <v>160.70583574</v>
      </c>
      <c r="G57" s="51">
        <v>1</v>
      </c>
      <c r="H57" s="56" t="s">
        <v>110</v>
      </c>
      <c r="I57" s="52">
        <v>0</v>
      </c>
      <c r="J57" s="52">
        <v>146.66200035</v>
      </c>
      <c r="K57" s="50">
        <f t="shared" si="11"/>
        <v>146.66200035</v>
      </c>
      <c r="L57" s="51">
        <v>0</v>
      </c>
      <c r="M57" s="56" t="s">
        <v>111</v>
      </c>
      <c r="N57" s="52">
        <v>0</v>
      </c>
      <c r="O57" s="52">
        <v>0</v>
      </c>
      <c r="P57" s="56">
        <f t="shared" si="13"/>
        <v>0</v>
      </c>
      <c r="Q57" s="57">
        <v>0</v>
      </c>
      <c r="R57" s="56" t="s">
        <v>31</v>
      </c>
      <c r="S57" s="52">
        <v>0</v>
      </c>
      <c r="T57" s="52">
        <v>7.1152168199999997</v>
      </c>
      <c r="U57" s="50">
        <f t="shared" si="15"/>
        <v>7.1152168199999997</v>
      </c>
      <c r="V57" s="51">
        <v>1</v>
      </c>
      <c r="W57" s="56" t="s">
        <v>112</v>
      </c>
      <c r="X57" s="52">
        <v>0</v>
      </c>
      <c r="Y57" s="52">
        <v>1.93597197</v>
      </c>
      <c r="Z57" s="56">
        <f t="shared" si="17"/>
        <v>1.93597197</v>
      </c>
      <c r="AA57" s="57">
        <v>1</v>
      </c>
      <c r="AB57" s="56" t="s">
        <v>113</v>
      </c>
      <c r="AC57" s="52">
        <v>0</v>
      </c>
      <c r="AD57" s="52">
        <v>4.9926465999999996</v>
      </c>
      <c r="AE57" s="50">
        <f t="shared" si="19"/>
        <v>4.9926465999999996</v>
      </c>
      <c r="AF57" s="51">
        <v>1</v>
      </c>
      <c r="AG57" s="222" t="s">
        <v>114</v>
      </c>
    </row>
    <row r="58" spans="1:33" s="38" customFormat="1" ht="78.75" x14ac:dyDescent="0.25">
      <c r="A58" s="53" t="s">
        <v>115</v>
      </c>
      <c r="B58" s="74" t="s">
        <v>116</v>
      </c>
      <c r="C58" s="55" t="s">
        <v>30</v>
      </c>
      <c r="D58" s="52">
        <f t="shared" si="21"/>
        <v>4262.2939999999999</v>
      </c>
      <c r="E58" s="56">
        <f t="shared" si="21"/>
        <v>3389.6663455000003</v>
      </c>
      <c r="F58" s="50">
        <f t="shared" si="9"/>
        <v>-872.62765449999961</v>
      </c>
      <c r="G58" s="51">
        <f>F58/D58</f>
        <v>-0.20473192475695004</v>
      </c>
      <c r="H58" s="56" t="s">
        <v>117</v>
      </c>
      <c r="I58" s="52">
        <v>0</v>
      </c>
      <c r="J58" s="52">
        <v>0</v>
      </c>
      <c r="K58" s="50">
        <f t="shared" si="11"/>
        <v>0</v>
      </c>
      <c r="L58" s="51">
        <v>0</v>
      </c>
      <c r="M58" s="56" t="s">
        <v>31</v>
      </c>
      <c r="N58" s="52">
        <v>226.32400000000001</v>
      </c>
      <c r="O58" s="52">
        <v>241.91144249000001</v>
      </c>
      <c r="P58" s="56">
        <f t="shared" si="13"/>
        <v>15.587442490000001</v>
      </c>
      <c r="Q58" s="57">
        <f>P58/N58</f>
        <v>6.887224726498295E-2</v>
      </c>
      <c r="R58" s="56" t="s">
        <v>31</v>
      </c>
      <c r="S58" s="52">
        <v>2685.2460000000001</v>
      </c>
      <c r="T58" s="52">
        <v>2038.44489</v>
      </c>
      <c r="U58" s="50">
        <f t="shared" si="15"/>
        <v>-646.80111000000011</v>
      </c>
      <c r="V58" s="51">
        <f>U58/S58</f>
        <v>-0.24087219941860077</v>
      </c>
      <c r="W58" s="56" t="s">
        <v>118</v>
      </c>
      <c r="X58" s="52">
        <v>1343.72</v>
      </c>
      <c r="Y58" s="52">
        <v>1102.3229256699999</v>
      </c>
      <c r="Z58" s="56">
        <f t="shared" si="17"/>
        <v>-241.39707433000012</v>
      </c>
      <c r="AA58" s="57">
        <f>Z58/X58</f>
        <v>-0.17964834513886829</v>
      </c>
      <c r="AB58" s="56" t="s">
        <v>119</v>
      </c>
      <c r="AC58" s="52">
        <v>7.0039999999999996</v>
      </c>
      <c r="AD58" s="52">
        <v>6.9870873400000004</v>
      </c>
      <c r="AE58" s="50">
        <f t="shared" si="19"/>
        <v>-1.6912659999999136E-2</v>
      </c>
      <c r="AF58" s="51">
        <f>AE58/AC58</f>
        <v>-2.4147144488862273E-3</v>
      </c>
      <c r="AG58" s="222" t="s">
        <v>31</v>
      </c>
    </row>
    <row r="59" spans="1:33" s="38" customFormat="1" ht="63" x14ac:dyDescent="0.25">
      <c r="A59" s="53" t="s">
        <v>81</v>
      </c>
      <c r="B59" s="73" t="s">
        <v>120</v>
      </c>
      <c r="C59" s="55" t="s">
        <v>30</v>
      </c>
      <c r="D59" s="52">
        <f t="shared" si="21"/>
        <v>9934.215000000002</v>
      </c>
      <c r="E59" s="56">
        <f t="shared" si="21"/>
        <v>8841.0942931699992</v>
      </c>
      <c r="F59" s="50">
        <f t="shared" si="9"/>
        <v>-1093.1207068300027</v>
      </c>
      <c r="G59" s="51">
        <f>F59/D59</f>
        <v>-0.11003594212829122</v>
      </c>
      <c r="H59" s="56" t="s">
        <v>121</v>
      </c>
      <c r="I59" s="52">
        <v>1184.2439999999999</v>
      </c>
      <c r="J59" s="52">
        <v>1253.51712193</v>
      </c>
      <c r="K59" s="50">
        <f t="shared" si="11"/>
        <v>69.273121930000116</v>
      </c>
      <c r="L59" s="51">
        <f>K59/I59</f>
        <v>5.8495649486085738E-2</v>
      </c>
      <c r="M59" s="56" t="s">
        <v>31</v>
      </c>
      <c r="N59" s="52">
        <v>51.899000000000001</v>
      </c>
      <c r="O59" s="52">
        <v>58.555326340000001</v>
      </c>
      <c r="P59" s="56">
        <f t="shared" si="13"/>
        <v>6.6563263399999997</v>
      </c>
      <c r="Q59" s="57">
        <f>P59/N59</f>
        <v>0.12825538719435828</v>
      </c>
      <c r="R59" s="56" t="s">
        <v>122</v>
      </c>
      <c r="S59" s="52">
        <v>8025.6670000000004</v>
      </c>
      <c r="T59" s="52">
        <v>6935.0079116400002</v>
      </c>
      <c r="U59" s="50">
        <f t="shared" si="15"/>
        <v>-1090.6590883600002</v>
      </c>
      <c r="V59" s="51">
        <f>U59/S59</f>
        <v>-0.13589637949842676</v>
      </c>
      <c r="W59" s="56" t="s">
        <v>121</v>
      </c>
      <c r="X59" s="52">
        <v>262.51100000000002</v>
      </c>
      <c r="Y59" s="52">
        <v>287.27814390999998</v>
      </c>
      <c r="Z59" s="56">
        <f t="shared" si="17"/>
        <v>24.767143909999959</v>
      </c>
      <c r="AA59" s="57">
        <f>Z59/X59</f>
        <v>9.4347070827508012E-2</v>
      </c>
      <c r="AB59" s="56" t="s">
        <v>31</v>
      </c>
      <c r="AC59" s="52">
        <v>409.89400000000001</v>
      </c>
      <c r="AD59" s="52">
        <v>306.73578935</v>
      </c>
      <c r="AE59" s="50">
        <f t="shared" si="19"/>
        <v>-103.15821065</v>
      </c>
      <c r="AF59" s="51">
        <f>AE59/AC59</f>
        <v>-0.2516704578500783</v>
      </c>
      <c r="AG59" s="222" t="s">
        <v>122</v>
      </c>
    </row>
    <row r="60" spans="1:33" s="38" customFormat="1" ht="47.25" x14ac:dyDescent="0.25">
      <c r="A60" s="53" t="s">
        <v>123</v>
      </c>
      <c r="B60" s="73" t="s">
        <v>124</v>
      </c>
      <c r="C60" s="55" t="s">
        <v>30</v>
      </c>
      <c r="D60" s="52">
        <f t="shared" si="21"/>
        <v>1320.7259999999999</v>
      </c>
      <c r="E60" s="56">
        <f t="shared" si="21"/>
        <v>1478.4765987799999</v>
      </c>
      <c r="F60" s="50">
        <f t="shared" si="9"/>
        <v>157.75059878000002</v>
      </c>
      <c r="G60" s="51">
        <f>F60/D60</f>
        <v>0.11944233609393624</v>
      </c>
      <c r="H60" s="56" t="s">
        <v>125</v>
      </c>
      <c r="I60" s="52">
        <v>1034.8409999999999</v>
      </c>
      <c r="J60" s="52">
        <v>1079.13087389</v>
      </c>
      <c r="K60" s="50">
        <f t="shared" si="11"/>
        <v>44.289873890000081</v>
      </c>
      <c r="L60" s="51">
        <f>K60/I60</f>
        <v>4.279872356236377E-2</v>
      </c>
      <c r="M60" s="56" t="s">
        <v>31</v>
      </c>
      <c r="N60" s="52">
        <v>25.658999999999999</v>
      </c>
      <c r="O60" s="52">
        <v>24.282892650000001</v>
      </c>
      <c r="P60" s="56">
        <f t="shared" si="13"/>
        <v>-1.3761073499999981</v>
      </c>
      <c r="Q60" s="57">
        <f>P60/N60</f>
        <v>-5.3630591605284619E-2</v>
      </c>
      <c r="R60" s="56" t="s">
        <v>31</v>
      </c>
      <c r="S60" s="52">
        <v>221.15799999999999</v>
      </c>
      <c r="T60" s="52">
        <v>331.83073766000001</v>
      </c>
      <c r="U60" s="50">
        <f t="shared" si="15"/>
        <v>110.67273766000002</v>
      </c>
      <c r="V60" s="51">
        <f>U60/S60</f>
        <v>0.50042384928422223</v>
      </c>
      <c r="W60" s="56" t="s">
        <v>126</v>
      </c>
      <c r="X60" s="52">
        <v>0.40200000000000002</v>
      </c>
      <c r="Y60" s="52">
        <v>1.3230791799999999</v>
      </c>
      <c r="Z60" s="56">
        <f t="shared" si="17"/>
        <v>0.92107917999999989</v>
      </c>
      <c r="AA60" s="57">
        <f>Z60/X60</f>
        <v>2.2912417412935318</v>
      </c>
      <c r="AB60" s="56" t="s">
        <v>127</v>
      </c>
      <c r="AC60" s="52">
        <v>38.665999999999997</v>
      </c>
      <c r="AD60" s="52">
        <v>41.909015400000001</v>
      </c>
      <c r="AE60" s="50">
        <f t="shared" si="19"/>
        <v>3.2430154000000044</v>
      </c>
      <c r="AF60" s="51">
        <f>AE60/AC60</f>
        <v>8.3872534009207175E-2</v>
      </c>
      <c r="AG60" s="222" t="s">
        <v>31</v>
      </c>
    </row>
    <row r="61" spans="1:33" s="38" customFormat="1" x14ac:dyDescent="0.25">
      <c r="A61" s="53" t="s">
        <v>128</v>
      </c>
      <c r="B61" s="72" t="s">
        <v>129</v>
      </c>
      <c r="C61" s="55" t="s">
        <v>30</v>
      </c>
      <c r="D61" s="58">
        <f t="shared" si="21"/>
        <v>10305.184999999998</v>
      </c>
      <c r="E61" s="56">
        <f t="shared" si="21"/>
        <v>10534.314885489999</v>
      </c>
      <c r="F61" s="50">
        <f t="shared" si="9"/>
        <v>229.12988549000147</v>
      </c>
      <c r="G61" s="51">
        <f>F61/D61</f>
        <v>2.2234427183015298E-2</v>
      </c>
      <c r="H61" s="56" t="s">
        <v>31</v>
      </c>
      <c r="I61" s="58">
        <f>SUM(I62,I63,I64,I65,I66)</f>
        <v>4451.5779999999995</v>
      </c>
      <c r="J61" s="58">
        <f>SUM(J62,J63,J64,J65,J66)</f>
        <v>4744.2101841099993</v>
      </c>
      <c r="K61" s="50">
        <f t="shared" si="11"/>
        <v>292.6321841099998</v>
      </c>
      <c r="L61" s="51">
        <f>K61/I61</f>
        <v>6.5736730685163738E-2</v>
      </c>
      <c r="M61" s="56" t="s">
        <v>31</v>
      </c>
      <c r="N61" s="58">
        <f>SUM(N62,N63,N64,N65,N66)</f>
        <v>401.16399999999999</v>
      </c>
      <c r="O61" s="58">
        <f>SUM(O62,O63,O64,O65,O66)</f>
        <v>394.79103915999997</v>
      </c>
      <c r="P61" s="56">
        <f t="shared" si="13"/>
        <v>-6.3729608400000188</v>
      </c>
      <c r="Q61" s="57">
        <f>P61/N61</f>
        <v>-1.588617333559347E-2</v>
      </c>
      <c r="R61" s="56" t="s">
        <v>31</v>
      </c>
      <c r="S61" s="58">
        <f>SUM(S62,S63,S64,S65,S66)</f>
        <v>3126.1489999999994</v>
      </c>
      <c r="T61" s="58">
        <f>SUM(T62,T63,T64,T65,T66)</f>
        <v>3225.8451216699996</v>
      </c>
      <c r="U61" s="50">
        <f t="shared" si="15"/>
        <v>99.696121670000139</v>
      </c>
      <c r="V61" s="51">
        <f>U61/S61</f>
        <v>3.1891033239298622E-2</v>
      </c>
      <c r="W61" s="56" t="s">
        <v>31</v>
      </c>
      <c r="X61" s="58">
        <f>SUM(X62,X63,X64,X65,X66)</f>
        <v>818.93399999999997</v>
      </c>
      <c r="Y61" s="58">
        <f>SUM(Y62,Y63,Y64,Y65,Y66)</f>
        <v>986.03779644999986</v>
      </c>
      <c r="Z61" s="56">
        <f t="shared" si="17"/>
        <v>167.10379644999989</v>
      </c>
      <c r="AA61" s="57">
        <f>Z61/X61</f>
        <v>0.20405038312000709</v>
      </c>
      <c r="AB61" s="56" t="s">
        <v>31</v>
      </c>
      <c r="AC61" s="58">
        <f>SUM(AC62,AC63,AC64,AC65,AC66)</f>
        <v>1507.3599999999997</v>
      </c>
      <c r="AD61" s="58">
        <f>SUM(AD62,AD63,AD64,AD65,AD66)</f>
        <v>1183.4307441000001</v>
      </c>
      <c r="AE61" s="50">
        <f t="shared" si="19"/>
        <v>-323.92925589999959</v>
      </c>
      <c r="AF61" s="51">
        <f>AE61/AC61</f>
        <v>-0.21489840243870054</v>
      </c>
      <c r="AG61" s="222" t="s">
        <v>31</v>
      </c>
    </row>
    <row r="62" spans="1:33" s="38" customFormat="1" ht="31.5" x14ac:dyDescent="0.25">
      <c r="A62" s="53" t="s">
        <v>130</v>
      </c>
      <c r="B62" s="70" t="s">
        <v>131</v>
      </c>
      <c r="C62" s="55" t="s">
        <v>30</v>
      </c>
      <c r="D62" s="56" t="s">
        <v>31</v>
      </c>
      <c r="E62" s="56" t="s">
        <v>31</v>
      </c>
      <c r="F62" s="56" t="s">
        <v>31</v>
      </c>
      <c r="G62" s="57" t="s">
        <v>31</v>
      </c>
      <c r="H62" s="56" t="s">
        <v>31</v>
      </c>
      <c r="I62" s="58" t="s">
        <v>31</v>
      </c>
      <c r="J62" s="58" t="s">
        <v>31</v>
      </c>
      <c r="K62" s="58" t="s">
        <v>31</v>
      </c>
      <c r="L62" s="58" t="s">
        <v>31</v>
      </c>
      <c r="M62" s="56" t="s">
        <v>31</v>
      </c>
      <c r="N62" s="56" t="s">
        <v>31</v>
      </c>
      <c r="O62" s="56" t="s">
        <v>31</v>
      </c>
      <c r="P62" s="56" t="s">
        <v>31</v>
      </c>
      <c r="Q62" s="56" t="s">
        <v>31</v>
      </c>
      <c r="R62" s="56" t="s">
        <v>31</v>
      </c>
      <c r="S62" s="56" t="s">
        <v>31</v>
      </c>
      <c r="T62" s="56" t="s">
        <v>31</v>
      </c>
      <c r="U62" s="56" t="s">
        <v>31</v>
      </c>
      <c r="V62" s="56" t="s">
        <v>31</v>
      </c>
      <c r="W62" s="56" t="s">
        <v>31</v>
      </c>
      <c r="X62" s="56" t="s">
        <v>31</v>
      </c>
      <c r="Y62" s="56" t="s">
        <v>31</v>
      </c>
      <c r="Z62" s="56" t="s">
        <v>31</v>
      </c>
      <c r="AA62" s="56" t="s">
        <v>31</v>
      </c>
      <c r="AB62" s="56" t="s">
        <v>31</v>
      </c>
      <c r="AC62" s="59" t="s">
        <v>31</v>
      </c>
      <c r="AD62" s="59" t="s">
        <v>31</v>
      </c>
      <c r="AE62" s="59" t="s">
        <v>31</v>
      </c>
      <c r="AF62" s="59" t="s">
        <v>31</v>
      </c>
      <c r="AG62" s="222" t="s">
        <v>31</v>
      </c>
    </row>
    <row r="63" spans="1:33" s="38" customFormat="1" ht="31.5" x14ac:dyDescent="0.25">
      <c r="A63" s="53" t="s">
        <v>132</v>
      </c>
      <c r="B63" s="70" t="s">
        <v>133</v>
      </c>
      <c r="C63" s="55" t="s">
        <v>30</v>
      </c>
      <c r="D63" s="52">
        <f t="shared" ref="D63:D75" si="22">SUM(I63,N63,S63,X63,AC63)</f>
        <v>326.25599999999997</v>
      </c>
      <c r="E63" s="56">
        <f t="shared" ref="E63:E75" si="23">SUM(J63,O63,T63,Y63,AD63)</f>
        <v>363.73074258000003</v>
      </c>
      <c r="F63" s="50">
        <f t="shared" ref="F63:F75" si="24">E63-D63</f>
        <v>37.474742580000054</v>
      </c>
      <c r="G63" s="51">
        <f t="shared" ref="G63:G75" si="25">F63/D63</f>
        <v>0.11486299893335312</v>
      </c>
      <c r="H63" s="56" t="s">
        <v>134</v>
      </c>
      <c r="I63" s="52">
        <v>108.134</v>
      </c>
      <c r="J63" s="52">
        <v>177.35298030000001</v>
      </c>
      <c r="K63" s="50">
        <f t="shared" ref="K63:K75" si="26">J63-I63</f>
        <v>69.218980300000013</v>
      </c>
      <c r="L63" s="51">
        <f t="shared" ref="L63:L75" si="27">K63/I63</f>
        <v>0.64012225849409077</v>
      </c>
      <c r="M63" s="56" t="s">
        <v>134</v>
      </c>
      <c r="N63" s="52">
        <v>50.073999999999998</v>
      </c>
      <c r="O63" s="52">
        <v>43.21677528</v>
      </c>
      <c r="P63" s="56">
        <f t="shared" ref="P63:P75" si="28">O63-N63</f>
        <v>-6.8572247199999978</v>
      </c>
      <c r="Q63" s="57">
        <f t="shared" ref="Q63:Q75" si="29">P63/N63</f>
        <v>-0.1369418205056516</v>
      </c>
      <c r="R63" s="56" t="s">
        <v>135</v>
      </c>
      <c r="S63" s="52">
        <v>118.447</v>
      </c>
      <c r="T63" s="52">
        <v>120.81755495</v>
      </c>
      <c r="U63" s="50">
        <f t="shared" ref="U63:U75" si="30">T63-S63</f>
        <v>2.3705549499999989</v>
      </c>
      <c r="V63" s="51">
        <f t="shared" ref="V63:V75" si="31">U63/S63</f>
        <v>2.0013634368114E-2</v>
      </c>
      <c r="W63" s="56" t="s">
        <v>31</v>
      </c>
      <c r="X63" s="52">
        <v>11.542999999999999</v>
      </c>
      <c r="Y63" s="52">
        <v>22.343432050000001</v>
      </c>
      <c r="Z63" s="56">
        <f t="shared" ref="Z63:Z75" si="32">Y63-X63</f>
        <v>10.800432050000001</v>
      </c>
      <c r="AA63" s="57">
        <f t="shared" ref="AA63:AA75" si="33">Z63/X63</f>
        <v>0.93566941436368378</v>
      </c>
      <c r="AB63" s="56" t="s">
        <v>134</v>
      </c>
      <c r="AC63" s="52">
        <v>38.058</v>
      </c>
      <c r="AD63" s="52">
        <v>0</v>
      </c>
      <c r="AE63" s="50">
        <f t="shared" ref="AE63:AE75" si="34">AD63-AC63</f>
        <v>-38.058</v>
      </c>
      <c r="AF63" s="51">
        <f t="shared" ref="AF63:AF75" si="35">AE63/AC63</f>
        <v>-1</v>
      </c>
      <c r="AG63" s="222" t="s">
        <v>31</v>
      </c>
    </row>
    <row r="64" spans="1:33" s="38" customFormat="1" ht="78.75" x14ac:dyDescent="0.25">
      <c r="A64" s="53" t="s">
        <v>136</v>
      </c>
      <c r="B64" s="73" t="s">
        <v>137</v>
      </c>
      <c r="C64" s="55" t="s">
        <v>30</v>
      </c>
      <c r="D64" s="52">
        <f t="shared" si="22"/>
        <v>4385.0309999999999</v>
      </c>
      <c r="E64" s="56">
        <f t="shared" si="23"/>
        <v>4802.6616425399998</v>
      </c>
      <c r="F64" s="50">
        <f t="shared" si="24"/>
        <v>417.63064253999983</v>
      </c>
      <c r="G64" s="51">
        <f t="shared" si="25"/>
        <v>9.5240066156886877E-2</v>
      </c>
      <c r="H64" s="56" t="s">
        <v>31</v>
      </c>
      <c r="I64" s="52">
        <v>1874.9649999999999</v>
      </c>
      <c r="J64" s="52">
        <v>1991.2012196200001</v>
      </c>
      <c r="K64" s="50">
        <f t="shared" si="26"/>
        <v>116.23621962000016</v>
      </c>
      <c r="L64" s="51">
        <f t="shared" si="27"/>
        <v>6.1993807681743479E-2</v>
      </c>
      <c r="M64" s="56" t="s">
        <v>31</v>
      </c>
      <c r="N64" s="52">
        <v>267.988</v>
      </c>
      <c r="O64" s="52">
        <v>293.73995690999999</v>
      </c>
      <c r="P64" s="56">
        <f t="shared" si="28"/>
        <v>25.75195690999999</v>
      </c>
      <c r="Q64" s="57">
        <f t="shared" si="29"/>
        <v>9.6093694157947329E-2</v>
      </c>
      <c r="R64" s="56" t="s">
        <v>31</v>
      </c>
      <c r="S64" s="52">
        <v>1544.021</v>
      </c>
      <c r="T64" s="52">
        <v>1596.48296822</v>
      </c>
      <c r="U64" s="50">
        <f t="shared" si="30"/>
        <v>52.461968220000017</v>
      </c>
      <c r="V64" s="51">
        <f t="shared" si="31"/>
        <v>3.3977496562546762E-2</v>
      </c>
      <c r="W64" s="56" t="s">
        <v>31</v>
      </c>
      <c r="X64" s="52">
        <v>315.65499999999997</v>
      </c>
      <c r="Y64" s="52">
        <v>511.68001535000002</v>
      </c>
      <c r="Z64" s="56">
        <f t="shared" si="32"/>
        <v>196.02501535000005</v>
      </c>
      <c r="AA64" s="57">
        <f t="shared" si="33"/>
        <v>0.62101032884003127</v>
      </c>
      <c r="AB64" s="56" t="s">
        <v>138</v>
      </c>
      <c r="AC64" s="52">
        <v>382.40199999999999</v>
      </c>
      <c r="AD64" s="52">
        <v>409.55748244</v>
      </c>
      <c r="AE64" s="50">
        <f t="shared" si="34"/>
        <v>27.155482440000014</v>
      </c>
      <c r="AF64" s="51">
        <f t="shared" si="35"/>
        <v>7.101291949309893E-2</v>
      </c>
      <c r="AG64" s="222" t="s">
        <v>31</v>
      </c>
    </row>
    <row r="65" spans="1:33" s="38" customFormat="1" ht="78.75" x14ac:dyDescent="0.25">
      <c r="A65" s="53" t="s">
        <v>139</v>
      </c>
      <c r="B65" s="73" t="s">
        <v>140</v>
      </c>
      <c r="C65" s="55" t="s">
        <v>30</v>
      </c>
      <c r="D65" s="52">
        <f t="shared" si="22"/>
        <v>532.56400000000008</v>
      </c>
      <c r="E65" s="56">
        <f t="shared" si="23"/>
        <v>589.54065745000003</v>
      </c>
      <c r="F65" s="50">
        <f t="shared" si="24"/>
        <v>56.976657449999948</v>
      </c>
      <c r="G65" s="51">
        <f t="shared" si="25"/>
        <v>0.10698555938816731</v>
      </c>
      <c r="H65" s="56" t="s">
        <v>141</v>
      </c>
      <c r="I65" s="52">
        <v>297.20800000000003</v>
      </c>
      <c r="J65" s="52">
        <v>319.26145909000002</v>
      </c>
      <c r="K65" s="50">
        <f t="shared" si="26"/>
        <v>22.05345908999999</v>
      </c>
      <c r="L65" s="51">
        <f t="shared" si="27"/>
        <v>7.4202104553040257E-2</v>
      </c>
      <c r="M65" s="56" t="s">
        <v>31</v>
      </c>
      <c r="N65" s="52">
        <v>0.17</v>
      </c>
      <c r="O65" s="52">
        <v>0.15988199</v>
      </c>
      <c r="P65" s="56">
        <f t="shared" si="28"/>
        <v>-1.0118010000000011E-2</v>
      </c>
      <c r="Q65" s="57">
        <f t="shared" si="29"/>
        <v>-5.9517705882353E-2</v>
      </c>
      <c r="R65" s="56" t="s">
        <v>31</v>
      </c>
      <c r="S65" s="52">
        <v>84.012</v>
      </c>
      <c r="T65" s="52">
        <v>105.51690816</v>
      </c>
      <c r="U65" s="50">
        <f t="shared" si="30"/>
        <v>21.504908159999999</v>
      </c>
      <c r="V65" s="51">
        <f t="shared" si="31"/>
        <v>0.25597424367947436</v>
      </c>
      <c r="W65" s="56" t="s">
        <v>141</v>
      </c>
      <c r="X65" s="52">
        <v>67.858000000000004</v>
      </c>
      <c r="Y65" s="52">
        <v>72.599323530000007</v>
      </c>
      <c r="Z65" s="56">
        <f t="shared" si="32"/>
        <v>4.7413235300000025</v>
      </c>
      <c r="AA65" s="57">
        <f t="shared" si="33"/>
        <v>6.9871253647322384E-2</v>
      </c>
      <c r="AB65" s="56" t="s">
        <v>31</v>
      </c>
      <c r="AC65" s="52">
        <v>83.316000000000003</v>
      </c>
      <c r="AD65" s="52">
        <v>92.003084680000001</v>
      </c>
      <c r="AE65" s="50">
        <f t="shared" si="34"/>
        <v>8.6870846799999981</v>
      </c>
      <c r="AF65" s="51">
        <f t="shared" si="35"/>
        <v>0.10426670363435592</v>
      </c>
      <c r="AG65" s="222" t="s">
        <v>141</v>
      </c>
    </row>
    <row r="66" spans="1:33" s="38" customFormat="1" ht="173.25" x14ac:dyDescent="0.25">
      <c r="A66" s="53" t="s">
        <v>142</v>
      </c>
      <c r="B66" s="73" t="s">
        <v>143</v>
      </c>
      <c r="C66" s="55" t="s">
        <v>30</v>
      </c>
      <c r="D66" s="52">
        <f t="shared" si="22"/>
        <v>5061.3339999999998</v>
      </c>
      <c r="E66" s="56">
        <f t="shared" si="23"/>
        <v>4778.3818429199991</v>
      </c>
      <c r="F66" s="50">
        <f t="shared" si="24"/>
        <v>-282.95215708000069</v>
      </c>
      <c r="G66" s="51">
        <f t="shared" si="25"/>
        <v>-5.5904660131103914E-2</v>
      </c>
      <c r="H66" s="56" t="s">
        <v>31</v>
      </c>
      <c r="I66" s="52">
        <v>2171.2710000000002</v>
      </c>
      <c r="J66" s="52">
        <v>2256.3945250999996</v>
      </c>
      <c r="K66" s="50">
        <f t="shared" si="26"/>
        <v>85.12352509999937</v>
      </c>
      <c r="L66" s="51">
        <f t="shared" si="27"/>
        <v>3.920446830450891E-2</v>
      </c>
      <c r="M66" s="56" t="s">
        <v>31</v>
      </c>
      <c r="N66" s="52">
        <v>82.931999999999974</v>
      </c>
      <c r="O66" s="52">
        <v>57.674424980000055</v>
      </c>
      <c r="P66" s="56">
        <f t="shared" si="28"/>
        <v>-25.257575019999919</v>
      </c>
      <c r="Q66" s="57">
        <f t="shared" si="29"/>
        <v>-0.30455764988183004</v>
      </c>
      <c r="R66" s="56" t="s">
        <v>144</v>
      </c>
      <c r="S66" s="52">
        <v>1379.6689999999999</v>
      </c>
      <c r="T66" s="52">
        <v>1403.0276903399999</v>
      </c>
      <c r="U66" s="50">
        <f t="shared" si="30"/>
        <v>23.358690340000066</v>
      </c>
      <c r="V66" s="51">
        <f t="shared" si="31"/>
        <v>1.6930648104726619E-2</v>
      </c>
      <c r="W66" s="56" t="s">
        <v>31</v>
      </c>
      <c r="X66" s="52">
        <v>423.87799999999999</v>
      </c>
      <c r="Y66" s="52">
        <v>379.41502551999992</v>
      </c>
      <c r="Z66" s="56">
        <f t="shared" si="32"/>
        <v>-44.462974480000071</v>
      </c>
      <c r="AA66" s="57">
        <f t="shared" si="33"/>
        <v>-0.10489568809893429</v>
      </c>
      <c r="AB66" s="56" t="s">
        <v>145</v>
      </c>
      <c r="AC66" s="52">
        <v>1003.5839999999998</v>
      </c>
      <c r="AD66" s="52">
        <v>681.87017698</v>
      </c>
      <c r="AE66" s="50">
        <f t="shared" si="34"/>
        <v>-321.71382301999984</v>
      </c>
      <c r="AF66" s="51">
        <f t="shared" si="35"/>
        <v>-0.32056491835262407</v>
      </c>
      <c r="AG66" s="222" t="s">
        <v>145</v>
      </c>
    </row>
    <row r="67" spans="1:33" s="38" customFormat="1" x14ac:dyDescent="0.25">
      <c r="A67" s="53" t="s">
        <v>146</v>
      </c>
      <c r="B67" s="72" t="s">
        <v>147</v>
      </c>
      <c r="C67" s="55" t="s">
        <v>30</v>
      </c>
      <c r="D67" s="52">
        <f t="shared" si="22"/>
        <v>12728.673999999999</v>
      </c>
      <c r="E67" s="56">
        <f t="shared" si="23"/>
        <v>14002.55641345</v>
      </c>
      <c r="F67" s="50">
        <f t="shared" si="24"/>
        <v>1273.882413450001</v>
      </c>
      <c r="G67" s="51">
        <f t="shared" si="25"/>
        <v>0.10007974227716109</v>
      </c>
      <c r="H67" s="56" t="s">
        <v>148</v>
      </c>
      <c r="I67" s="52">
        <v>6047.6559999999999</v>
      </c>
      <c r="J67" s="52">
        <v>6656.7216613800001</v>
      </c>
      <c r="K67" s="50">
        <f t="shared" si="26"/>
        <v>609.06566138000017</v>
      </c>
      <c r="L67" s="51">
        <f t="shared" si="27"/>
        <v>0.10071102942693834</v>
      </c>
      <c r="M67" s="56" t="s">
        <v>148</v>
      </c>
      <c r="N67" s="52">
        <v>245.661</v>
      </c>
      <c r="O67" s="52">
        <v>267.41269373</v>
      </c>
      <c r="P67" s="56">
        <f t="shared" si="28"/>
        <v>21.75169373</v>
      </c>
      <c r="Q67" s="57">
        <f t="shared" si="29"/>
        <v>8.8543536540191564E-2</v>
      </c>
      <c r="R67" s="56" t="s">
        <v>31</v>
      </c>
      <c r="S67" s="52">
        <v>3197.6590000000001</v>
      </c>
      <c r="T67" s="52">
        <v>3428.2575781300002</v>
      </c>
      <c r="U67" s="50">
        <f t="shared" si="30"/>
        <v>230.59857813000008</v>
      </c>
      <c r="V67" s="51">
        <f t="shared" si="31"/>
        <v>7.2114812157894281E-2</v>
      </c>
      <c r="W67" s="56" t="s">
        <v>31</v>
      </c>
      <c r="X67" s="52">
        <v>1396.951</v>
      </c>
      <c r="Y67" s="52">
        <v>1567.20489847</v>
      </c>
      <c r="Z67" s="56">
        <f t="shared" si="32"/>
        <v>170.25389846999997</v>
      </c>
      <c r="AA67" s="57">
        <f t="shared" si="33"/>
        <v>0.12187535459010371</v>
      </c>
      <c r="AB67" s="56" t="s">
        <v>148</v>
      </c>
      <c r="AC67" s="52">
        <v>1840.7470000000001</v>
      </c>
      <c r="AD67" s="52">
        <v>2082.95958174</v>
      </c>
      <c r="AE67" s="50">
        <f t="shared" si="34"/>
        <v>242.21258173999991</v>
      </c>
      <c r="AF67" s="51">
        <f t="shared" si="35"/>
        <v>0.13158385250118559</v>
      </c>
      <c r="AG67" s="222" t="s">
        <v>148</v>
      </c>
    </row>
    <row r="68" spans="1:33" s="38" customFormat="1" ht="63" x14ac:dyDescent="0.25">
      <c r="A68" s="53" t="s">
        <v>149</v>
      </c>
      <c r="B68" s="72" t="s">
        <v>150</v>
      </c>
      <c r="C68" s="55" t="s">
        <v>30</v>
      </c>
      <c r="D68" s="52">
        <f t="shared" si="22"/>
        <v>3780.6469999999999</v>
      </c>
      <c r="E68" s="56">
        <f t="shared" si="23"/>
        <v>4303.8006911700004</v>
      </c>
      <c r="F68" s="50">
        <f t="shared" si="24"/>
        <v>523.15369117000046</v>
      </c>
      <c r="G68" s="51">
        <f t="shared" si="25"/>
        <v>0.13837676227640414</v>
      </c>
      <c r="H68" s="56" t="s">
        <v>151</v>
      </c>
      <c r="I68" s="52">
        <v>2223.8760000000002</v>
      </c>
      <c r="J68" s="52">
        <v>2551.5576346299999</v>
      </c>
      <c r="K68" s="50">
        <f t="shared" si="26"/>
        <v>327.68163462999973</v>
      </c>
      <c r="L68" s="51">
        <f t="shared" si="27"/>
        <v>0.14734707988664822</v>
      </c>
      <c r="M68" s="56" t="s">
        <v>152</v>
      </c>
      <c r="N68" s="52">
        <v>41.332000000000001</v>
      </c>
      <c r="O68" s="52">
        <v>70.623044629999995</v>
      </c>
      <c r="P68" s="56">
        <f t="shared" si="28"/>
        <v>29.291044629999995</v>
      </c>
      <c r="Q68" s="57">
        <f t="shared" si="29"/>
        <v>0.7086771661182617</v>
      </c>
      <c r="R68" s="56" t="s">
        <v>153</v>
      </c>
      <c r="S68" s="52">
        <v>886.03499999999997</v>
      </c>
      <c r="T68" s="52">
        <v>1391.3367122100001</v>
      </c>
      <c r="U68" s="50">
        <f t="shared" si="30"/>
        <v>505.30171221000012</v>
      </c>
      <c r="V68" s="51">
        <f t="shared" si="31"/>
        <v>0.57029543100441871</v>
      </c>
      <c r="W68" s="56" t="s">
        <v>154</v>
      </c>
      <c r="X68" s="52">
        <v>267.642</v>
      </c>
      <c r="Y68" s="52">
        <v>201.99217009</v>
      </c>
      <c r="Z68" s="56">
        <f t="shared" si="32"/>
        <v>-65.649829909999994</v>
      </c>
      <c r="AA68" s="57">
        <f t="shared" si="33"/>
        <v>-0.24528971502977856</v>
      </c>
      <c r="AB68" s="56" t="s">
        <v>155</v>
      </c>
      <c r="AC68" s="52">
        <v>361.762</v>
      </c>
      <c r="AD68" s="52">
        <v>88.291129609999999</v>
      </c>
      <c r="AE68" s="50">
        <f t="shared" si="34"/>
        <v>-273.47087039000002</v>
      </c>
      <c r="AF68" s="51">
        <f t="shared" si="35"/>
        <v>-0.7559413934852196</v>
      </c>
      <c r="AG68" s="222" t="s">
        <v>153</v>
      </c>
    </row>
    <row r="69" spans="1:33" s="38" customFormat="1" x14ac:dyDescent="0.25">
      <c r="A69" s="53" t="s">
        <v>156</v>
      </c>
      <c r="B69" s="72" t="s">
        <v>157</v>
      </c>
      <c r="C69" s="55" t="s">
        <v>30</v>
      </c>
      <c r="D69" s="52">
        <f t="shared" si="22"/>
        <v>1056.7919999999999</v>
      </c>
      <c r="E69" s="56">
        <f t="shared" si="23"/>
        <v>1531.4445238799999</v>
      </c>
      <c r="F69" s="50">
        <f t="shared" si="24"/>
        <v>474.65252387999999</v>
      </c>
      <c r="G69" s="51">
        <f t="shared" si="25"/>
        <v>0.4491446981809098</v>
      </c>
      <c r="H69" s="56" t="s">
        <v>31</v>
      </c>
      <c r="I69" s="58">
        <f>I70+I71</f>
        <v>638.17899999999997</v>
      </c>
      <c r="J69" s="58">
        <f>J70+J71</f>
        <v>863.84872267000003</v>
      </c>
      <c r="K69" s="50">
        <f t="shared" si="26"/>
        <v>225.66972267000006</v>
      </c>
      <c r="L69" s="51">
        <f t="shared" si="27"/>
        <v>0.3536150870993876</v>
      </c>
      <c r="M69" s="56" t="s">
        <v>31</v>
      </c>
      <c r="N69" s="58">
        <f>N70+N71</f>
        <v>6.5730000000000004</v>
      </c>
      <c r="O69" s="58">
        <f>O70+O71</f>
        <v>15.78920254</v>
      </c>
      <c r="P69" s="56">
        <f t="shared" si="28"/>
        <v>9.2162025399999994</v>
      </c>
      <c r="Q69" s="57">
        <f t="shared" si="29"/>
        <v>1.402130311881941</v>
      </c>
      <c r="R69" s="56" t="s">
        <v>31</v>
      </c>
      <c r="S69" s="58">
        <f>S70+S71</f>
        <v>219.345</v>
      </c>
      <c r="T69" s="58">
        <f>T70+T71</f>
        <v>398.05777998000002</v>
      </c>
      <c r="U69" s="50">
        <f t="shared" si="30"/>
        <v>178.71277998000002</v>
      </c>
      <c r="V69" s="51">
        <f t="shared" si="31"/>
        <v>0.81475657060794648</v>
      </c>
      <c r="W69" s="56" t="s">
        <v>31</v>
      </c>
      <c r="X69" s="58">
        <f>X70+X71</f>
        <v>101.84399999999999</v>
      </c>
      <c r="Y69" s="58">
        <f>Y70+Y71</f>
        <v>132.32670064000001</v>
      </c>
      <c r="Z69" s="56">
        <f t="shared" si="32"/>
        <v>30.482700640000019</v>
      </c>
      <c r="AA69" s="57">
        <f t="shared" si="33"/>
        <v>0.29930777110089962</v>
      </c>
      <c r="AB69" s="56" t="s">
        <v>31</v>
      </c>
      <c r="AC69" s="58">
        <f>AC70+AC71</f>
        <v>90.850999999999999</v>
      </c>
      <c r="AD69" s="58">
        <f>AD70+AD71</f>
        <v>121.42211804999999</v>
      </c>
      <c r="AE69" s="50">
        <f t="shared" si="34"/>
        <v>30.571118049999995</v>
      </c>
      <c r="AF69" s="51">
        <f t="shared" si="35"/>
        <v>0.33649732033769575</v>
      </c>
      <c r="AG69" s="222" t="s">
        <v>31</v>
      </c>
    </row>
    <row r="70" spans="1:33" s="38" customFormat="1" ht="94.5" x14ac:dyDescent="0.25">
      <c r="A70" s="53" t="s">
        <v>158</v>
      </c>
      <c r="B70" s="73" t="s">
        <v>159</v>
      </c>
      <c r="C70" s="55" t="s">
        <v>30</v>
      </c>
      <c r="D70" s="52">
        <f t="shared" si="22"/>
        <v>757.05599999999993</v>
      </c>
      <c r="E70" s="56">
        <f t="shared" si="23"/>
        <v>1266.8369326500001</v>
      </c>
      <c r="F70" s="50">
        <f t="shared" si="24"/>
        <v>509.78093265000018</v>
      </c>
      <c r="G70" s="51">
        <f t="shared" si="25"/>
        <v>0.6733728187214687</v>
      </c>
      <c r="H70" s="56" t="s">
        <v>160</v>
      </c>
      <c r="I70" s="52">
        <v>446.81299999999999</v>
      </c>
      <c r="J70" s="52">
        <v>692.23192543000005</v>
      </c>
      <c r="K70" s="50">
        <f t="shared" si="26"/>
        <v>245.41892543000006</v>
      </c>
      <c r="L70" s="51">
        <f t="shared" si="27"/>
        <v>0.54926540953374248</v>
      </c>
      <c r="M70" s="56" t="s">
        <v>160</v>
      </c>
      <c r="N70" s="52">
        <v>4.5570000000000004</v>
      </c>
      <c r="O70" s="52">
        <v>9.7667892599999995</v>
      </c>
      <c r="P70" s="56">
        <f t="shared" si="28"/>
        <v>5.2097892599999991</v>
      </c>
      <c r="Q70" s="57">
        <f t="shared" si="29"/>
        <v>1.14324978275181</v>
      </c>
      <c r="R70" s="56" t="s">
        <v>161</v>
      </c>
      <c r="S70" s="52">
        <v>169.774</v>
      </c>
      <c r="T70" s="52">
        <v>353.40120519999999</v>
      </c>
      <c r="U70" s="50">
        <f t="shared" si="30"/>
        <v>183.62720519999999</v>
      </c>
      <c r="V70" s="51">
        <f t="shared" si="31"/>
        <v>1.0815979195872159</v>
      </c>
      <c r="W70" s="56" t="s">
        <v>161</v>
      </c>
      <c r="X70" s="52">
        <v>67.582999999999998</v>
      </c>
      <c r="Y70" s="52">
        <v>111.39903095</v>
      </c>
      <c r="Z70" s="56">
        <f t="shared" si="32"/>
        <v>43.816030949999998</v>
      </c>
      <c r="AA70" s="57">
        <f t="shared" si="33"/>
        <v>0.64832917967536219</v>
      </c>
      <c r="AB70" s="56" t="s">
        <v>161</v>
      </c>
      <c r="AC70" s="52">
        <v>68.328999999999994</v>
      </c>
      <c r="AD70" s="52">
        <v>100.03798181000001</v>
      </c>
      <c r="AE70" s="50">
        <f t="shared" si="34"/>
        <v>31.708981810000012</v>
      </c>
      <c r="AF70" s="51">
        <f t="shared" si="35"/>
        <v>0.4640633085512742</v>
      </c>
      <c r="AG70" s="222" t="s">
        <v>161</v>
      </c>
    </row>
    <row r="71" spans="1:33" s="38" customFormat="1" ht="315" x14ac:dyDescent="0.25">
      <c r="A71" s="53" t="s">
        <v>162</v>
      </c>
      <c r="B71" s="73" t="s">
        <v>163</v>
      </c>
      <c r="C71" s="55" t="s">
        <v>30</v>
      </c>
      <c r="D71" s="52">
        <f t="shared" si="22"/>
        <v>299.73599999999993</v>
      </c>
      <c r="E71" s="56">
        <f t="shared" si="23"/>
        <v>264.60759123000003</v>
      </c>
      <c r="F71" s="50">
        <f t="shared" si="24"/>
        <v>-35.128408769999908</v>
      </c>
      <c r="G71" s="51">
        <f t="shared" si="25"/>
        <v>-0.11719782999039126</v>
      </c>
      <c r="H71" s="56" t="s">
        <v>164</v>
      </c>
      <c r="I71" s="52">
        <v>191.36599999999999</v>
      </c>
      <c r="J71" s="52">
        <v>171.61679723999998</v>
      </c>
      <c r="K71" s="50">
        <f t="shared" si="26"/>
        <v>-19.749202760000003</v>
      </c>
      <c r="L71" s="51">
        <f t="shared" si="27"/>
        <v>-0.10320121003731073</v>
      </c>
      <c r="M71" s="56" t="s">
        <v>164</v>
      </c>
      <c r="N71" s="52">
        <v>2.016</v>
      </c>
      <c r="O71" s="52">
        <v>6.0224132800000003</v>
      </c>
      <c r="P71" s="56">
        <f t="shared" si="28"/>
        <v>4.0064132800000003</v>
      </c>
      <c r="Q71" s="57">
        <f t="shared" si="29"/>
        <v>1.9873081746031747</v>
      </c>
      <c r="R71" s="56" t="s">
        <v>165</v>
      </c>
      <c r="S71" s="52">
        <v>49.570999999999998</v>
      </c>
      <c r="T71" s="52">
        <v>44.656574780000028</v>
      </c>
      <c r="U71" s="50">
        <f t="shared" si="30"/>
        <v>-4.9144252199999698</v>
      </c>
      <c r="V71" s="51">
        <f t="shared" si="31"/>
        <v>-9.9139118032720144E-2</v>
      </c>
      <c r="W71" s="56" t="s">
        <v>164</v>
      </c>
      <c r="X71" s="52">
        <v>34.260999999999996</v>
      </c>
      <c r="Y71" s="52">
        <v>20.927669690000016</v>
      </c>
      <c r="Z71" s="56">
        <f t="shared" si="32"/>
        <v>-13.33333030999998</v>
      </c>
      <c r="AA71" s="57">
        <f t="shared" si="33"/>
        <v>-0.38916932693149592</v>
      </c>
      <c r="AB71" s="56" t="s">
        <v>164</v>
      </c>
      <c r="AC71" s="52">
        <v>22.522000000000006</v>
      </c>
      <c r="AD71" s="52">
        <v>21.384136239999989</v>
      </c>
      <c r="AE71" s="50">
        <f t="shared" si="34"/>
        <v>-1.1378637600000161</v>
      </c>
      <c r="AF71" s="51">
        <f t="shared" si="35"/>
        <v>-5.0522323061895739E-2</v>
      </c>
      <c r="AG71" s="222" t="s">
        <v>31</v>
      </c>
    </row>
    <row r="72" spans="1:33" s="38" customFormat="1" x14ac:dyDescent="0.25">
      <c r="A72" s="53" t="s">
        <v>166</v>
      </c>
      <c r="B72" s="72" t="s">
        <v>167</v>
      </c>
      <c r="C72" s="55" t="s">
        <v>30</v>
      </c>
      <c r="D72" s="52">
        <f t="shared" si="22"/>
        <v>4897.7170000000006</v>
      </c>
      <c r="E72" s="56">
        <f t="shared" si="23"/>
        <v>3658.9589436499996</v>
      </c>
      <c r="F72" s="50">
        <f t="shared" si="24"/>
        <v>-1238.758056350001</v>
      </c>
      <c r="G72" s="51">
        <f t="shared" si="25"/>
        <v>-0.25292560928898111</v>
      </c>
      <c r="H72" s="56" t="s">
        <v>31</v>
      </c>
      <c r="I72" s="58">
        <f>I73+I74+I75</f>
        <v>3443.6619999999998</v>
      </c>
      <c r="J72" s="58">
        <f>J73+J74+J75</f>
        <v>2354.9792870599995</v>
      </c>
      <c r="K72" s="50">
        <f t="shared" si="26"/>
        <v>-1088.6827129400003</v>
      </c>
      <c r="L72" s="51">
        <f t="shared" si="27"/>
        <v>-0.31614098971966481</v>
      </c>
      <c r="M72" s="56" t="s">
        <v>31</v>
      </c>
      <c r="N72" s="58">
        <f>N73+N74+N75</f>
        <v>44.162999999999997</v>
      </c>
      <c r="O72" s="58">
        <f>O73+O74+O75</f>
        <v>45.984377749999993</v>
      </c>
      <c r="P72" s="56">
        <f t="shared" si="28"/>
        <v>1.8213777499999964</v>
      </c>
      <c r="Q72" s="57">
        <f t="shared" si="29"/>
        <v>4.1242165387315094E-2</v>
      </c>
      <c r="R72" s="56" t="s">
        <v>31</v>
      </c>
      <c r="S72" s="58">
        <f>S73+S74+S75</f>
        <v>546.63199999999995</v>
      </c>
      <c r="T72" s="58">
        <f>T73+T74+T75</f>
        <v>549.97253675000002</v>
      </c>
      <c r="U72" s="50">
        <f t="shared" si="30"/>
        <v>3.3405367500000693</v>
      </c>
      <c r="V72" s="51">
        <f t="shared" si="31"/>
        <v>6.111125492104505E-3</v>
      </c>
      <c r="W72" s="56" t="s">
        <v>31</v>
      </c>
      <c r="X72" s="58">
        <f>X73+X74+X75</f>
        <v>609.41899999999987</v>
      </c>
      <c r="Y72" s="58">
        <f>Y73+Y74+Y75</f>
        <v>406.60815854999998</v>
      </c>
      <c r="Z72" s="56">
        <f t="shared" si="32"/>
        <v>-202.81084144999988</v>
      </c>
      <c r="AA72" s="57">
        <f t="shared" si="33"/>
        <v>-0.33279376168120772</v>
      </c>
      <c r="AB72" s="56" t="s">
        <v>31</v>
      </c>
      <c r="AC72" s="58">
        <f>AC73+AC74+AC75</f>
        <v>253.84100000000001</v>
      </c>
      <c r="AD72" s="58">
        <f>AD73+AD74+AD75</f>
        <v>301.41458354000002</v>
      </c>
      <c r="AE72" s="50">
        <f t="shared" si="34"/>
        <v>47.573583540000016</v>
      </c>
      <c r="AF72" s="51">
        <f t="shared" si="35"/>
        <v>0.18741489176295403</v>
      </c>
      <c r="AG72" s="222" t="s">
        <v>31</v>
      </c>
    </row>
    <row r="73" spans="1:33" s="38" customFormat="1" ht="94.5" x14ac:dyDescent="0.25">
      <c r="A73" s="53" t="s">
        <v>168</v>
      </c>
      <c r="B73" s="73" t="s">
        <v>169</v>
      </c>
      <c r="C73" s="55" t="s">
        <v>30</v>
      </c>
      <c r="D73" s="52">
        <f t="shared" si="22"/>
        <v>1553.566</v>
      </c>
      <c r="E73" s="56">
        <f t="shared" si="23"/>
        <v>1644.0211520700002</v>
      </c>
      <c r="F73" s="50">
        <f t="shared" si="24"/>
        <v>90.455152070000167</v>
      </c>
      <c r="G73" s="51">
        <f t="shared" si="25"/>
        <v>5.8224209380225989E-2</v>
      </c>
      <c r="H73" s="56" t="s">
        <v>31</v>
      </c>
      <c r="I73" s="52">
        <v>785.33199999999999</v>
      </c>
      <c r="J73" s="52">
        <v>834.81542247000004</v>
      </c>
      <c r="K73" s="50">
        <f t="shared" si="26"/>
        <v>49.48342247000005</v>
      </c>
      <c r="L73" s="51">
        <f t="shared" si="27"/>
        <v>6.3009558339657684E-2</v>
      </c>
      <c r="M73" s="56" t="s">
        <v>31</v>
      </c>
      <c r="N73" s="52">
        <v>33.5</v>
      </c>
      <c r="O73" s="52">
        <v>36.773080149999998</v>
      </c>
      <c r="P73" s="56">
        <f t="shared" si="28"/>
        <v>3.2730801499999984</v>
      </c>
      <c r="Q73" s="57">
        <f t="shared" si="29"/>
        <v>9.7703885074626823E-2</v>
      </c>
      <c r="R73" s="56" t="s">
        <v>31</v>
      </c>
      <c r="S73" s="52">
        <v>390.83600000000001</v>
      </c>
      <c r="T73" s="52">
        <v>403.93157317999999</v>
      </c>
      <c r="U73" s="50">
        <f t="shared" si="30"/>
        <v>13.095573179999974</v>
      </c>
      <c r="V73" s="51">
        <f t="shared" si="31"/>
        <v>3.3506568432795272E-2</v>
      </c>
      <c r="W73" s="56" t="s">
        <v>31</v>
      </c>
      <c r="X73" s="52">
        <v>161.48599999999999</v>
      </c>
      <c r="Y73" s="52">
        <v>166.83238423</v>
      </c>
      <c r="Z73" s="56">
        <f t="shared" si="32"/>
        <v>5.3463842300000124</v>
      </c>
      <c r="AA73" s="57">
        <f t="shared" si="33"/>
        <v>3.3107416308534567E-2</v>
      </c>
      <c r="AB73" s="56" t="s">
        <v>31</v>
      </c>
      <c r="AC73" s="52">
        <v>182.41200000000001</v>
      </c>
      <c r="AD73" s="52">
        <v>201.66869204</v>
      </c>
      <c r="AE73" s="50">
        <f t="shared" si="34"/>
        <v>19.25669203999999</v>
      </c>
      <c r="AF73" s="51">
        <f t="shared" si="35"/>
        <v>0.10556702431857548</v>
      </c>
      <c r="AG73" s="222" t="s">
        <v>170</v>
      </c>
    </row>
    <row r="74" spans="1:33" s="38" customFormat="1" ht="78.75" x14ac:dyDescent="0.25">
      <c r="A74" s="53" t="s">
        <v>171</v>
      </c>
      <c r="B74" s="73" t="s">
        <v>172</v>
      </c>
      <c r="C74" s="55" t="s">
        <v>30</v>
      </c>
      <c r="D74" s="52">
        <f t="shared" si="22"/>
        <v>2878.9079999999999</v>
      </c>
      <c r="E74" s="56">
        <f t="shared" si="23"/>
        <v>1480.1758364800003</v>
      </c>
      <c r="F74" s="50">
        <f t="shared" si="24"/>
        <v>-1398.7321635199996</v>
      </c>
      <c r="G74" s="51">
        <f t="shared" si="25"/>
        <v>-0.48585511017371852</v>
      </c>
      <c r="H74" s="56" t="s">
        <v>173</v>
      </c>
      <c r="I74" s="52">
        <v>2409.6680000000001</v>
      </c>
      <c r="J74" s="52">
        <v>1253.6600031800001</v>
      </c>
      <c r="K74" s="50">
        <f t="shared" si="26"/>
        <v>-1156.00799682</v>
      </c>
      <c r="L74" s="51">
        <f t="shared" si="27"/>
        <v>-0.47973745628858416</v>
      </c>
      <c r="M74" s="56" t="s">
        <v>174</v>
      </c>
      <c r="N74" s="52">
        <v>1.9950000000000001</v>
      </c>
      <c r="O74" s="52">
        <v>1.1593475200000001</v>
      </c>
      <c r="P74" s="56">
        <f t="shared" si="28"/>
        <v>-0.83565248000000003</v>
      </c>
      <c r="Q74" s="57">
        <f t="shared" si="29"/>
        <v>-0.41887342355889723</v>
      </c>
      <c r="R74" s="56" t="s">
        <v>175</v>
      </c>
      <c r="S74" s="52">
        <v>55.021999999999998</v>
      </c>
      <c r="T74" s="52">
        <v>21.957614199999998</v>
      </c>
      <c r="U74" s="50">
        <f t="shared" si="30"/>
        <v>-33.064385799999997</v>
      </c>
      <c r="V74" s="51">
        <f t="shared" si="31"/>
        <v>-0.60093027879757188</v>
      </c>
      <c r="W74" s="56" t="s">
        <v>176</v>
      </c>
      <c r="X74" s="52">
        <v>398.17</v>
      </c>
      <c r="Y74" s="52">
        <v>187.05002375000001</v>
      </c>
      <c r="Z74" s="56">
        <f t="shared" si="32"/>
        <v>-211.11997625000001</v>
      </c>
      <c r="AA74" s="57">
        <f t="shared" si="33"/>
        <v>-0.53022572330913931</v>
      </c>
      <c r="AB74" s="56" t="s">
        <v>177</v>
      </c>
      <c r="AC74" s="52">
        <v>14.053000000000001</v>
      </c>
      <c r="AD74" s="52">
        <v>16.34884783</v>
      </c>
      <c r="AE74" s="50">
        <f t="shared" si="34"/>
        <v>2.2958478299999996</v>
      </c>
      <c r="AF74" s="51">
        <f t="shared" si="35"/>
        <v>0.16337065608766807</v>
      </c>
      <c r="AG74" s="222" t="s">
        <v>178</v>
      </c>
    </row>
    <row r="75" spans="1:33" s="38" customFormat="1" ht="48" thickBot="1" x14ac:dyDescent="0.3">
      <c r="A75" s="60" t="s">
        <v>179</v>
      </c>
      <c r="B75" s="76" t="s">
        <v>180</v>
      </c>
      <c r="C75" s="62" t="s">
        <v>30</v>
      </c>
      <c r="D75" s="52">
        <f t="shared" si="22"/>
        <v>465.24299999999971</v>
      </c>
      <c r="E75" s="56">
        <f t="shared" si="23"/>
        <v>534.76195509999968</v>
      </c>
      <c r="F75" s="50">
        <f t="shared" si="24"/>
        <v>69.518955099999971</v>
      </c>
      <c r="G75" s="51">
        <f t="shared" si="25"/>
        <v>0.14942504261214035</v>
      </c>
      <c r="H75" s="63" t="s">
        <v>181</v>
      </c>
      <c r="I75" s="77">
        <v>248.66199999999981</v>
      </c>
      <c r="J75" s="77">
        <v>266.50386140999967</v>
      </c>
      <c r="K75" s="50">
        <f t="shared" si="26"/>
        <v>17.841861409999865</v>
      </c>
      <c r="L75" s="51">
        <f t="shared" si="27"/>
        <v>7.1751459450981173E-2</v>
      </c>
      <c r="M75" s="56" t="s">
        <v>31</v>
      </c>
      <c r="N75" s="52">
        <v>8.6679999999999957</v>
      </c>
      <c r="O75" s="52">
        <v>8.051950080000001</v>
      </c>
      <c r="P75" s="63">
        <f t="shared" si="28"/>
        <v>-0.6160499199999947</v>
      </c>
      <c r="Q75" s="57">
        <f t="shared" si="29"/>
        <v>-7.1071748961697628E-2</v>
      </c>
      <c r="R75" s="63" t="s">
        <v>31</v>
      </c>
      <c r="S75" s="52">
        <v>100.77399999999994</v>
      </c>
      <c r="T75" s="52">
        <v>124.08334937000004</v>
      </c>
      <c r="U75" s="50">
        <f t="shared" si="30"/>
        <v>23.309349370000092</v>
      </c>
      <c r="V75" s="51">
        <f t="shared" si="31"/>
        <v>0.23130320687875944</v>
      </c>
      <c r="W75" s="63" t="s">
        <v>181</v>
      </c>
      <c r="X75" s="52">
        <v>49.762999999999977</v>
      </c>
      <c r="Y75" s="52">
        <v>52.725750569999974</v>
      </c>
      <c r="Z75" s="63">
        <f t="shared" si="32"/>
        <v>2.9627505699999972</v>
      </c>
      <c r="AA75" s="57">
        <f t="shared" si="33"/>
        <v>5.9537217812430897E-2</v>
      </c>
      <c r="AB75" s="63" t="s">
        <v>31</v>
      </c>
      <c r="AC75" s="52">
        <v>57.376000000000005</v>
      </c>
      <c r="AD75" s="52">
        <v>83.397043670000031</v>
      </c>
      <c r="AE75" s="50">
        <f t="shared" si="34"/>
        <v>26.021043670000026</v>
      </c>
      <c r="AF75" s="51">
        <f t="shared" si="35"/>
        <v>0.45351791114751855</v>
      </c>
      <c r="AG75" s="223" t="s">
        <v>181</v>
      </c>
    </row>
    <row r="76" spans="1:33" s="38" customFormat="1" x14ac:dyDescent="0.25">
      <c r="A76" s="78" t="s">
        <v>182</v>
      </c>
      <c r="B76" s="79" t="s">
        <v>183</v>
      </c>
      <c r="C76" s="80" t="s">
        <v>30</v>
      </c>
      <c r="D76" s="81" t="s">
        <v>31</v>
      </c>
      <c r="E76" s="81" t="s">
        <v>31</v>
      </c>
      <c r="F76" s="81" t="s">
        <v>31</v>
      </c>
      <c r="G76" s="82" t="s">
        <v>31</v>
      </c>
      <c r="H76" s="81" t="s">
        <v>31</v>
      </c>
      <c r="I76" s="83" t="s">
        <v>31</v>
      </c>
      <c r="J76" s="83" t="s">
        <v>31</v>
      </c>
      <c r="K76" s="81" t="s">
        <v>31</v>
      </c>
      <c r="L76" s="82" t="s">
        <v>31</v>
      </c>
      <c r="M76" s="81" t="s">
        <v>31</v>
      </c>
      <c r="N76" s="81" t="s">
        <v>31</v>
      </c>
      <c r="O76" s="81" t="s">
        <v>31</v>
      </c>
      <c r="P76" s="81" t="s">
        <v>31</v>
      </c>
      <c r="Q76" s="82" t="s">
        <v>31</v>
      </c>
      <c r="R76" s="81" t="s">
        <v>31</v>
      </c>
      <c r="S76" s="84" t="s">
        <v>31</v>
      </c>
      <c r="T76" s="84" t="s">
        <v>31</v>
      </c>
      <c r="U76" s="81" t="s">
        <v>31</v>
      </c>
      <c r="V76" s="82" t="s">
        <v>31</v>
      </c>
      <c r="W76" s="81" t="s">
        <v>31</v>
      </c>
      <c r="X76" s="81" t="s">
        <v>31</v>
      </c>
      <c r="Y76" s="81" t="s">
        <v>31</v>
      </c>
      <c r="Z76" s="81" t="s">
        <v>31</v>
      </c>
      <c r="AA76" s="82" t="s">
        <v>31</v>
      </c>
      <c r="AB76" s="81" t="s">
        <v>31</v>
      </c>
      <c r="AC76" s="81" t="s">
        <v>31</v>
      </c>
      <c r="AD76" s="81" t="s">
        <v>31</v>
      </c>
      <c r="AE76" s="81" t="s">
        <v>31</v>
      </c>
      <c r="AF76" s="82" t="s">
        <v>31</v>
      </c>
      <c r="AG76" s="224" t="s">
        <v>31</v>
      </c>
    </row>
    <row r="77" spans="1:33" s="38" customFormat="1" ht="173.25" x14ac:dyDescent="0.25">
      <c r="A77" s="53" t="s">
        <v>184</v>
      </c>
      <c r="B77" s="73" t="s">
        <v>185</v>
      </c>
      <c r="C77" s="55" t="s">
        <v>30</v>
      </c>
      <c r="D77" s="52">
        <f>SUM(I77,N77,S77,X77,AC77)</f>
        <v>6346.3249999999989</v>
      </c>
      <c r="E77" s="56">
        <f>SUM(J77,O77,T77,Y77,AD77)</f>
        <v>6244.8994418700004</v>
      </c>
      <c r="F77" s="56">
        <f>E77-D77</f>
        <v>-101.42555812999854</v>
      </c>
      <c r="G77" s="57">
        <f>F77/D77</f>
        <v>-1.5981778136165189E-2</v>
      </c>
      <c r="H77" s="56" t="s">
        <v>31</v>
      </c>
      <c r="I77" s="52">
        <v>2697.5439999999999</v>
      </c>
      <c r="J77" s="52">
        <v>2862.7287798100001</v>
      </c>
      <c r="K77" s="56">
        <f>J77-I77</f>
        <v>165.18477981000024</v>
      </c>
      <c r="L77" s="57">
        <f>K77/I77</f>
        <v>6.1235249475078163E-2</v>
      </c>
      <c r="M77" s="56" t="s">
        <v>31</v>
      </c>
      <c r="N77" s="52">
        <v>89.173000000000002</v>
      </c>
      <c r="O77" s="52">
        <v>93.586487570000003</v>
      </c>
      <c r="P77" s="56">
        <f>O77-N77</f>
        <v>4.4134875700000009</v>
      </c>
      <c r="Q77" s="57">
        <f>P77/N77</f>
        <v>4.9493541430702129E-2</v>
      </c>
      <c r="R77" s="56" t="s">
        <v>31</v>
      </c>
      <c r="S77" s="52">
        <v>1734.6959999999999</v>
      </c>
      <c r="T77" s="52">
        <v>1924.30947427</v>
      </c>
      <c r="U77" s="56">
        <f>T77-S77</f>
        <v>189.6134742700001</v>
      </c>
      <c r="V77" s="57">
        <f>U77/S77</f>
        <v>0.10930645731009936</v>
      </c>
      <c r="W77" s="56" t="s">
        <v>186</v>
      </c>
      <c r="X77" s="52">
        <v>584.68700000000001</v>
      </c>
      <c r="Y77" s="52">
        <v>562.81857992000005</v>
      </c>
      <c r="Z77" s="56">
        <f>Y77-X77</f>
        <v>-21.868420079999964</v>
      </c>
      <c r="AA77" s="57">
        <f>Z77/X77</f>
        <v>-3.7401926295607672E-2</v>
      </c>
      <c r="AB77" s="56" t="s">
        <v>31</v>
      </c>
      <c r="AC77" s="52">
        <v>1240.2249999999999</v>
      </c>
      <c r="AD77" s="52">
        <v>801.45612029999995</v>
      </c>
      <c r="AE77" s="56">
        <f>AD77-AC77</f>
        <v>-438.76887969999996</v>
      </c>
      <c r="AF77" s="57">
        <f>AE77/AC77</f>
        <v>-0.35378167646999537</v>
      </c>
      <c r="AG77" s="222" t="s">
        <v>145</v>
      </c>
    </row>
    <row r="78" spans="1:33" s="38" customFormat="1" x14ac:dyDescent="0.25">
      <c r="A78" s="53" t="s">
        <v>187</v>
      </c>
      <c r="B78" s="73" t="s">
        <v>188</v>
      </c>
      <c r="C78" s="55" t="s">
        <v>30</v>
      </c>
      <c r="D78" s="56">
        <v>0</v>
      </c>
      <c r="E78" s="56">
        <v>0</v>
      </c>
      <c r="F78" s="56" t="s">
        <v>31</v>
      </c>
      <c r="G78" s="57" t="s">
        <v>31</v>
      </c>
      <c r="H78" s="56" t="s">
        <v>31</v>
      </c>
      <c r="I78" s="58">
        <v>0</v>
      </c>
      <c r="J78" s="58">
        <v>0</v>
      </c>
      <c r="K78" s="56" t="s">
        <v>31</v>
      </c>
      <c r="L78" s="57" t="s">
        <v>31</v>
      </c>
      <c r="M78" s="56" t="s">
        <v>31</v>
      </c>
      <c r="N78" s="56">
        <v>0</v>
      </c>
      <c r="O78" s="56">
        <v>0</v>
      </c>
      <c r="P78" s="56" t="s">
        <v>31</v>
      </c>
      <c r="Q78" s="57" t="s">
        <v>31</v>
      </c>
      <c r="R78" s="56" t="s">
        <v>31</v>
      </c>
      <c r="S78" s="59">
        <v>0</v>
      </c>
      <c r="T78" s="59">
        <v>0</v>
      </c>
      <c r="U78" s="56" t="s">
        <v>31</v>
      </c>
      <c r="V78" s="57" t="s">
        <v>31</v>
      </c>
      <c r="W78" s="56" t="s">
        <v>31</v>
      </c>
      <c r="X78" s="59">
        <v>0</v>
      </c>
      <c r="Y78" s="59">
        <v>0</v>
      </c>
      <c r="Z78" s="56" t="s">
        <v>31</v>
      </c>
      <c r="AA78" s="57" t="s">
        <v>31</v>
      </c>
      <c r="AB78" s="56" t="s">
        <v>31</v>
      </c>
      <c r="AC78" s="59">
        <v>0</v>
      </c>
      <c r="AD78" s="59">
        <v>0</v>
      </c>
      <c r="AE78" s="56" t="s">
        <v>31</v>
      </c>
      <c r="AF78" s="57" t="s">
        <v>31</v>
      </c>
      <c r="AG78" s="222" t="s">
        <v>31</v>
      </c>
    </row>
    <row r="79" spans="1:33" s="38" customFormat="1" ht="16.5" thickBot="1" x14ac:dyDescent="0.3">
      <c r="A79" s="85" t="s">
        <v>189</v>
      </c>
      <c r="B79" s="86" t="s">
        <v>190</v>
      </c>
      <c r="C79" s="87" t="s">
        <v>30</v>
      </c>
      <c r="D79" s="88">
        <v>0</v>
      </c>
      <c r="E79" s="88">
        <f>SUM(J79,O79,T79,Y79,AD79)</f>
        <v>1162.1665</v>
      </c>
      <c r="F79" s="88" t="s">
        <v>31</v>
      </c>
      <c r="G79" s="89" t="s">
        <v>31</v>
      </c>
      <c r="H79" s="88" t="s">
        <v>31</v>
      </c>
      <c r="I79" s="90">
        <v>0</v>
      </c>
      <c r="J79" s="90">
        <v>552.90002000000004</v>
      </c>
      <c r="K79" s="88" t="s">
        <v>31</v>
      </c>
      <c r="L79" s="89" t="s">
        <v>31</v>
      </c>
      <c r="M79" s="88" t="s">
        <v>31</v>
      </c>
      <c r="N79" s="88">
        <v>0</v>
      </c>
      <c r="O79" s="88">
        <v>17.762889999999999</v>
      </c>
      <c r="P79" s="88" t="s">
        <v>31</v>
      </c>
      <c r="Q79" s="89" t="s">
        <v>31</v>
      </c>
      <c r="R79" s="88" t="s">
        <v>31</v>
      </c>
      <c r="S79" s="91">
        <v>0</v>
      </c>
      <c r="T79" s="91">
        <v>321.36435</v>
      </c>
      <c r="U79" s="88" t="s">
        <v>31</v>
      </c>
      <c r="V79" s="89" t="s">
        <v>31</v>
      </c>
      <c r="W79" s="88" t="s">
        <v>31</v>
      </c>
      <c r="X79" s="91">
        <v>0</v>
      </c>
      <c r="Y79" s="91">
        <v>84.801259999999999</v>
      </c>
      <c r="Z79" s="88" t="s">
        <v>31</v>
      </c>
      <c r="AA79" s="89" t="s">
        <v>31</v>
      </c>
      <c r="AB79" s="88" t="s">
        <v>31</v>
      </c>
      <c r="AC79" s="91">
        <v>0</v>
      </c>
      <c r="AD79" s="91">
        <v>185.33797999999999</v>
      </c>
      <c r="AE79" s="88" t="s">
        <v>31</v>
      </c>
      <c r="AF79" s="89" t="s">
        <v>31</v>
      </c>
      <c r="AG79" s="225" t="s">
        <v>31</v>
      </c>
    </row>
    <row r="80" spans="1:33" s="38" customFormat="1" ht="16.5" thickBot="1" x14ac:dyDescent="0.3">
      <c r="A80" s="66" t="s">
        <v>191</v>
      </c>
      <c r="B80" s="67" t="s">
        <v>192</v>
      </c>
      <c r="C80" s="68" t="s">
        <v>30</v>
      </c>
      <c r="D80" s="46">
        <f>ROUND(D22-D37,15)</f>
        <v>-3257.652</v>
      </c>
      <c r="E80" s="43">
        <f>ROUND(E22-E37,15)</f>
        <v>-26558.16634131</v>
      </c>
      <c r="F80" s="43">
        <f t="shared" ref="F80:F85" si="36">E80-D80</f>
        <v>-23300.514341310001</v>
      </c>
      <c r="G80" s="44">
        <f>F80/D80</f>
        <v>7.152548627450078</v>
      </c>
      <c r="H80" s="43" t="s">
        <v>31</v>
      </c>
      <c r="I80" s="46">
        <f>ROUND(I22-I37,15)</f>
        <v>-1301.2159999999999</v>
      </c>
      <c r="J80" s="46">
        <f>ROUND(J22-J37,15)</f>
        <v>-10666.994849160001</v>
      </c>
      <c r="K80" s="43">
        <f t="shared" ref="K80:K85" si="37">J80-I80</f>
        <v>-9365.7788491600004</v>
      </c>
      <c r="L80" s="44">
        <f>K80/I80</f>
        <v>7.1977126389162143</v>
      </c>
      <c r="M80" s="43" t="s">
        <v>31</v>
      </c>
      <c r="N80" s="46">
        <f>ROUND(N22-N37,15)</f>
        <v>-198.33</v>
      </c>
      <c r="O80" s="46">
        <f>ROUND(O22-O37,15)</f>
        <v>-270.10905387999998</v>
      </c>
      <c r="P80" s="43">
        <f>O80-N80</f>
        <v>-71.779053879999964</v>
      </c>
      <c r="Q80" s="44">
        <f>P80/N80</f>
        <v>0.36191727867695234</v>
      </c>
      <c r="R80" s="43" t="s">
        <v>31</v>
      </c>
      <c r="S80" s="46">
        <f>ROUND(S22-S37,15)</f>
        <v>-1241.4670000000001</v>
      </c>
      <c r="T80" s="46">
        <f>ROUND(T22-T37,15)</f>
        <v>-5910.2094770199901</v>
      </c>
      <c r="U80" s="43">
        <f>T80-S80</f>
        <v>-4668.7424770199905</v>
      </c>
      <c r="V80" s="44">
        <f>U80/S80</f>
        <v>3.7606657905687304</v>
      </c>
      <c r="W80" s="43" t="s">
        <v>31</v>
      </c>
      <c r="X80" s="46">
        <f>ROUND(X22-X37,15)</f>
        <v>-563.98500000000104</v>
      </c>
      <c r="Y80" s="46">
        <f>ROUND(Y22-Y37,15)</f>
        <v>-304.82259919999899</v>
      </c>
      <c r="Z80" s="43">
        <f>Y80-X80</f>
        <v>259.16240080000205</v>
      </c>
      <c r="AA80" s="44">
        <f>Z80/X80</f>
        <v>-0.4595200241141193</v>
      </c>
      <c r="AB80" s="43" t="s">
        <v>31</v>
      </c>
      <c r="AC80" s="46">
        <f>ROUND(AC22-AC37,15)</f>
        <v>47.346000000001403</v>
      </c>
      <c r="AD80" s="46">
        <f>ROUND(AD22-AD37,15)</f>
        <v>-9406.0303620499999</v>
      </c>
      <c r="AE80" s="43">
        <f>AD80-AC80</f>
        <v>-9453.3763620500013</v>
      </c>
      <c r="AF80" s="44">
        <f>AE80/AC80</f>
        <v>-199.66578722700379</v>
      </c>
      <c r="AG80" s="149" t="s">
        <v>31</v>
      </c>
    </row>
    <row r="81" spans="1:33" s="38" customFormat="1" x14ac:dyDescent="0.25">
      <c r="A81" s="47" t="s">
        <v>193</v>
      </c>
      <c r="B81" s="92" t="s">
        <v>33</v>
      </c>
      <c r="C81" s="49" t="s">
        <v>30</v>
      </c>
      <c r="D81" s="50">
        <f>D23-D38</f>
        <v>-1027.3119999999908</v>
      </c>
      <c r="E81" s="50">
        <f>E23-E38</f>
        <v>-19744.389889430007</v>
      </c>
      <c r="F81" s="50">
        <f t="shared" si="36"/>
        <v>-18717.077889430017</v>
      </c>
      <c r="G81" s="51">
        <f>F81/D81</f>
        <v>18.219467785278653</v>
      </c>
      <c r="H81" s="50" t="s">
        <v>194</v>
      </c>
      <c r="I81" s="52">
        <f>I23-I38</f>
        <v>-540.03299999999581</v>
      </c>
      <c r="J81" s="52">
        <f>J23-J38</f>
        <v>-7206.814351629997</v>
      </c>
      <c r="K81" s="50">
        <f t="shared" si="37"/>
        <v>-6666.7813516300012</v>
      </c>
      <c r="L81" s="51">
        <f>K81/I81</f>
        <v>12.345136966870641</v>
      </c>
      <c r="M81" s="50" t="s">
        <v>194</v>
      </c>
      <c r="N81" s="50" t="s">
        <v>31</v>
      </c>
      <c r="O81" s="50">
        <v>0</v>
      </c>
      <c r="P81" s="50" t="s">
        <v>31</v>
      </c>
      <c r="Q81" s="51" t="s">
        <v>31</v>
      </c>
      <c r="R81" s="50" t="s">
        <v>31</v>
      </c>
      <c r="S81" s="52">
        <f t="shared" ref="S81:T83" si="38">S23-S38</f>
        <v>-212.92599999999948</v>
      </c>
      <c r="T81" s="52">
        <f t="shared" si="38"/>
        <v>-4578.9727602200001</v>
      </c>
      <c r="U81" s="50">
        <f>T81-S81</f>
        <v>-4366.0467602200006</v>
      </c>
      <c r="V81" s="51">
        <f>U81/S81</f>
        <v>20.504995915106711</v>
      </c>
      <c r="W81" s="50" t="s">
        <v>194</v>
      </c>
      <c r="X81" s="52">
        <f t="shared" ref="X81:Y83" si="39">X23-X38</f>
        <v>-339.72699999999986</v>
      </c>
      <c r="Y81" s="52">
        <f t="shared" si="39"/>
        <v>-281.56819371999973</v>
      </c>
      <c r="Z81" s="50">
        <f>Y81-X81</f>
        <v>58.158806280000135</v>
      </c>
      <c r="AA81" s="51">
        <f>Z81/X81</f>
        <v>-0.17119277031263386</v>
      </c>
      <c r="AB81" s="50" t="s">
        <v>195</v>
      </c>
      <c r="AC81" s="52">
        <f t="shared" ref="AC81:AD83" si="40">AC23-AC38</f>
        <v>65.374000000000706</v>
      </c>
      <c r="AD81" s="52">
        <f t="shared" si="40"/>
        <v>-7677.0345838600006</v>
      </c>
      <c r="AE81" s="50">
        <f>AD81-AC81</f>
        <v>-7742.4085838600013</v>
      </c>
      <c r="AF81" s="51">
        <f>AE81/AC81</f>
        <v>-118.43253562364117</v>
      </c>
      <c r="AG81" s="221" t="s">
        <v>196</v>
      </c>
    </row>
    <row r="82" spans="1:33" s="38" customFormat="1" ht="31.5" x14ac:dyDescent="0.25">
      <c r="A82" s="53" t="s">
        <v>197</v>
      </c>
      <c r="B82" s="70" t="s">
        <v>38</v>
      </c>
      <c r="C82" s="55" t="s">
        <v>30</v>
      </c>
      <c r="D82" s="56">
        <f t="shared" ref="D82:E85" si="41">SUM(I82,N82,S82,X82,AC82)</f>
        <v>1288.2070000000017</v>
      </c>
      <c r="E82" s="56">
        <f t="shared" si="41"/>
        <v>-17161.647181140001</v>
      </c>
      <c r="F82" s="50">
        <f t="shared" si="36"/>
        <v>-18449.854181140003</v>
      </c>
      <c r="G82" s="51">
        <f>F82/D82</f>
        <v>-14.322119178936287</v>
      </c>
      <c r="H82" s="56" t="s">
        <v>194</v>
      </c>
      <c r="I82" s="58">
        <f>I24-I39</f>
        <v>567.75700000000143</v>
      </c>
      <c r="J82" s="58">
        <f>J24-J39</f>
        <v>-5994.1269111799993</v>
      </c>
      <c r="K82" s="50">
        <f t="shared" si="37"/>
        <v>-6561.8839111800007</v>
      </c>
      <c r="L82" s="51">
        <f>K82/I82</f>
        <v>-11.557557037922887</v>
      </c>
      <c r="M82" s="56" t="s">
        <v>194</v>
      </c>
      <c r="N82" s="56" t="s">
        <v>31</v>
      </c>
      <c r="O82" s="56">
        <v>0</v>
      </c>
      <c r="P82" s="56" t="s">
        <v>31</v>
      </c>
      <c r="Q82" s="57" t="s">
        <v>31</v>
      </c>
      <c r="R82" s="56" t="s">
        <v>31</v>
      </c>
      <c r="S82" s="58">
        <f t="shared" si="38"/>
        <v>173.8090000000002</v>
      </c>
      <c r="T82" s="58">
        <f t="shared" si="38"/>
        <v>-4143.3726132800002</v>
      </c>
      <c r="U82" s="56">
        <f>T82-S82</f>
        <v>-4317.1816132800004</v>
      </c>
      <c r="V82" s="57">
        <f>U82/S82</f>
        <v>-24.838654001116144</v>
      </c>
      <c r="W82" s="56" t="s">
        <v>194</v>
      </c>
      <c r="X82" s="58">
        <f t="shared" si="39"/>
        <v>-98.016000000000076</v>
      </c>
      <c r="Y82" s="58">
        <f t="shared" si="39"/>
        <v>-47.547573740000189</v>
      </c>
      <c r="Z82" s="56">
        <f>Y82-X82</f>
        <v>50.468426259999887</v>
      </c>
      <c r="AA82" s="51">
        <f>Z82/X82</f>
        <v>-0.51489987614266908</v>
      </c>
      <c r="AB82" s="56" t="s">
        <v>195</v>
      </c>
      <c r="AC82" s="58">
        <f t="shared" si="40"/>
        <v>644.65700000000015</v>
      </c>
      <c r="AD82" s="58">
        <f t="shared" si="40"/>
        <v>-6976.60008294</v>
      </c>
      <c r="AE82" s="50">
        <f>AD82-AC82</f>
        <v>-7621.2570829400001</v>
      </c>
      <c r="AF82" s="51">
        <f>AE82/AC82</f>
        <v>-11.822189292817729</v>
      </c>
      <c r="AG82" s="222" t="s">
        <v>196</v>
      </c>
    </row>
    <row r="83" spans="1:33" s="38" customFormat="1" ht="31.5" x14ac:dyDescent="0.25">
      <c r="A83" s="53" t="s">
        <v>198</v>
      </c>
      <c r="B83" s="70" t="s">
        <v>42</v>
      </c>
      <c r="C83" s="55" t="s">
        <v>30</v>
      </c>
      <c r="D83" s="56">
        <f t="shared" si="41"/>
        <v>-2919.9509999999968</v>
      </c>
      <c r="E83" s="56">
        <f t="shared" si="41"/>
        <v>-3455.4297816400003</v>
      </c>
      <c r="F83" s="50">
        <f t="shared" si="36"/>
        <v>-535.47878164000349</v>
      </c>
      <c r="G83" s="51">
        <f>F83/D83</f>
        <v>0.18338622176879135</v>
      </c>
      <c r="H83" s="56" t="s">
        <v>194</v>
      </c>
      <c r="I83" s="58">
        <f t="shared" ref="I83:J94" si="42">I25-I40</f>
        <v>-1712.2219999999979</v>
      </c>
      <c r="J83" s="58">
        <f>J25-J40</f>
        <v>-2085.3745138000004</v>
      </c>
      <c r="K83" s="50">
        <f t="shared" si="37"/>
        <v>-373.15251380000245</v>
      </c>
      <c r="L83" s="51">
        <f>K83/I83</f>
        <v>0.21793465672091755</v>
      </c>
      <c r="M83" s="56" t="s">
        <v>199</v>
      </c>
      <c r="N83" s="56" t="s">
        <v>31</v>
      </c>
      <c r="O83" s="56">
        <v>0</v>
      </c>
      <c r="P83" s="56" t="s">
        <v>31</v>
      </c>
      <c r="Q83" s="57" t="s">
        <v>31</v>
      </c>
      <c r="R83" s="56" t="s">
        <v>31</v>
      </c>
      <c r="S83" s="58">
        <f t="shared" si="38"/>
        <v>-386.73499999999967</v>
      </c>
      <c r="T83" s="58">
        <f t="shared" si="38"/>
        <v>-435.60014693999983</v>
      </c>
      <c r="U83" s="56">
        <f>T83-S83</f>
        <v>-48.865146940000159</v>
      </c>
      <c r="V83" s="57">
        <f>U83/S83</f>
        <v>0.12635305038333794</v>
      </c>
      <c r="W83" s="56" t="s">
        <v>194</v>
      </c>
      <c r="X83" s="58">
        <f t="shared" si="39"/>
        <v>-241.71099999999979</v>
      </c>
      <c r="Y83" s="58">
        <f t="shared" si="39"/>
        <v>-234.02061997999999</v>
      </c>
      <c r="Z83" s="56">
        <f>Y83-X83</f>
        <v>7.6903800199997931</v>
      </c>
      <c r="AA83" s="51">
        <f>Z83/X83</f>
        <v>-3.18164254833243E-2</v>
      </c>
      <c r="AB83" s="56" t="s">
        <v>195</v>
      </c>
      <c r="AC83" s="58">
        <f t="shared" si="40"/>
        <v>-579.28299999999945</v>
      </c>
      <c r="AD83" s="58">
        <f t="shared" si="40"/>
        <v>-700.43450091999989</v>
      </c>
      <c r="AE83" s="50">
        <f>AD83-AC83</f>
        <v>-121.15150092000044</v>
      </c>
      <c r="AF83" s="51">
        <f>AE83/AC83</f>
        <v>0.20914043899096049</v>
      </c>
      <c r="AG83" s="222" t="s">
        <v>200</v>
      </c>
    </row>
    <row r="84" spans="1:33" s="38" customFormat="1" ht="31.5" x14ac:dyDescent="0.25">
      <c r="A84" s="53" t="s">
        <v>201</v>
      </c>
      <c r="B84" s="70" t="s">
        <v>45</v>
      </c>
      <c r="C84" s="55" t="s">
        <v>30</v>
      </c>
      <c r="D84" s="56">
        <f t="shared" si="41"/>
        <v>604.43200000000002</v>
      </c>
      <c r="E84" s="56">
        <f t="shared" si="41"/>
        <v>872.68707335000022</v>
      </c>
      <c r="F84" s="50">
        <f t="shared" si="36"/>
        <v>268.2550733500002</v>
      </c>
      <c r="G84" s="51">
        <f>F84/D84</f>
        <v>0.44381348662876913</v>
      </c>
      <c r="H84" s="56" t="s">
        <v>202</v>
      </c>
      <c r="I84" s="58">
        <f t="shared" si="42"/>
        <v>604.43200000000002</v>
      </c>
      <c r="J84" s="58">
        <f t="shared" si="42"/>
        <v>872.68707335000022</v>
      </c>
      <c r="K84" s="50">
        <f t="shared" si="37"/>
        <v>268.2550733500002</v>
      </c>
      <c r="L84" s="51">
        <f>K84/I84</f>
        <v>0.44381348662876913</v>
      </c>
      <c r="M84" s="56" t="s">
        <v>202</v>
      </c>
      <c r="N84" s="56" t="s">
        <v>31</v>
      </c>
      <c r="O84" s="56">
        <v>0</v>
      </c>
      <c r="P84" s="56" t="s">
        <v>31</v>
      </c>
      <c r="Q84" s="57" t="s">
        <v>31</v>
      </c>
      <c r="R84" s="56" t="s">
        <v>31</v>
      </c>
      <c r="S84" s="56" t="s">
        <v>31</v>
      </c>
      <c r="T84" s="56">
        <v>0</v>
      </c>
      <c r="U84" s="56" t="s">
        <v>31</v>
      </c>
      <c r="V84" s="57" t="s">
        <v>31</v>
      </c>
      <c r="W84" s="56" t="s">
        <v>31</v>
      </c>
      <c r="X84" s="56" t="s">
        <v>31</v>
      </c>
      <c r="Y84" s="56">
        <v>0</v>
      </c>
      <c r="Z84" s="56" t="s">
        <v>31</v>
      </c>
      <c r="AA84" s="51" t="s">
        <v>31</v>
      </c>
      <c r="AB84" s="56" t="s">
        <v>31</v>
      </c>
      <c r="AC84" s="59" t="s">
        <v>31</v>
      </c>
      <c r="AD84" s="56">
        <v>0</v>
      </c>
      <c r="AE84" s="56" t="s">
        <v>31</v>
      </c>
      <c r="AF84" s="56" t="s">
        <v>31</v>
      </c>
      <c r="AG84" s="222" t="s">
        <v>31</v>
      </c>
    </row>
    <row r="85" spans="1:33" s="38" customFormat="1" x14ac:dyDescent="0.25">
      <c r="A85" s="53" t="s">
        <v>203</v>
      </c>
      <c r="B85" s="72" t="s">
        <v>48</v>
      </c>
      <c r="C85" s="55" t="s">
        <v>30</v>
      </c>
      <c r="D85" s="56">
        <f t="shared" si="41"/>
        <v>0</v>
      </c>
      <c r="E85" s="56">
        <f t="shared" si="41"/>
        <v>0</v>
      </c>
      <c r="F85" s="50">
        <f t="shared" si="36"/>
        <v>0</v>
      </c>
      <c r="G85" s="51">
        <v>0</v>
      </c>
      <c r="H85" s="56" t="s">
        <v>31</v>
      </c>
      <c r="I85" s="58">
        <f t="shared" si="42"/>
        <v>0</v>
      </c>
      <c r="J85" s="58">
        <f t="shared" si="42"/>
        <v>0</v>
      </c>
      <c r="K85" s="50">
        <f t="shared" si="37"/>
        <v>0</v>
      </c>
      <c r="L85" s="51">
        <v>0</v>
      </c>
      <c r="M85" s="56" t="s">
        <v>31</v>
      </c>
      <c r="N85" s="58">
        <f>N27-N42</f>
        <v>0</v>
      </c>
      <c r="O85" s="58">
        <f>O27-O42</f>
        <v>0</v>
      </c>
      <c r="P85" s="56">
        <f>O85-N85</f>
        <v>0</v>
      </c>
      <c r="Q85" s="57">
        <v>0</v>
      </c>
      <c r="R85" s="56" t="s">
        <v>31</v>
      </c>
      <c r="S85" s="58">
        <f>S27-S42</f>
        <v>0</v>
      </c>
      <c r="T85" s="58">
        <f>T27-T42</f>
        <v>0</v>
      </c>
      <c r="U85" s="56">
        <f>T85-S85</f>
        <v>0</v>
      </c>
      <c r="V85" s="57">
        <v>0</v>
      </c>
      <c r="W85" s="56" t="s">
        <v>31</v>
      </c>
      <c r="X85" s="58">
        <f>X27-X42</f>
        <v>0</v>
      </c>
      <c r="Y85" s="58">
        <f>Y27-Y42</f>
        <v>0</v>
      </c>
      <c r="Z85" s="56">
        <f>Y85-X85</f>
        <v>0</v>
      </c>
      <c r="AA85" s="51">
        <v>0</v>
      </c>
      <c r="AB85" s="56" t="s">
        <v>31</v>
      </c>
      <c r="AC85" s="58">
        <f>AC27-AC42</f>
        <v>0</v>
      </c>
      <c r="AD85" s="58">
        <f>AD27-AD42</f>
        <v>0</v>
      </c>
      <c r="AE85" s="50">
        <f>AD85-AC85</f>
        <v>0</v>
      </c>
      <c r="AF85" s="51">
        <v>0</v>
      </c>
      <c r="AG85" s="222" t="s">
        <v>31</v>
      </c>
    </row>
    <row r="86" spans="1:33" s="38" customFormat="1" x14ac:dyDescent="0.25">
      <c r="A86" s="53" t="s">
        <v>204</v>
      </c>
      <c r="B86" s="72" t="s">
        <v>50</v>
      </c>
      <c r="C86" s="55" t="s">
        <v>30</v>
      </c>
      <c r="D86" s="56" t="s">
        <v>31</v>
      </c>
      <c r="E86" s="56" t="s">
        <v>31</v>
      </c>
      <c r="F86" s="56" t="s">
        <v>31</v>
      </c>
      <c r="G86" s="51" t="s">
        <v>31</v>
      </c>
      <c r="H86" s="56" t="s">
        <v>31</v>
      </c>
      <c r="I86" s="58" t="s">
        <v>31</v>
      </c>
      <c r="J86" s="58" t="s">
        <v>31</v>
      </c>
      <c r="K86" s="58" t="s">
        <v>31</v>
      </c>
      <c r="L86" s="58" t="s">
        <v>31</v>
      </c>
      <c r="M86" s="56" t="s">
        <v>31</v>
      </c>
      <c r="N86" s="56" t="s">
        <v>31</v>
      </c>
      <c r="O86" s="58" t="s">
        <v>31</v>
      </c>
      <c r="P86" s="56" t="s">
        <v>31</v>
      </c>
      <c r="Q86" s="57" t="s">
        <v>31</v>
      </c>
      <c r="R86" s="56" t="s">
        <v>31</v>
      </c>
      <c r="S86" s="56" t="s">
        <v>31</v>
      </c>
      <c r="T86" s="58" t="s">
        <v>31</v>
      </c>
      <c r="U86" s="56" t="s">
        <v>31</v>
      </c>
      <c r="V86" s="57" t="s">
        <v>31</v>
      </c>
      <c r="W86" s="56" t="s">
        <v>31</v>
      </c>
      <c r="X86" s="56" t="s">
        <v>31</v>
      </c>
      <c r="Y86" s="58" t="s">
        <v>31</v>
      </c>
      <c r="Z86" s="56" t="s">
        <v>31</v>
      </c>
      <c r="AA86" s="51" t="s">
        <v>31</v>
      </c>
      <c r="AB86" s="56" t="s">
        <v>31</v>
      </c>
      <c r="AC86" s="56" t="s">
        <v>31</v>
      </c>
      <c r="AD86" s="58" t="s">
        <v>31</v>
      </c>
      <c r="AE86" s="58" t="s">
        <v>31</v>
      </c>
      <c r="AF86" s="51" t="s">
        <v>31</v>
      </c>
      <c r="AG86" s="222" t="s">
        <v>31</v>
      </c>
    </row>
    <row r="87" spans="1:33" s="38" customFormat="1" x14ac:dyDescent="0.25">
      <c r="A87" s="53" t="s">
        <v>205</v>
      </c>
      <c r="B87" s="72" t="s">
        <v>52</v>
      </c>
      <c r="C87" s="55" t="s">
        <v>30</v>
      </c>
      <c r="D87" s="58">
        <f>SUM(I87,N87,S87,X87,AC87)</f>
        <v>0</v>
      </c>
      <c r="E87" s="56">
        <f>SUM(J87,O87,T87,Y87,AD87)</f>
        <v>0</v>
      </c>
      <c r="F87" s="50">
        <f>E87-D87</f>
        <v>0</v>
      </c>
      <c r="G87" s="51">
        <v>0</v>
      </c>
      <c r="H87" s="56" t="s">
        <v>31</v>
      </c>
      <c r="I87" s="58">
        <f t="shared" si="42"/>
        <v>0</v>
      </c>
      <c r="J87" s="58">
        <f t="shared" si="42"/>
        <v>0</v>
      </c>
      <c r="K87" s="50">
        <f>J87-I87</f>
        <v>0</v>
      </c>
      <c r="L87" s="51">
        <v>0</v>
      </c>
      <c r="M87" s="56" t="s">
        <v>31</v>
      </c>
      <c r="N87" s="58">
        <f>N29-N44</f>
        <v>0</v>
      </c>
      <c r="O87" s="58">
        <f>O29-O44</f>
        <v>0</v>
      </c>
      <c r="P87" s="56">
        <f>O87-N87</f>
        <v>0</v>
      </c>
      <c r="Q87" s="57">
        <v>0</v>
      </c>
      <c r="R87" s="56" t="s">
        <v>31</v>
      </c>
      <c r="S87" s="58">
        <f>S29-S44</f>
        <v>0</v>
      </c>
      <c r="T87" s="58">
        <f>T29-T44</f>
        <v>0</v>
      </c>
      <c r="U87" s="56">
        <f>T87-S87</f>
        <v>0</v>
      </c>
      <c r="V87" s="57">
        <v>0</v>
      </c>
      <c r="W87" s="56" t="s">
        <v>31</v>
      </c>
      <c r="X87" s="58">
        <f>X29-X44</f>
        <v>0</v>
      </c>
      <c r="Y87" s="58">
        <f>Y29-Y44</f>
        <v>0</v>
      </c>
      <c r="Z87" s="56">
        <f>Y87-X87</f>
        <v>0</v>
      </c>
      <c r="AA87" s="51">
        <v>0</v>
      </c>
      <c r="AB87" s="56" t="s">
        <v>31</v>
      </c>
      <c r="AC87" s="58">
        <f>AC29-AC44</f>
        <v>0</v>
      </c>
      <c r="AD87" s="58">
        <f>AD29-AD44</f>
        <v>0</v>
      </c>
      <c r="AE87" s="50">
        <f>AD87-AC87</f>
        <v>0</v>
      </c>
      <c r="AF87" s="51">
        <v>0</v>
      </c>
      <c r="AG87" s="222" t="s">
        <v>31</v>
      </c>
    </row>
    <row r="88" spans="1:33" s="38" customFormat="1" ht="63" x14ac:dyDescent="0.25">
      <c r="A88" s="53" t="s">
        <v>206</v>
      </c>
      <c r="B88" s="72" t="s">
        <v>54</v>
      </c>
      <c r="C88" s="55" t="s">
        <v>30</v>
      </c>
      <c r="D88" s="58">
        <f>SUM(I88,N88,S88,X88,AC88)</f>
        <v>143.411</v>
      </c>
      <c r="E88" s="56">
        <f>SUM(J88,O88,T88,Y88,AD88)</f>
        <v>206.41280563000001</v>
      </c>
      <c r="F88" s="50">
        <f>E88-D88</f>
        <v>63.001805630000007</v>
      </c>
      <c r="G88" s="51">
        <f>F88/D88</f>
        <v>0.43930943672382178</v>
      </c>
      <c r="H88" s="56" t="s">
        <v>55</v>
      </c>
      <c r="I88" s="58">
        <f t="shared" si="42"/>
        <v>89.14</v>
      </c>
      <c r="J88" s="58">
        <f t="shared" si="42"/>
        <v>130.89628651000001</v>
      </c>
      <c r="K88" s="50">
        <f>J88-I88</f>
        <v>41.75628651000001</v>
      </c>
      <c r="L88" s="51">
        <f>K88/I88</f>
        <v>0.46843489466008537</v>
      </c>
      <c r="M88" s="56" t="s">
        <v>56</v>
      </c>
      <c r="N88" s="58">
        <f>N30-N45</f>
        <v>0</v>
      </c>
      <c r="O88" s="58">
        <f>O30-O45</f>
        <v>1.85919517</v>
      </c>
      <c r="P88" s="56">
        <f>O88-N88</f>
        <v>1.85919517</v>
      </c>
      <c r="Q88" s="57">
        <v>1</v>
      </c>
      <c r="R88" s="56" t="s">
        <v>55</v>
      </c>
      <c r="S88" s="58">
        <f>S30-S45</f>
        <v>44.529000000000003</v>
      </c>
      <c r="T88" s="58">
        <f>T30-T45</f>
        <v>55.816728269999999</v>
      </c>
      <c r="U88" s="56">
        <f>T88-S88</f>
        <v>11.287728269999995</v>
      </c>
      <c r="V88" s="57">
        <f>U88/S88</f>
        <v>0.25349161827123884</v>
      </c>
      <c r="W88" s="56" t="s">
        <v>57</v>
      </c>
      <c r="X88" s="58">
        <f>X30-X45</f>
        <v>9.7420000000000009</v>
      </c>
      <c r="Y88" s="58">
        <f>Y30-Y45</f>
        <v>17.84059568</v>
      </c>
      <c r="Z88" s="56">
        <f>Y88-X88</f>
        <v>8.098595679999999</v>
      </c>
      <c r="AA88" s="51">
        <f>Z88/X88</f>
        <v>0.83130729624307109</v>
      </c>
      <c r="AB88" s="56" t="s">
        <v>58</v>
      </c>
      <c r="AC88" s="58">
        <f>AC30-AC45</f>
        <v>0</v>
      </c>
      <c r="AD88" s="58">
        <f>AD30-AD45</f>
        <v>0</v>
      </c>
      <c r="AE88" s="50">
        <f>AD88-AC88</f>
        <v>0</v>
      </c>
      <c r="AF88" s="51">
        <v>0</v>
      </c>
      <c r="AG88" s="222" t="s">
        <v>31</v>
      </c>
    </row>
    <row r="89" spans="1:33" s="38" customFormat="1" x14ac:dyDescent="0.25">
      <c r="A89" s="53" t="s">
        <v>207</v>
      </c>
      <c r="B89" s="72" t="s">
        <v>60</v>
      </c>
      <c r="C89" s="55" t="s">
        <v>30</v>
      </c>
      <c r="D89" s="56" t="s">
        <v>31</v>
      </c>
      <c r="E89" s="56" t="s">
        <v>31</v>
      </c>
      <c r="F89" s="56" t="s">
        <v>31</v>
      </c>
      <c r="G89" s="57" t="s">
        <v>31</v>
      </c>
      <c r="H89" s="56" t="s">
        <v>31</v>
      </c>
      <c r="I89" s="58" t="s">
        <v>31</v>
      </c>
      <c r="J89" s="58" t="s">
        <v>31</v>
      </c>
      <c r="K89" s="58" t="s">
        <v>31</v>
      </c>
      <c r="L89" s="58" t="s">
        <v>31</v>
      </c>
      <c r="M89" s="56" t="s">
        <v>31</v>
      </c>
      <c r="N89" s="56" t="s">
        <v>31</v>
      </c>
      <c r="O89" s="58" t="s">
        <v>31</v>
      </c>
      <c r="P89" s="56" t="s">
        <v>31</v>
      </c>
      <c r="Q89" s="57" t="s">
        <v>31</v>
      </c>
      <c r="R89" s="56" t="s">
        <v>31</v>
      </c>
      <c r="S89" s="56" t="s">
        <v>31</v>
      </c>
      <c r="T89" s="58" t="s">
        <v>31</v>
      </c>
      <c r="U89" s="56" t="s">
        <v>31</v>
      </c>
      <c r="V89" s="57" t="s">
        <v>31</v>
      </c>
      <c r="W89" s="56" t="s">
        <v>31</v>
      </c>
      <c r="X89" s="56" t="s">
        <v>31</v>
      </c>
      <c r="Y89" s="58" t="s">
        <v>31</v>
      </c>
      <c r="Z89" s="56" t="s">
        <v>31</v>
      </c>
      <c r="AA89" s="56" t="s">
        <v>31</v>
      </c>
      <c r="AB89" s="56" t="s">
        <v>31</v>
      </c>
      <c r="AC89" s="56" t="s">
        <v>31</v>
      </c>
      <c r="AD89" s="58" t="s">
        <v>31</v>
      </c>
      <c r="AE89" s="58" t="s">
        <v>31</v>
      </c>
      <c r="AF89" s="58" t="s">
        <v>31</v>
      </c>
      <c r="AG89" s="222" t="s">
        <v>31</v>
      </c>
    </row>
    <row r="90" spans="1:33" s="38" customFormat="1" x14ac:dyDescent="0.25">
      <c r="A90" s="53" t="s">
        <v>208</v>
      </c>
      <c r="B90" s="72" t="s">
        <v>62</v>
      </c>
      <c r="C90" s="55" t="s">
        <v>30</v>
      </c>
      <c r="D90" s="58">
        <f>SUM(I90,N90,S90,X90,AC90)</f>
        <v>-1359.5199999999988</v>
      </c>
      <c r="E90" s="56">
        <f>SUM(J90,O90,T90,Y90,AD90)</f>
        <v>-4559.3264823299996</v>
      </c>
      <c r="F90" s="50">
        <f>E90-D90</f>
        <v>-3199.806482330001</v>
      </c>
      <c r="G90" s="51">
        <f>F90/D90</f>
        <v>2.3536295768580113</v>
      </c>
      <c r="H90" s="56" t="s">
        <v>194</v>
      </c>
      <c r="I90" s="58">
        <f t="shared" si="42"/>
        <v>-447.11399999999958</v>
      </c>
      <c r="J90" s="58">
        <f t="shared" si="42"/>
        <v>-2157.8234586500002</v>
      </c>
      <c r="K90" s="50">
        <f>J90-I90</f>
        <v>-1710.7094586500007</v>
      </c>
      <c r="L90" s="51">
        <f>K90/I90</f>
        <v>3.8261147238735584</v>
      </c>
      <c r="M90" s="56" t="s">
        <v>194</v>
      </c>
      <c r="N90" s="58">
        <f>N32-N47</f>
        <v>-90.298000000000002</v>
      </c>
      <c r="O90" s="58">
        <f>O32-O47</f>
        <v>-146.07445452000002</v>
      </c>
      <c r="P90" s="56">
        <f>O90-N90</f>
        <v>-55.776454520000016</v>
      </c>
      <c r="Q90" s="57">
        <f>P90/N90</f>
        <v>0.61769313295975559</v>
      </c>
      <c r="R90" s="56" t="s">
        <v>194</v>
      </c>
      <c r="S90" s="58">
        <f>S32-S47</f>
        <v>-544.53899999999976</v>
      </c>
      <c r="T90" s="58">
        <f>T32-T47</f>
        <v>-492.47567052999966</v>
      </c>
      <c r="U90" s="56">
        <f>T90-S90</f>
        <v>52.063329470000099</v>
      </c>
      <c r="V90" s="57">
        <f>U90/S90</f>
        <v>-9.5609918610053871E-2</v>
      </c>
      <c r="W90" s="56" t="s">
        <v>202</v>
      </c>
      <c r="X90" s="58">
        <f>X32-X47</f>
        <v>-239.77899999999954</v>
      </c>
      <c r="Y90" s="58">
        <f>Y32-Y47</f>
        <v>-69.184905499999786</v>
      </c>
      <c r="Z90" s="56">
        <f>Y90-X90</f>
        <v>170.59409449999976</v>
      </c>
      <c r="AA90" s="51">
        <f>Z90/X90</f>
        <v>-0.71146386672727835</v>
      </c>
      <c r="AB90" s="56" t="s">
        <v>202</v>
      </c>
      <c r="AC90" s="58">
        <f>AC32-AC47</f>
        <v>-37.789999999999964</v>
      </c>
      <c r="AD90" s="58">
        <f>AD32-AD47</f>
        <v>-1693.7679931299999</v>
      </c>
      <c r="AE90" s="50">
        <f>AD90-AC90</f>
        <v>-1655.97799313</v>
      </c>
      <c r="AF90" s="51">
        <f>AE90/AC90</f>
        <v>43.820534351151139</v>
      </c>
      <c r="AG90" s="222" t="s">
        <v>194</v>
      </c>
    </row>
    <row r="91" spans="1:33" s="38" customFormat="1" ht="31.5" x14ac:dyDescent="0.25">
      <c r="A91" s="53" t="s">
        <v>209</v>
      </c>
      <c r="B91" s="72" t="s">
        <v>65</v>
      </c>
      <c r="C91" s="55" t="s">
        <v>30</v>
      </c>
      <c r="D91" s="56" t="s">
        <v>31</v>
      </c>
      <c r="E91" s="56" t="s">
        <v>31</v>
      </c>
      <c r="F91" s="56" t="s">
        <v>31</v>
      </c>
      <c r="G91" s="57" t="s">
        <v>31</v>
      </c>
      <c r="H91" s="56" t="s">
        <v>31</v>
      </c>
      <c r="I91" s="56" t="s">
        <v>31</v>
      </c>
      <c r="J91" s="56" t="s">
        <v>31</v>
      </c>
      <c r="K91" s="56" t="s">
        <v>31</v>
      </c>
      <c r="L91" s="56" t="s">
        <v>31</v>
      </c>
      <c r="M91" s="56" t="s">
        <v>31</v>
      </c>
      <c r="N91" s="56" t="s">
        <v>31</v>
      </c>
      <c r="O91" s="56" t="s">
        <v>31</v>
      </c>
      <c r="P91" s="56" t="s">
        <v>31</v>
      </c>
      <c r="Q91" s="57" t="s">
        <v>31</v>
      </c>
      <c r="R91" s="56" t="s">
        <v>31</v>
      </c>
      <c r="S91" s="56" t="s">
        <v>31</v>
      </c>
      <c r="T91" s="56" t="s">
        <v>31</v>
      </c>
      <c r="U91" s="56" t="s">
        <v>31</v>
      </c>
      <c r="V91" s="57" t="s">
        <v>31</v>
      </c>
      <c r="W91" s="56" t="s">
        <v>31</v>
      </c>
      <c r="X91" s="56" t="s">
        <v>31</v>
      </c>
      <c r="Y91" s="56" t="s">
        <v>31</v>
      </c>
      <c r="Z91" s="56" t="s">
        <v>31</v>
      </c>
      <c r="AA91" s="56" t="s">
        <v>31</v>
      </c>
      <c r="AB91" s="56" t="s">
        <v>31</v>
      </c>
      <c r="AC91" s="56" t="s">
        <v>31</v>
      </c>
      <c r="AD91" s="56" t="s">
        <v>31</v>
      </c>
      <c r="AE91" s="56" t="s">
        <v>31</v>
      </c>
      <c r="AF91" s="56" t="s">
        <v>31</v>
      </c>
      <c r="AG91" s="222" t="s">
        <v>31</v>
      </c>
    </row>
    <row r="92" spans="1:33" s="38" customFormat="1" x14ac:dyDescent="0.25">
      <c r="A92" s="53" t="s">
        <v>210</v>
      </c>
      <c r="B92" s="70" t="s">
        <v>67</v>
      </c>
      <c r="C92" s="55" t="s">
        <v>30</v>
      </c>
      <c r="D92" s="56" t="s">
        <v>31</v>
      </c>
      <c r="E92" s="56" t="s">
        <v>31</v>
      </c>
      <c r="F92" s="56" t="s">
        <v>31</v>
      </c>
      <c r="G92" s="57" t="s">
        <v>31</v>
      </c>
      <c r="H92" s="56" t="s">
        <v>31</v>
      </c>
      <c r="I92" s="56" t="s">
        <v>31</v>
      </c>
      <c r="J92" s="56" t="s">
        <v>31</v>
      </c>
      <c r="K92" s="56" t="s">
        <v>31</v>
      </c>
      <c r="L92" s="56" t="s">
        <v>31</v>
      </c>
      <c r="M92" s="56" t="s">
        <v>31</v>
      </c>
      <c r="N92" s="56" t="s">
        <v>31</v>
      </c>
      <c r="O92" s="56" t="s">
        <v>31</v>
      </c>
      <c r="P92" s="56" t="s">
        <v>31</v>
      </c>
      <c r="Q92" s="57" t="s">
        <v>31</v>
      </c>
      <c r="R92" s="56" t="s">
        <v>31</v>
      </c>
      <c r="S92" s="56" t="s">
        <v>31</v>
      </c>
      <c r="T92" s="56" t="s">
        <v>31</v>
      </c>
      <c r="U92" s="56" t="s">
        <v>31</v>
      </c>
      <c r="V92" s="57" t="s">
        <v>31</v>
      </c>
      <c r="W92" s="56" t="s">
        <v>31</v>
      </c>
      <c r="X92" s="56" t="s">
        <v>31</v>
      </c>
      <c r="Y92" s="56" t="s">
        <v>31</v>
      </c>
      <c r="Z92" s="56" t="s">
        <v>31</v>
      </c>
      <c r="AA92" s="56" t="s">
        <v>31</v>
      </c>
      <c r="AB92" s="56" t="s">
        <v>31</v>
      </c>
      <c r="AC92" s="56" t="s">
        <v>31</v>
      </c>
      <c r="AD92" s="56" t="s">
        <v>31</v>
      </c>
      <c r="AE92" s="56" t="s">
        <v>31</v>
      </c>
      <c r="AF92" s="56" t="s">
        <v>31</v>
      </c>
      <c r="AG92" s="222" t="s">
        <v>31</v>
      </c>
    </row>
    <row r="93" spans="1:33" s="38" customFormat="1" x14ac:dyDescent="0.25">
      <c r="A93" s="53" t="s">
        <v>211</v>
      </c>
      <c r="B93" s="70" t="s">
        <v>69</v>
      </c>
      <c r="C93" s="55" t="s">
        <v>30</v>
      </c>
      <c r="D93" s="56" t="s">
        <v>31</v>
      </c>
      <c r="E93" s="56" t="s">
        <v>31</v>
      </c>
      <c r="F93" s="56" t="s">
        <v>31</v>
      </c>
      <c r="G93" s="57" t="s">
        <v>31</v>
      </c>
      <c r="H93" s="56" t="s">
        <v>31</v>
      </c>
      <c r="I93" s="56" t="s">
        <v>31</v>
      </c>
      <c r="J93" s="56" t="s">
        <v>31</v>
      </c>
      <c r="K93" s="56" t="s">
        <v>31</v>
      </c>
      <c r="L93" s="56" t="s">
        <v>31</v>
      </c>
      <c r="M93" s="56" t="s">
        <v>31</v>
      </c>
      <c r="N93" s="56" t="s">
        <v>31</v>
      </c>
      <c r="O93" s="56" t="s">
        <v>31</v>
      </c>
      <c r="P93" s="56" t="s">
        <v>31</v>
      </c>
      <c r="Q93" s="57" t="s">
        <v>31</v>
      </c>
      <c r="R93" s="56" t="s">
        <v>31</v>
      </c>
      <c r="S93" s="56" t="s">
        <v>31</v>
      </c>
      <c r="T93" s="56" t="s">
        <v>31</v>
      </c>
      <c r="U93" s="56" t="s">
        <v>31</v>
      </c>
      <c r="V93" s="57" t="s">
        <v>31</v>
      </c>
      <c r="W93" s="56" t="s">
        <v>31</v>
      </c>
      <c r="X93" s="56" t="s">
        <v>31</v>
      </c>
      <c r="Y93" s="56" t="s">
        <v>31</v>
      </c>
      <c r="Z93" s="56" t="s">
        <v>31</v>
      </c>
      <c r="AA93" s="56" t="s">
        <v>31</v>
      </c>
      <c r="AB93" s="56" t="s">
        <v>31</v>
      </c>
      <c r="AC93" s="56" t="s">
        <v>31</v>
      </c>
      <c r="AD93" s="56" t="s">
        <v>31</v>
      </c>
      <c r="AE93" s="56" t="s">
        <v>31</v>
      </c>
      <c r="AF93" s="56" t="s">
        <v>31</v>
      </c>
      <c r="AG93" s="222" t="s">
        <v>31</v>
      </c>
    </row>
    <row r="94" spans="1:33" s="38" customFormat="1" ht="32.25" thickBot="1" x14ac:dyDescent="0.3">
      <c r="A94" s="60" t="s">
        <v>212</v>
      </c>
      <c r="B94" s="93" t="s">
        <v>71</v>
      </c>
      <c r="C94" s="62" t="s">
        <v>30</v>
      </c>
      <c r="D94" s="58">
        <f>SUM(I94,N94,S94,X94,AC94)</f>
        <v>-1014.2309999999989</v>
      </c>
      <c r="E94" s="63">
        <f>SUM(J94,O94,T94,Y94,AD94)</f>
        <v>-2460.8627751799991</v>
      </c>
      <c r="F94" s="50">
        <f t="shared" ref="F94:F113" si="43">E94-D94</f>
        <v>-1446.6317751800002</v>
      </c>
      <c r="G94" s="51">
        <f>F94/D94</f>
        <v>1.4263336214136639</v>
      </c>
      <c r="H94" s="63" t="s">
        <v>213</v>
      </c>
      <c r="I94" s="58">
        <f t="shared" si="42"/>
        <v>-403.20899999999983</v>
      </c>
      <c r="J94" s="58">
        <f t="shared" si="42"/>
        <v>-1433.2533253900001</v>
      </c>
      <c r="K94" s="50">
        <f t="shared" ref="K94:K113" si="44">J94-I94</f>
        <v>-1030.0443253900003</v>
      </c>
      <c r="L94" s="51">
        <f>K94/I94</f>
        <v>2.5546164033788945</v>
      </c>
      <c r="M94" s="63" t="s">
        <v>213</v>
      </c>
      <c r="N94" s="58">
        <f>N36-N51</f>
        <v>-108.03199999999998</v>
      </c>
      <c r="O94" s="58">
        <f>O36-O51</f>
        <v>-125.89379453000004</v>
      </c>
      <c r="P94" s="63">
        <f t="shared" ref="P94:P108" si="45">O94-N94</f>
        <v>-17.861794530000054</v>
      </c>
      <c r="Q94" s="64">
        <f>P94/N94</f>
        <v>0.1653379973526368</v>
      </c>
      <c r="R94" s="63" t="s">
        <v>213</v>
      </c>
      <c r="S94" s="58">
        <f>S36-S51</f>
        <v>-528.53099999999904</v>
      </c>
      <c r="T94" s="58">
        <f>T36-T51</f>
        <v>-894.57777453999915</v>
      </c>
      <c r="U94" s="63">
        <f t="shared" ref="U94:U111" si="46">T94-S94</f>
        <v>-366.04677454000011</v>
      </c>
      <c r="V94" s="64">
        <f>U94/S94</f>
        <v>0.69257389734944741</v>
      </c>
      <c r="W94" s="63" t="s">
        <v>200</v>
      </c>
      <c r="X94" s="58">
        <f>X36-X51</f>
        <v>5.7789999999999999</v>
      </c>
      <c r="Y94" s="58">
        <f>Y36-Y51</f>
        <v>28.089904340000004</v>
      </c>
      <c r="Z94" s="63">
        <f t="shared" ref="Z94:Z111" si="47">Y94-X94</f>
        <v>22.310904340000004</v>
      </c>
      <c r="AA94" s="51">
        <f>Z94/X94</f>
        <v>3.8606859906558237</v>
      </c>
      <c r="AB94" s="63" t="s">
        <v>214</v>
      </c>
      <c r="AC94" s="58">
        <f>AC36-AC51</f>
        <v>19.762</v>
      </c>
      <c r="AD94" s="58">
        <f>AD36-AD51</f>
        <v>-35.227785059999974</v>
      </c>
      <c r="AE94" s="50">
        <f t="shared" ref="AE94:AE111" si="48">AD94-AC94</f>
        <v>-54.989785059999974</v>
      </c>
      <c r="AF94" s="51">
        <f>AE94/AC94</f>
        <v>-2.7826022194109896</v>
      </c>
      <c r="AG94" s="223" t="s">
        <v>196</v>
      </c>
    </row>
    <row r="95" spans="1:33" s="38" customFormat="1" ht="16.5" thickBot="1" x14ac:dyDescent="0.3">
      <c r="A95" s="66" t="s">
        <v>215</v>
      </c>
      <c r="B95" s="94" t="s">
        <v>216</v>
      </c>
      <c r="C95" s="95" t="s">
        <v>30</v>
      </c>
      <c r="D95" s="46">
        <f>D96-D102</f>
        <v>-3703.6009999999997</v>
      </c>
      <c r="E95" s="46">
        <f>E96-E102</f>
        <v>-15254.01781945</v>
      </c>
      <c r="F95" s="43">
        <f t="shared" si="43"/>
        <v>-11550.416819450002</v>
      </c>
      <c r="G95" s="44">
        <f>F95/D95</f>
        <v>3.1186990227754023</v>
      </c>
      <c r="H95" s="43" t="s">
        <v>31</v>
      </c>
      <c r="I95" s="46">
        <f>I96-I102</f>
        <v>-1653.3689999999999</v>
      </c>
      <c r="J95" s="46">
        <f>J96-J102</f>
        <v>-5808.1218365200002</v>
      </c>
      <c r="K95" s="43">
        <f t="shared" si="44"/>
        <v>-4154.7528365200005</v>
      </c>
      <c r="L95" s="44">
        <f>K95/I95</f>
        <v>2.512901134906969</v>
      </c>
      <c r="M95" s="43" t="s">
        <v>31</v>
      </c>
      <c r="N95" s="46">
        <f>N96-N102</f>
        <v>-71.439000000000007</v>
      </c>
      <c r="O95" s="46">
        <f>O96-O102</f>
        <v>-170.89489338000004</v>
      </c>
      <c r="P95" s="43">
        <f t="shared" si="45"/>
        <v>-99.455893380000035</v>
      </c>
      <c r="Q95" s="44">
        <f>P95/N95</f>
        <v>1.3921792491496245</v>
      </c>
      <c r="R95" s="43" t="s">
        <v>31</v>
      </c>
      <c r="S95" s="46">
        <f>S96-S102</f>
        <v>-1307.29</v>
      </c>
      <c r="T95" s="46">
        <f>T96-T102</f>
        <v>-4429.8451306900006</v>
      </c>
      <c r="U95" s="43">
        <f t="shared" si="46"/>
        <v>-3122.5551306900006</v>
      </c>
      <c r="V95" s="44">
        <f>U95/S95</f>
        <v>2.3885711132877945</v>
      </c>
      <c r="W95" s="43" t="s">
        <v>31</v>
      </c>
      <c r="X95" s="46">
        <f>X96-X102</f>
        <v>-251.38800000000001</v>
      </c>
      <c r="Y95" s="46">
        <f>Y96-Y102</f>
        <v>-738.03701639999997</v>
      </c>
      <c r="Z95" s="43">
        <f t="shared" si="47"/>
        <v>-486.64901639999994</v>
      </c>
      <c r="AA95" s="44">
        <f>Z95/X95</f>
        <v>1.9358482361926581</v>
      </c>
      <c r="AB95" s="43" t="s">
        <v>31</v>
      </c>
      <c r="AC95" s="46">
        <f>AC96-AC102</f>
        <v>-420.11500000000001</v>
      </c>
      <c r="AD95" s="46">
        <f>AD96-AD102</f>
        <v>-4107.1189424600007</v>
      </c>
      <c r="AE95" s="43">
        <f t="shared" si="48"/>
        <v>-3687.0039424600009</v>
      </c>
      <c r="AF95" s="44">
        <f>AE95/AC95</f>
        <v>8.7761778143127493</v>
      </c>
      <c r="AG95" s="149" t="s">
        <v>31</v>
      </c>
    </row>
    <row r="96" spans="1:33" s="38" customFormat="1" x14ac:dyDescent="0.25">
      <c r="A96" s="47" t="s">
        <v>217</v>
      </c>
      <c r="B96" s="92" t="s">
        <v>218</v>
      </c>
      <c r="C96" s="49" t="s">
        <v>30</v>
      </c>
      <c r="D96" s="52">
        <f>D97+D98+D99+D101</f>
        <v>712.00099999999998</v>
      </c>
      <c r="E96" s="52">
        <f>E97+E98+E99+E101</f>
        <v>4645.5533648299997</v>
      </c>
      <c r="F96" s="50">
        <f t="shared" si="43"/>
        <v>3933.5523648299995</v>
      </c>
      <c r="G96" s="51">
        <f>F96/D96</f>
        <v>5.5246444384628672</v>
      </c>
      <c r="H96" s="50" t="s">
        <v>31</v>
      </c>
      <c r="I96" s="52">
        <f>I97+I98+I99+I101</f>
        <v>400.28899999999999</v>
      </c>
      <c r="J96" s="52">
        <f>J97+J98+J99+J101</f>
        <v>3274.8565623699997</v>
      </c>
      <c r="K96" s="50">
        <f t="shared" si="44"/>
        <v>2874.5675623699999</v>
      </c>
      <c r="L96" s="51">
        <f>K96/I96</f>
        <v>7.1812304669126554</v>
      </c>
      <c r="M96" s="50" t="s">
        <v>31</v>
      </c>
      <c r="N96" s="52">
        <f>N97+N98+N99+N101</f>
        <v>30.844999999999999</v>
      </c>
      <c r="O96" s="52">
        <f>O97+O98+O99+O101</f>
        <v>83.47166455</v>
      </c>
      <c r="P96" s="50">
        <f t="shared" si="45"/>
        <v>52.626664550000001</v>
      </c>
      <c r="Q96" s="51">
        <f>P96/N96</f>
        <v>1.7061651661533475</v>
      </c>
      <c r="R96" s="50" t="s">
        <v>31</v>
      </c>
      <c r="S96" s="52">
        <f>S97+S98+S99+S101</f>
        <v>164.13400000000001</v>
      </c>
      <c r="T96" s="52">
        <f>T97+T98+T99+T101</f>
        <v>493.51377298</v>
      </c>
      <c r="U96" s="50">
        <f t="shared" si="46"/>
        <v>329.37977297999998</v>
      </c>
      <c r="V96" s="51">
        <f>U96/S96</f>
        <v>2.0067735690350563</v>
      </c>
      <c r="W96" s="50" t="s">
        <v>31</v>
      </c>
      <c r="X96" s="52">
        <f>X97+X98+X99+X101</f>
        <v>52.886000000000003</v>
      </c>
      <c r="Y96" s="52">
        <f>Y97+Y98+Y99+Y101</f>
        <v>341.62958773000003</v>
      </c>
      <c r="Z96" s="50">
        <f t="shared" si="47"/>
        <v>288.74358773</v>
      </c>
      <c r="AA96" s="51">
        <f>Z96/X96</f>
        <v>5.4597358039934951</v>
      </c>
      <c r="AB96" s="50" t="s">
        <v>31</v>
      </c>
      <c r="AC96" s="52">
        <f>AC97+AC98+AC99+AC101</f>
        <v>63.847000000000008</v>
      </c>
      <c r="AD96" s="52">
        <f>AD97+AD98+AD99+AD101</f>
        <v>452.08177719999998</v>
      </c>
      <c r="AE96" s="50">
        <f t="shared" si="48"/>
        <v>388.23477719999994</v>
      </c>
      <c r="AF96" s="51">
        <f>AE96/AC96</f>
        <v>6.0807050793302722</v>
      </c>
      <c r="AG96" s="221" t="s">
        <v>31</v>
      </c>
    </row>
    <row r="97" spans="1:33" s="38" customFormat="1" x14ac:dyDescent="0.25">
      <c r="A97" s="53" t="s">
        <v>219</v>
      </c>
      <c r="B97" s="70" t="s">
        <v>220</v>
      </c>
      <c r="C97" s="55" t="s">
        <v>30</v>
      </c>
      <c r="D97" s="52">
        <f t="shared" ref="D97:E101" si="49">SUM(I97,N97,S97,X97,AC97)</f>
        <v>0</v>
      </c>
      <c r="E97" s="56">
        <f t="shared" si="49"/>
        <v>0</v>
      </c>
      <c r="F97" s="50">
        <f t="shared" si="43"/>
        <v>0</v>
      </c>
      <c r="G97" s="51">
        <v>0</v>
      </c>
      <c r="H97" s="56" t="s">
        <v>31</v>
      </c>
      <c r="I97" s="52">
        <v>0</v>
      </c>
      <c r="J97" s="52">
        <v>0</v>
      </c>
      <c r="K97" s="50">
        <f t="shared" si="44"/>
        <v>0</v>
      </c>
      <c r="L97" s="51">
        <v>0</v>
      </c>
      <c r="M97" s="56" t="s">
        <v>31</v>
      </c>
      <c r="N97" s="52">
        <v>0</v>
      </c>
      <c r="O97" s="52">
        <v>0</v>
      </c>
      <c r="P97" s="56">
        <f t="shared" si="45"/>
        <v>0</v>
      </c>
      <c r="Q97" s="57">
        <v>0</v>
      </c>
      <c r="R97" s="56" t="s">
        <v>31</v>
      </c>
      <c r="S97" s="52">
        <v>0</v>
      </c>
      <c r="T97" s="52">
        <v>0</v>
      </c>
      <c r="U97" s="56">
        <f t="shared" si="46"/>
        <v>0</v>
      </c>
      <c r="V97" s="51">
        <v>0</v>
      </c>
      <c r="W97" s="56" t="s">
        <v>31</v>
      </c>
      <c r="X97" s="52">
        <v>0</v>
      </c>
      <c r="Y97" s="52">
        <v>0</v>
      </c>
      <c r="Z97" s="56">
        <f t="shared" si="47"/>
        <v>0</v>
      </c>
      <c r="AA97" s="51">
        <v>0</v>
      </c>
      <c r="AB97" s="56" t="s">
        <v>31</v>
      </c>
      <c r="AC97" s="52">
        <v>0</v>
      </c>
      <c r="AD97" s="52">
        <v>0</v>
      </c>
      <c r="AE97" s="50">
        <f t="shared" si="48"/>
        <v>0</v>
      </c>
      <c r="AF97" s="51">
        <v>0</v>
      </c>
      <c r="AG97" s="222" t="s">
        <v>31</v>
      </c>
    </row>
    <row r="98" spans="1:33" s="38" customFormat="1" ht="47.25" x14ac:dyDescent="0.25">
      <c r="A98" s="53" t="s">
        <v>221</v>
      </c>
      <c r="B98" s="70" t="s">
        <v>222</v>
      </c>
      <c r="C98" s="55" t="s">
        <v>30</v>
      </c>
      <c r="D98" s="52">
        <f t="shared" si="49"/>
        <v>65</v>
      </c>
      <c r="E98" s="56">
        <f t="shared" si="49"/>
        <v>174.69008014999997</v>
      </c>
      <c r="F98" s="50">
        <f t="shared" si="43"/>
        <v>109.69008014999997</v>
      </c>
      <c r="G98" s="51">
        <f t="shared" ref="G98:G112" si="50">F98/D98</f>
        <v>1.6875396946153842</v>
      </c>
      <c r="H98" s="56" t="s">
        <v>223</v>
      </c>
      <c r="I98" s="52">
        <v>30.274999999999999</v>
      </c>
      <c r="J98" s="52">
        <v>82.395796079999997</v>
      </c>
      <c r="K98" s="50">
        <f t="shared" si="44"/>
        <v>52.120796079999998</v>
      </c>
      <c r="L98" s="51">
        <f t="shared" ref="L98:L112" si="51">K98/I98</f>
        <v>1.7215787309661437</v>
      </c>
      <c r="M98" s="56" t="s">
        <v>223</v>
      </c>
      <c r="N98" s="52">
        <v>1.1879999999999999</v>
      </c>
      <c r="O98" s="52">
        <v>2.8679128600000001</v>
      </c>
      <c r="P98" s="56">
        <f t="shared" si="45"/>
        <v>1.6799128600000002</v>
      </c>
      <c r="Q98" s="57">
        <f t="shared" ref="Q98:Q108" si="52">P98/N98</f>
        <v>1.4140680639730643</v>
      </c>
      <c r="R98" s="56" t="s">
        <v>223</v>
      </c>
      <c r="S98" s="52">
        <v>19.716999999999999</v>
      </c>
      <c r="T98" s="52">
        <v>48.920934019999997</v>
      </c>
      <c r="U98" s="56">
        <f t="shared" si="46"/>
        <v>29.203934019999998</v>
      </c>
      <c r="V98" s="57">
        <f t="shared" ref="V98:V111" si="53">U98/S98</f>
        <v>1.4811550448851245</v>
      </c>
      <c r="W98" s="56" t="s">
        <v>223</v>
      </c>
      <c r="X98" s="52">
        <v>7.3890000000000002</v>
      </c>
      <c r="Y98" s="52">
        <v>12.916496779999999</v>
      </c>
      <c r="Z98" s="56">
        <f t="shared" si="47"/>
        <v>5.527496779999999</v>
      </c>
      <c r="AA98" s="51">
        <f t="shared" ref="AA98:AA111" si="54">Z98/X98</f>
        <v>0.74807102178914586</v>
      </c>
      <c r="AB98" s="56" t="s">
        <v>223</v>
      </c>
      <c r="AC98" s="52">
        <v>6.431</v>
      </c>
      <c r="AD98" s="52">
        <v>27.588940409999999</v>
      </c>
      <c r="AE98" s="50">
        <f t="shared" si="48"/>
        <v>21.157940409999998</v>
      </c>
      <c r="AF98" s="51">
        <f t="shared" ref="AF98:AF111" si="55">AE98/AC98</f>
        <v>3.2899922889130768</v>
      </c>
      <c r="AG98" s="222" t="s">
        <v>223</v>
      </c>
    </row>
    <row r="99" spans="1:33" s="38" customFormat="1" ht="31.5" x14ac:dyDescent="0.25">
      <c r="A99" s="53" t="s">
        <v>224</v>
      </c>
      <c r="B99" s="70" t="s">
        <v>225</v>
      </c>
      <c r="C99" s="55" t="s">
        <v>30</v>
      </c>
      <c r="D99" s="52">
        <f t="shared" si="49"/>
        <v>279</v>
      </c>
      <c r="E99" s="56">
        <f t="shared" si="49"/>
        <v>2720.3962691399993</v>
      </c>
      <c r="F99" s="50">
        <f t="shared" si="43"/>
        <v>2441.3962691399993</v>
      </c>
      <c r="G99" s="51">
        <f t="shared" si="50"/>
        <v>8.7505242621505346</v>
      </c>
      <c r="H99" s="56" t="s">
        <v>226</v>
      </c>
      <c r="I99" s="52">
        <v>134.703</v>
      </c>
      <c r="J99" s="52">
        <v>2499.0850717899998</v>
      </c>
      <c r="K99" s="50">
        <f t="shared" si="44"/>
        <v>2364.3820717899998</v>
      </c>
      <c r="L99" s="51">
        <f t="shared" si="51"/>
        <v>17.552556897693442</v>
      </c>
      <c r="M99" s="56" t="s">
        <v>227</v>
      </c>
      <c r="N99" s="52">
        <v>4.5529999999999999</v>
      </c>
      <c r="O99" s="52">
        <v>32.299702510000003</v>
      </c>
      <c r="P99" s="56">
        <f t="shared" si="45"/>
        <v>27.746702510000002</v>
      </c>
      <c r="Q99" s="57">
        <f t="shared" si="52"/>
        <v>6.0941582495058206</v>
      </c>
      <c r="R99" s="56" t="s">
        <v>228</v>
      </c>
      <c r="S99" s="52">
        <v>86.844999999999999</v>
      </c>
      <c r="T99" s="52">
        <v>140.77384373999999</v>
      </c>
      <c r="U99" s="56">
        <f t="shared" si="46"/>
        <v>53.928843739999991</v>
      </c>
      <c r="V99" s="57">
        <f t="shared" si="53"/>
        <v>0.62097810743278248</v>
      </c>
      <c r="W99" s="56" t="s">
        <v>228</v>
      </c>
      <c r="X99" s="52">
        <v>28.058</v>
      </c>
      <c r="Y99" s="52">
        <v>5.7815383799999998</v>
      </c>
      <c r="Z99" s="56">
        <f t="shared" si="47"/>
        <v>-22.276461619999999</v>
      </c>
      <c r="AA99" s="51">
        <f t="shared" si="54"/>
        <v>-0.79394331812673746</v>
      </c>
      <c r="AB99" s="56" t="s">
        <v>229</v>
      </c>
      <c r="AC99" s="52">
        <v>24.841000000000001</v>
      </c>
      <c r="AD99" s="52">
        <v>42.45611272</v>
      </c>
      <c r="AE99" s="50">
        <f t="shared" si="48"/>
        <v>17.615112719999999</v>
      </c>
      <c r="AF99" s="51">
        <f t="shared" si="55"/>
        <v>0.70911447687291163</v>
      </c>
      <c r="AG99" s="222" t="s">
        <v>228</v>
      </c>
    </row>
    <row r="100" spans="1:33" s="38" customFormat="1" ht="94.5" x14ac:dyDescent="0.25">
      <c r="A100" s="53" t="s">
        <v>230</v>
      </c>
      <c r="B100" s="74" t="s">
        <v>231</v>
      </c>
      <c r="C100" s="55" t="s">
        <v>30</v>
      </c>
      <c r="D100" s="52">
        <f t="shared" si="49"/>
        <v>279</v>
      </c>
      <c r="E100" s="56">
        <f t="shared" si="49"/>
        <v>393.02982458999992</v>
      </c>
      <c r="F100" s="50">
        <f t="shared" si="43"/>
        <v>114.02982458999992</v>
      </c>
      <c r="G100" s="51">
        <f t="shared" si="50"/>
        <v>0.40870904870967711</v>
      </c>
      <c r="H100" s="56" t="s">
        <v>232</v>
      </c>
      <c r="I100" s="52">
        <v>134.703</v>
      </c>
      <c r="J100" s="52">
        <v>173.72705187</v>
      </c>
      <c r="K100" s="50">
        <f t="shared" si="44"/>
        <v>39.024051869999994</v>
      </c>
      <c r="L100" s="51">
        <f t="shared" si="51"/>
        <v>0.28970440057014313</v>
      </c>
      <c r="M100" s="56" t="s">
        <v>228</v>
      </c>
      <c r="N100" s="52">
        <v>4.5529999999999999</v>
      </c>
      <c r="O100" s="52">
        <v>32.266371929999998</v>
      </c>
      <c r="P100" s="56">
        <f t="shared" si="45"/>
        <v>27.713371929999997</v>
      </c>
      <c r="Q100" s="57">
        <f t="shared" si="52"/>
        <v>6.0868376740610586</v>
      </c>
      <c r="R100" s="56" t="s">
        <v>228</v>
      </c>
      <c r="S100" s="52">
        <v>86.844999999999999</v>
      </c>
      <c r="T100" s="52">
        <v>139.47239814</v>
      </c>
      <c r="U100" s="56">
        <f t="shared" si="46"/>
        <v>52.627398139999997</v>
      </c>
      <c r="V100" s="57">
        <f t="shared" si="53"/>
        <v>0.60599226368818004</v>
      </c>
      <c r="W100" s="56" t="s">
        <v>228</v>
      </c>
      <c r="X100" s="52">
        <v>28.058</v>
      </c>
      <c r="Y100" s="52">
        <v>5.7746439499999997</v>
      </c>
      <c r="Z100" s="56">
        <f t="shared" si="47"/>
        <v>-22.283356050000002</v>
      </c>
      <c r="AA100" s="51">
        <f t="shared" si="54"/>
        <v>-0.79418903877681957</v>
      </c>
      <c r="AB100" s="56" t="s">
        <v>229</v>
      </c>
      <c r="AC100" s="52">
        <v>24.841000000000001</v>
      </c>
      <c r="AD100" s="52">
        <v>41.789358700000001</v>
      </c>
      <c r="AE100" s="50">
        <f t="shared" si="48"/>
        <v>16.9483587</v>
      </c>
      <c r="AF100" s="51">
        <f t="shared" si="55"/>
        <v>0.68227360814782012</v>
      </c>
      <c r="AG100" s="222" t="s">
        <v>228</v>
      </c>
    </row>
    <row r="101" spans="1:33" s="38" customFormat="1" ht="409.5" x14ac:dyDescent="0.25">
      <c r="A101" s="53" t="s">
        <v>233</v>
      </c>
      <c r="B101" s="73" t="s">
        <v>234</v>
      </c>
      <c r="C101" s="55" t="s">
        <v>30</v>
      </c>
      <c r="D101" s="52">
        <f t="shared" si="49"/>
        <v>368.00100000000003</v>
      </c>
      <c r="E101" s="56">
        <f t="shared" si="49"/>
        <v>1750.4670155400001</v>
      </c>
      <c r="F101" s="50">
        <f t="shared" si="43"/>
        <v>1382.4660155400002</v>
      </c>
      <c r="G101" s="51">
        <f t="shared" si="50"/>
        <v>3.7566909207855415</v>
      </c>
      <c r="H101" s="56" t="s">
        <v>235</v>
      </c>
      <c r="I101" s="52">
        <v>235.31100000000001</v>
      </c>
      <c r="J101" s="52">
        <v>693.37569450000001</v>
      </c>
      <c r="K101" s="50">
        <f t="shared" si="44"/>
        <v>458.06469449999997</v>
      </c>
      <c r="L101" s="51">
        <f t="shared" si="51"/>
        <v>1.9466352805436209</v>
      </c>
      <c r="M101" s="56" t="s">
        <v>236</v>
      </c>
      <c r="N101" s="52">
        <v>25.103999999999999</v>
      </c>
      <c r="O101" s="52">
        <v>48.30404918</v>
      </c>
      <c r="P101" s="56">
        <f t="shared" si="45"/>
        <v>23.200049180000001</v>
      </c>
      <c r="Q101" s="57">
        <f t="shared" si="52"/>
        <v>0.92415747211599752</v>
      </c>
      <c r="R101" s="56" t="s">
        <v>237</v>
      </c>
      <c r="S101" s="52">
        <v>57.572000000000003</v>
      </c>
      <c r="T101" s="52">
        <v>303.81899521999998</v>
      </c>
      <c r="U101" s="56">
        <f t="shared" si="46"/>
        <v>246.24699521999997</v>
      </c>
      <c r="V101" s="57">
        <f t="shared" si="53"/>
        <v>4.2772006395470017</v>
      </c>
      <c r="W101" s="56" t="s">
        <v>238</v>
      </c>
      <c r="X101" s="52">
        <v>17.439</v>
      </c>
      <c r="Y101" s="52">
        <v>322.93155257000001</v>
      </c>
      <c r="Z101" s="56">
        <f t="shared" si="47"/>
        <v>305.49255256999999</v>
      </c>
      <c r="AA101" s="51">
        <f t="shared" si="54"/>
        <v>17.517779263145822</v>
      </c>
      <c r="AB101" s="56" t="s">
        <v>239</v>
      </c>
      <c r="AC101" s="52">
        <v>32.575000000000003</v>
      </c>
      <c r="AD101" s="52">
        <v>382.03672406999999</v>
      </c>
      <c r="AE101" s="50">
        <f t="shared" si="48"/>
        <v>349.46172407</v>
      </c>
      <c r="AF101" s="51">
        <f t="shared" si="55"/>
        <v>10.727911713584035</v>
      </c>
      <c r="AG101" s="222" t="s">
        <v>240</v>
      </c>
    </row>
    <row r="102" spans="1:33" s="38" customFormat="1" x14ac:dyDescent="0.25">
      <c r="A102" s="53" t="s">
        <v>241</v>
      </c>
      <c r="B102" s="72" t="s">
        <v>167</v>
      </c>
      <c r="C102" s="55" t="s">
        <v>30</v>
      </c>
      <c r="D102" s="58">
        <f>D103+D104+D105+D107</f>
        <v>4415.6019999999999</v>
      </c>
      <c r="E102" s="58">
        <f>E103+E104+E105+E107</f>
        <v>19899.571184280001</v>
      </c>
      <c r="F102" s="50">
        <f t="shared" si="43"/>
        <v>15483.969184280002</v>
      </c>
      <c r="G102" s="51">
        <f t="shared" si="50"/>
        <v>3.5066496446645332</v>
      </c>
      <c r="H102" s="56" t="s">
        <v>31</v>
      </c>
      <c r="I102" s="58">
        <f>I103+I104+I105+I107</f>
        <v>2053.6579999999999</v>
      </c>
      <c r="J102" s="58">
        <f>J103+J104+J105+J107</f>
        <v>9082.9783988899999</v>
      </c>
      <c r="K102" s="50">
        <f t="shared" si="44"/>
        <v>7029.3203988900004</v>
      </c>
      <c r="L102" s="51">
        <f t="shared" si="51"/>
        <v>3.4228291170633089</v>
      </c>
      <c r="M102" s="56" t="s">
        <v>31</v>
      </c>
      <c r="N102" s="58">
        <f>N103+N104+N105+N107</f>
        <v>102.28400000000001</v>
      </c>
      <c r="O102" s="58">
        <f>O103+O104+O105+O107</f>
        <v>254.36655793000003</v>
      </c>
      <c r="P102" s="56">
        <f t="shared" si="45"/>
        <v>152.08255793000001</v>
      </c>
      <c r="Q102" s="57">
        <f t="shared" si="52"/>
        <v>1.4868655696883188</v>
      </c>
      <c r="R102" s="56" t="s">
        <v>31</v>
      </c>
      <c r="S102" s="58">
        <f>S103+S104+S105+S107</f>
        <v>1471.424</v>
      </c>
      <c r="T102" s="58">
        <f>T103+T104+T105+T107</f>
        <v>4923.3589036700005</v>
      </c>
      <c r="U102" s="56">
        <f t="shared" si="46"/>
        <v>3451.9349036700005</v>
      </c>
      <c r="V102" s="57">
        <f t="shared" si="53"/>
        <v>2.3459824657406707</v>
      </c>
      <c r="W102" s="56" t="s">
        <v>31</v>
      </c>
      <c r="X102" s="58">
        <f>X103+X104+X105+X107</f>
        <v>304.274</v>
      </c>
      <c r="Y102" s="58">
        <f>Y103+Y104+Y105+Y107</f>
        <v>1079.66660413</v>
      </c>
      <c r="Z102" s="56">
        <f t="shared" si="47"/>
        <v>775.39260413</v>
      </c>
      <c r="AA102" s="51">
        <f t="shared" si="54"/>
        <v>2.5483367101033938</v>
      </c>
      <c r="AB102" s="56" t="s">
        <v>31</v>
      </c>
      <c r="AC102" s="58">
        <f>AC103+AC104+AC105+AC107</f>
        <v>483.96199999999999</v>
      </c>
      <c r="AD102" s="58">
        <f>AD103+AD104+AD105+AD107</f>
        <v>4559.2007196600007</v>
      </c>
      <c r="AE102" s="50">
        <f t="shared" si="48"/>
        <v>4075.2387196600007</v>
      </c>
      <c r="AF102" s="51">
        <f t="shared" si="55"/>
        <v>8.4205758296312538</v>
      </c>
      <c r="AG102" s="222" t="s">
        <v>31</v>
      </c>
    </row>
    <row r="103" spans="1:33" s="38" customFormat="1" ht="315" x14ac:dyDescent="0.25">
      <c r="A103" s="53" t="s">
        <v>242</v>
      </c>
      <c r="B103" s="73" t="s">
        <v>243</v>
      </c>
      <c r="C103" s="55" t="s">
        <v>30</v>
      </c>
      <c r="D103" s="52">
        <f t="shared" ref="D103:E107" si="56">SUM(I103,N103,S103,X103,AC103)</f>
        <v>417.79399999999998</v>
      </c>
      <c r="E103" s="56">
        <f t="shared" si="56"/>
        <v>451.14624735000001</v>
      </c>
      <c r="F103" s="50">
        <f t="shared" si="43"/>
        <v>33.352247350000027</v>
      </c>
      <c r="G103" s="51">
        <f t="shared" si="50"/>
        <v>7.9829407195890864E-2</v>
      </c>
      <c r="H103" s="56" t="s">
        <v>31</v>
      </c>
      <c r="I103" s="52">
        <v>194.136</v>
      </c>
      <c r="J103" s="52">
        <v>206.47351125</v>
      </c>
      <c r="K103" s="50">
        <f t="shared" si="44"/>
        <v>12.337511250000006</v>
      </c>
      <c r="L103" s="51">
        <f t="shared" si="51"/>
        <v>6.3550867690691099E-2</v>
      </c>
      <c r="M103" s="56" t="s">
        <v>31</v>
      </c>
      <c r="N103" s="52">
        <v>8.5139999999999993</v>
      </c>
      <c r="O103" s="52">
        <v>9.44003908</v>
      </c>
      <c r="P103" s="56">
        <f t="shared" si="45"/>
        <v>0.92603908000000068</v>
      </c>
      <c r="Q103" s="57">
        <f t="shared" si="52"/>
        <v>0.1087666290815129</v>
      </c>
      <c r="R103" s="56" t="s">
        <v>244</v>
      </c>
      <c r="S103" s="52">
        <v>113.20699999999999</v>
      </c>
      <c r="T103" s="52">
        <v>118.47778981</v>
      </c>
      <c r="U103" s="56">
        <f t="shared" si="46"/>
        <v>5.2707898100000108</v>
      </c>
      <c r="V103" s="57">
        <f t="shared" si="53"/>
        <v>4.6558868356197151E-2</v>
      </c>
      <c r="W103" s="56" t="s">
        <v>31</v>
      </c>
      <c r="X103" s="52">
        <v>49.243000000000002</v>
      </c>
      <c r="Y103" s="52">
        <v>54.830723689999999</v>
      </c>
      <c r="Z103" s="56">
        <f t="shared" si="47"/>
        <v>5.5877236899999971</v>
      </c>
      <c r="AA103" s="51">
        <f t="shared" si="54"/>
        <v>0.11347244664216227</v>
      </c>
      <c r="AB103" s="56" t="s">
        <v>244</v>
      </c>
      <c r="AC103" s="52">
        <v>52.694000000000003</v>
      </c>
      <c r="AD103" s="52">
        <v>61.92418352</v>
      </c>
      <c r="AE103" s="50">
        <f t="shared" si="48"/>
        <v>9.2301835199999971</v>
      </c>
      <c r="AF103" s="51">
        <f t="shared" si="55"/>
        <v>0.17516574031198992</v>
      </c>
      <c r="AG103" s="222" t="s">
        <v>244</v>
      </c>
    </row>
    <row r="104" spans="1:33" s="38" customFormat="1" ht="126" x14ac:dyDescent="0.25">
      <c r="A104" s="53" t="s">
        <v>245</v>
      </c>
      <c r="B104" s="73" t="s">
        <v>246</v>
      </c>
      <c r="C104" s="55" t="s">
        <v>30</v>
      </c>
      <c r="D104" s="52">
        <f t="shared" si="56"/>
        <v>3351.6519999999996</v>
      </c>
      <c r="E104" s="56">
        <f t="shared" si="56"/>
        <v>6576.5982000700005</v>
      </c>
      <c r="F104" s="50">
        <f t="shared" si="43"/>
        <v>3224.9462000700009</v>
      </c>
      <c r="G104" s="51">
        <f t="shared" si="50"/>
        <v>0.96219601559768175</v>
      </c>
      <c r="H104" s="56" t="s">
        <v>247</v>
      </c>
      <c r="I104" s="52">
        <v>1605.7629999999999</v>
      </c>
      <c r="J104" s="52">
        <v>3406.77204424</v>
      </c>
      <c r="K104" s="50">
        <f t="shared" si="44"/>
        <v>1801.0090442400001</v>
      </c>
      <c r="L104" s="51">
        <f t="shared" si="51"/>
        <v>1.1215908227054678</v>
      </c>
      <c r="M104" s="56" t="s">
        <v>247</v>
      </c>
      <c r="N104" s="52">
        <v>81.06</v>
      </c>
      <c r="O104" s="52">
        <v>94.440669170000007</v>
      </c>
      <c r="P104" s="56">
        <f t="shared" si="45"/>
        <v>13.380669170000004</v>
      </c>
      <c r="Q104" s="57">
        <f t="shared" si="52"/>
        <v>0.16507117160128304</v>
      </c>
      <c r="R104" s="56" t="s">
        <v>247</v>
      </c>
      <c r="S104" s="52">
        <v>1160.808</v>
      </c>
      <c r="T104" s="52">
        <v>1803.55420026</v>
      </c>
      <c r="U104" s="56">
        <f t="shared" si="46"/>
        <v>642.74620026000002</v>
      </c>
      <c r="V104" s="57">
        <f t="shared" si="53"/>
        <v>0.55370586717183201</v>
      </c>
      <c r="W104" s="56" t="s">
        <v>247</v>
      </c>
      <c r="X104" s="52">
        <v>168.68</v>
      </c>
      <c r="Y104" s="52">
        <v>247.60079974000001</v>
      </c>
      <c r="Z104" s="56">
        <f t="shared" si="47"/>
        <v>78.920799740000007</v>
      </c>
      <c r="AA104" s="51">
        <f t="shared" si="54"/>
        <v>0.46787289388190662</v>
      </c>
      <c r="AB104" s="56" t="s">
        <v>248</v>
      </c>
      <c r="AC104" s="52">
        <v>335.34100000000001</v>
      </c>
      <c r="AD104" s="52">
        <v>1024.23048666</v>
      </c>
      <c r="AE104" s="50">
        <f t="shared" si="48"/>
        <v>688.88948665999999</v>
      </c>
      <c r="AF104" s="51">
        <f t="shared" si="55"/>
        <v>2.0542954385535914</v>
      </c>
      <c r="AG104" s="222" t="s">
        <v>247</v>
      </c>
    </row>
    <row r="105" spans="1:33" s="38" customFormat="1" ht="31.5" x14ac:dyDescent="0.25">
      <c r="A105" s="53" t="s">
        <v>249</v>
      </c>
      <c r="B105" s="73" t="s">
        <v>250</v>
      </c>
      <c r="C105" s="55" t="s">
        <v>30</v>
      </c>
      <c r="D105" s="52">
        <f t="shared" si="56"/>
        <v>429</v>
      </c>
      <c r="E105" s="56">
        <f t="shared" si="56"/>
        <v>8907.1570593699998</v>
      </c>
      <c r="F105" s="50">
        <f t="shared" si="43"/>
        <v>8478.1570593699998</v>
      </c>
      <c r="G105" s="51">
        <f t="shared" si="50"/>
        <v>19.762603867995338</v>
      </c>
      <c r="H105" s="56" t="s">
        <v>251</v>
      </c>
      <c r="I105" s="52">
        <v>207.12100000000001</v>
      </c>
      <c r="J105" s="52">
        <v>2854.25794219</v>
      </c>
      <c r="K105" s="50">
        <f t="shared" si="44"/>
        <v>2647.1369421899999</v>
      </c>
      <c r="L105" s="51">
        <f t="shared" si="51"/>
        <v>12.780630366742145</v>
      </c>
      <c r="M105" s="56" t="s">
        <v>252</v>
      </c>
      <c r="N105" s="52">
        <v>7.0010000000000003</v>
      </c>
      <c r="O105" s="52">
        <v>111.25822413</v>
      </c>
      <c r="P105" s="56">
        <f t="shared" si="45"/>
        <v>104.25722413</v>
      </c>
      <c r="Q105" s="57">
        <f t="shared" si="52"/>
        <v>14.891761766890443</v>
      </c>
      <c r="R105" s="56" t="s">
        <v>253</v>
      </c>
      <c r="S105" s="52">
        <v>133.536</v>
      </c>
      <c r="T105" s="52">
        <v>2742.0634836700001</v>
      </c>
      <c r="U105" s="56">
        <f t="shared" si="46"/>
        <v>2608.52748367</v>
      </c>
      <c r="V105" s="57">
        <f t="shared" si="53"/>
        <v>19.534264046174815</v>
      </c>
      <c r="W105" s="56" t="s">
        <v>254</v>
      </c>
      <c r="X105" s="52">
        <v>43.142000000000003</v>
      </c>
      <c r="Y105" s="52">
        <v>470.70276435</v>
      </c>
      <c r="Z105" s="56">
        <f t="shared" si="47"/>
        <v>427.56076435</v>
      </c>
      <c r="AA105" s="51">
        <f t="shared" si="54"/>
        <v>9.91054574080942</v>
      </c>
      <c r="AB105" s="56" t="s">
        <v>255</v>
      </c>
      <c r="AC105" s="52">
        <v>38.200000000000003</v>
      </c>
      <c r="AD105" s="52">
        <v>2728.87464503</v>
      </c>
      <c r="AE105" s="50">
        <f t="shared" si="48"/>
        <v>2690.6746450300002</v>
      </c>
      <c r="AF105" s="51">
        <f t="shared" si="55"/>
        <v>70.436509032198956</v>
      </c>
      <c r="AG105" s="222" t="s">
        <v>256</v>
      </c>
    </row>
    <row r="106" spans="1:33" s="38" customFormat="1" ht="63" x14ac:dyDescent="0.25">
      <c r="A106" s="53" t="s">
        <v>257</v>
      </c>
      <c r="B106" s="74" t="s">
        <v>258</v>
      </c>
      <c r="C106" s="55" t="s">
        <v>30</v>
      </c>
      <c r="D106" s="52">
        <f t="shared" si="56"/>
        <v>429</v>
      </c>
      <c r="E106" s="56">
        <f t="shared" si="56"/>
        <v>810.53870066000013</v>
      </c>
      <c r="F106" s="50">
        <f t="shared" si="43"/>
        <v>381.53870066000013</v>
      </c>
      <c r="G106" s="51">
        <f t="shared" si="50"/>
        <v>0.8893676006060609</v>
      </c>
      <c r="H106" s="56" t="s">
        <v>259</v>
      </c>
      <c r="I106" s="52">
        <v>207.12100000000001</v>
      </c>
      <c r="J106" s="52">
        <v>305.53432727000001</v>
      </c>
      <c r="K106" s="50">
        <f t="shared" si="44"/>
        <v>98.413327269999996</v>
      </c>
      <c r="L106" s="51">
        <f t="shared" si="51"/>
        <v>0.47514895771071014</v>
      </c>
      <c r="M106" s="56" t="s">
        <v>260</v>
      </c>
      <c r="N106" s="52">
        <v>7.0010000000000003</v>
      </c>
      <c r="O106" s="52">
        <v>63.421694940000002</v>
      </c>
      <c r="P106" s="56">
        <f t="shared" si="45"/>
        <v>56.420694940000004</v>
      </c>
      <c r="Q106" s="57">
        <f t="shared" si="52"/>
        <v>8.0589479988573061</v>
      </c>
      <c r="R106" s="56" t="s">
        <v>260</v>
      </c>
      <c r="S106" s="52">
        <v>133.536</v>
      </c>
      <c r="T106" s="52">
        <v>283.86942454000001</v>
      </c>
      <c r="U106" s="56">
        <f t="shared" si="46"/>
        <v>150.33342454000001</v>
      </c>
      <c r="V106" s="57">
        <f t="shared" si="53"/>
        <v>1.1257894840342679</v>
      </c>
      <c r="W106" s="56" t="s">
        <v>260</v>
      </c>
      <c r="X106" s="52">
        <v>43.142000000000003</v>
      </c>
      <c r="Y106" s="52">
        <v>100.59214354</v>
      </c>
      <c r="Z106" s="56">
        <f t="shared" si="47"/>
        <v>57.450143539999992</v>
      </c>
      <c r="AA106" s="51">
        <f t="shared" si="54"/>
        <v>1.331652300310602</v>
      </c>
      <c r="AB106" s="56" t="s">
        <v>260</v>
      </c>
      <c r="AC106" s="52">
        <v>38.200000000000003</v>
      </c>
      <c r="AD106" s="52">
        <v>57.121110369999997</v>
      </c>
      <c r="AE106" s="50">
        <f t="shared" si="48"/>
        <v>18.921110369999994</v>
      </c>
      <c r="AF106" s="51">
        <f t="shared" si="55"/>
        <v>0.49531702539266997</v>
      </c>
      <c r="AG106" s="222" t="s">
        <v>260</v>
      </c>
    </row>
    <row r="107" spans="1:33" s="38" customFormat="1" ht="300" thickBot="1" x14ac:dyDescent="0.3">
      <c r="A107" s="60" t="s">
        <v>261</v>
      </c>
      <c r="B107" s="76" t="s">
        <v>262</v>
      </c>
      <c r="C107" s="62" t="s">
        <v>30</v>
      </c>
      <c r="D107" s="52">
        <f t="shared" si="56"/>
        <v>217.15600000000001</v>
      </c>
      <c r="E107" s="56">
        <f t="shared" si="56"/>
        <v>3964.6696774899997</v>
      </c>
      <c r="F107" s="50">
        <f t="shared" si="43"/>
        <v>3747.5136774899997</v>
      </c>
      <c r="G107" s="51">
        <f t="shared" si="50"/>
        <v>17.257242155362963</v>
      </c>
      <c r="H107" s="63" t="s">
        <v>263</v>
      </c>
      <c r="I107" s="52">
        <v>46.637999999999998</v>
      </c>
      <c r="J107" s="52">
        <v>2615.4749012100001</v>
      </c>
      <c r="K107" s="50">
        <f t="shared" si="44"/>
        <v>2568.8369012100002</v>
      </c>
      <c r="L107" s="51">
        <f t="shared" si="51"/>
        <v>55.080340091985086</v>
      </c>
      <c r="M107" s="63" t="s">
        <v>264</v>
      </c>
      <c r="N107" s="52">
        <v>5.7089999999999996</v>
      </c>
      <c r="O107" s="52">
        <v>39.227625549999999</v>
      </c>
      <c r="P107" s="56">
        <f t="shared" si="45"/>
        <v>33.518625549999996</v>
      </c>
      <c r="Q107" s="57">
        <f t="shared" si="52"/>
        <v>5.8711903222981254</v>
      </c>
      <c r="R107" s="56" t="s">
        <v>265</v>
      </c>
      <c r="S107" s="52">
        <v>63.872999999999998</v>
      </c>
      <c r="T107" s="52">
        <v>259.26342992999997</v>
      </c>
      <c r="U107" s="56">
        <f t="shared" si="46"/>
        <v>195.39042992999998</v>
      </c>
      <c r="V107" s="57">
        <f t="shared" si="53"/>
        <v>3.0590457615894038</v>
      </c>
      <c r="W107" s="63" t="s">
        <v>266</v>
      </c>
      <c r="X107" s="52">
        <v>43.209000000000003</v>
      </c>
      <c r="Y107" s="52">
        <v>306.53231634999997</v>
      </c>
      <c r="Z107" s="63">
        <f t="shared" si="47"/>
        <v>263.32331634999997</v>
      </c>
      <c r="AA107" s="51">
        <f t="shared" si="54"/>
        <v>6.0941775174153525</v>
      </c>
      <c r="AB107" s="63" t="s">
        <v>267</v>
      </c>
      <c r="AC107" s="52">
        <v>57.726999999999997</v>
      </c>
      <c r="AD107" s="52">
        <v>744.17140444999995</v>
      </c>
      <c r="AE107" s="50">
        <f t="shared" si="48"/>
        <v>686.44440444999998</v>
      </c>
      <c r="AF107" s="51">
        <f t="shared" si="55"/>
        <v>11.891219090720114</v>
      </c>
      <c r="AG107" s="223" t="s">
        <v>268</v>
      </c>
    </row>
    <row r="108" spans="1:33" s="38" customFormat="1" ht="32.25" thickBot="1" x14ac:dyDescent="0.3">
      <c r="A108" s="66" t="s">
        <v>269</v>
      </c>
      <c r="B108" s="67" t="s">
        <v>270</v>
      </c>
      <c r="C108" s="68" t="s">
        <v>30</v>
      </c>
      <c r="D108" s="46">
        <f>D80+D95</f>
        <v>-6961.2529999999997</v>
      </c>
      <c r="E108" s="46">
        <f>E80+E95</f>
        <v>-41812.18416076</v>
      </c>
      <c r="F108" s="43">
        <f t="shared" si="43"/>
        <v>-34850.931160760003</v>
      </c>
      <c r="G108" s="44">
        <f t="shared" si="50"/>
        <v>5.0064163966975492</v>
      </c>
      <c r="H108" s="43" t="s">
        <v>31</v>
      </c>
      <c r="I108" s="46">
        <f>I80+I95</f>
        <v>-2954.585</v>
      </c>
      <c r="J108" s="46">
        <f>J80+J95</f>
        <v>-16475.116685680001</v>
      </c>
      <c r="K108" s="43">
        <f t="shared" si="44"/>
        <v>-13520.531685680002</v>
      </c>
      <c r="L108" s="44">
        <f t="shared" si="51"/>
        <v>4.5761187055644026</v>
      </c>
      <c r="M108" s="43" t="s">
        <v>31</v>
      </c>
      <c r="N108" s="46">
        <f>N80+N95</f>
        <v>-269.76900000000001</v>
      </c>
      <c r="O108" s="46">
        <f>O80+O95</f>
        <v>-441.00394726000002</v>
      </c>
      <c r="P108" s="43">
        <f t="shared" si="45"/>
        <v>-171.23494726000001</v>
      </c>
      <c r="Q108" s="44">
        <f t="shared" si="52"/>
        <v>0.63474656932412554</v>
      </c>
      <c r="R108" s="43" t="s">
        <v>31</v>
      </c>
      <c r="S108" s="46">
        <f>S80+S95</f>
        <v>-2548.7570000000001</v>
      </c>
      <c r="T108" s="46">
        <f>T80+T95</f>
        <v>-10340.05460770999</v>
      </c>
      <c r="U108" s="43">
        <f t="shared" si="46"/>
        <v>-7791.2976077099902</v>
      </c>
      <c r="V108" s="44">
        <f t="shared" si="53"/>
        <v>3.0569009159013549</v>
      </c>
      <c r="W108" s="43" t="s">
        <v>31</v>
      </c>
      <c r="X108" s="46">
        <f>X80+X95</f>
        <v>-815.37300000000107</v>
      </c>
      <c r="Y108" s="46">
        <f>Y80+Y95</f>
        <v>-1042.859615599999</v>
      </c>
      <c r="Z108" s="43">
        <f t="shared" si="47"/>
        <v>-227.48661559999789</v>
      </c>
      <c r="AA108" s="44">
        <f t="shared" si="54"/>
        <v>0.27899699352320667</v>
      </c>
      <c r="AB108" s="43" t="s">
        <v>31</v>
      </c>
      <c r="AC108" s="46">
        <f>AC80+AC95</f>
        <v>-372.76899999999858</v>
      </c>
      <c r="AD108" s="46">
        <f>AD80+AD95</f>
        <v>-13513.14930451</v>
      </c>
      <c r="AE108" s="43">
        <f t="shared" si="48"/>
        <v>-13140.380304510001</v>
      </c>
      <c r="AF108" s="44">
        <f t="shared" si="55"/>
        <v>35.250732503266235</v>
      </c>
      <c r="AG108" s="218" t="s">
        <v>31</v>
      </c>
    </row>
    <row r="109" spans="1:33" s="38" customFormat="1" ht="47.25" x14ac:dyDescent="0.25">
      <c r="A109" s="47" t="s">
        <v>271</v>
      </c>
      <c r="B109" s="92" t="s">
        <v>272</v>
      </c>
      <c r="C109" s="49" t="s">
        <v>30</v>
      </c>
      <c r="D109" s="50">
        <f t="shared" ref="D109:E113" si="57">SUM(I109,N109,S109,X109,AC109)</f>
        <v>-3106.076</v>
      </c>
      <c r="E109" s="50">
        <f t="shared" si="57"/>
        <v>-27084.162588539999</v>
      </c>
      <c r="F109" s="50">
        <f t="shared" si="43"/>
        <v>-23978.086588539998</v>
      </c>
      <c r="G109" s="51">
        <f t="shared" si="50"/>
        <v>7.7197359589849048</v>
      </c>
      <c r="H109" s="50" t="s">
        <v>273</v>
      </c>
      <c r="I109" s="52">
        <f>I110+I111+I112</f>
        <v>-1623.2260000000001</v>
      </c>
      <c r="J109" s="52">
        <f>J110+J111+J112</f>
        <v>-8979.3019129199984</v>
      </c>
      <c r="K109" s="50">
        <f t="shared" si="44"/>
        <v>-7356.0759129199978</v>
      </c>
      <c r="L109" s="51">
        <f t="shared" si="51"/>
        <v>4.5317632374789447</v>
      </c>
      <c r="M109" s="50" t="s">
        <v>273</v>
      </c>
      <c r="N109" s="50" t="s">
        <v>31</v>
      </c>
      <c r="O109" s="50">
        <v>0</v>
      </c>
      <c r="P109" s="50" t="s">
        <v>31</v>
      </c>
      <c r="Q109" s="51" t="s">
        <v>31</v>
      </c>
      <c r="R109" s="50" t="s">
        <v>31</v>
      </c>
      <c r="S109" s="52">
        <f>S110+S111</f>
        <v>-792.98900000000003</v>
      </c>
      <c r="T109" s="52">
        <f>T110+T111</f>
        <v>-6851.9404490200004</v>
      </c>
      <c r="U109" s="50">
        <f t="shared" si="46"/>
        <v>-6058.9514490199999</v>
      </c>
      <c r="V109" s="51">
        <f t="shared" si="53"/>
        <v>7.6406500582227492</v>
      </c>
      <c r="W109" s="50" t="s">
        <v>273</v>
      </c>
      <c r="X109" s="52">
        <f>X110+X111</f>
        <v>-498.95000000000005</v>
      </c>
      <c r="Y109" s="52">
        <f>Y110+Y111</f>
        <v>-712.90779881999993</v>
      </c>
      <c r="Z109" s="50">
        <f t="shared" si="47"/>
        <v>-213.95779881999988</v>
      </c>
      <c r="AA109" s="51">
        <f t="shared" si="54"/>
        <v>0.42881611147409532</v>
      </c>
      <c r="AB109" s="217" t="s">
        <v>274</v>
      </c>
      <c r="AC109" s="52">
        <v>-190.91099999999994</v>
      </c>
      <c r="AD109" s="52">
        <f>AD110+AD111</f>
        <v>-10540.012427780001</v>
      </c>
      <c r="AE109" s="50">
        <f t="shared" si="48"/>
        <v>-10349.10142778</v>
      </c>
      <c r="AF109" s="51">
        <f t="shared" si="55"/>
        <v>54.209036817050894</v>
      </c>
      <c r="AG109" s="221" t="s">
        <v>275</v>
      </c>
    </row>
    <row r="110" spans="1:33" s="38" customFormat="1" ht="31.5" x14ac:dyDescent="0.25">
      <c r="A110" s="53" t="s">
        <v>276</v>
      </c>
      <c r="B110" s="70" t="s">
        <v>38</v>
      </c>
      <c r="C110" s="55" t="s">
        <v>30</v>
      </c>
      <c r="D110" s="50">
        <f t="shared" si="57"/>
        <v>1288.2069999999999</v>
      </c>
      <c r="E110" s="50">
        <f t="shared" si="57"/>
        <v>-17161.647181150001</v>
      </c>
      <c r="F110" s="50">
        <f t="shared" si="43"/>
        <v>-18449.85418115</v>
      </c>
      <c r="G110" s="51">
        <f t="shared" si="50"/>
        <v>-14.322119178944069</v>
      </c>
      <c r="H110" s="56" t="s">
        <v>194</v>
      </c>
      <c r="I110" s="52">
        <v>567.75699999999995</v>
      </c>
      <c r="J110" s="52">
        <v>-5994.1269111900001</v>
      </c>
      <c r="K110" s="50">
        <f t="shared" si="44"/>
        <v>-6561.8839111899997</v>
      </c>
      <c r="L110" s="51">
        <f t="shared" si="51"/>
        <v>-11.557557037940528</v>
      </c>
      <c r="M110" s="56" t="s">
        <v>194</v>
      </c>
      <c r="N110" s="56" t="s">
        <v>31</v>
      </c>
      <c r="O110" s="56">
        <v>0</v>
      </c>
      <c r="P110" s="56" t="s">
        <v>31</v>
      </c>
      <c r="Q110" s="57" t="s">
        <v>31</v>
      </c>
      <c r="R110" s="56" t="s">
        <v>31</v>
      </c>
      <c r="S110" s="52">
        <v>173.809</v>
      </c>
      <c r="T110" s="52">
        <v>-4143.3726132800002</v>
      </c>
      <c r="U110" s="50">
        <f t="shared" si="46"/>
        <v>-4317.1816132800004</v>
      </c>
      <c r="V110" s="51">
        <f t="shared" si="53"/>
        <v>-24.838654001116172</v>
      </c>
      <c r="W110" s="56" t="s">
        <v>194</v>
      </c>
      <c r="X110" s="52">
        <v>-98.016000000000005</v>
      </c>
      <c r="Y110" s="52">
        <v>-47.547573739999997</v>
      </c>
      <c r="Z110" s="56">
        <f t="shared" si="47"/>
        <v>50.468426260000008</v>
      </c>
      <c r="AA110" s="57">
        <f t="shared" si="54"/>
        <v>-0.51489987614267063</v>
      </c>
      <c r="AB110" s="216" t="s">
        <v>195</v>
      </c>
      <c r="AC110" s="52">
        <v>644.65700000000004</v>
      </c>
      <c r="AD110" s="52">
        <v>-6976.60008294</v>
      </c>
      <c r="AE110" s="50">
        <f t="shared" si="48"/>
        <v>-7621.2570829400001</v>
      </c>
      <c r="AF110" s="51">
        <f t="shared" si="55"/>
        <v>-11.822189292817731</v>
      </c>
      <c r="AG110" s="222" t="s">
        <v>196</v>
      </c>
    </row>
    <row r="111" spans="1:33" s="38" customFormat="1" ht="47.25" x14ac:dyDescent="0.25">
      <c r="A111" s="53" t="s">
        <v>277</v>
      </c>
      <c r="B111" s="70" t="s">
        <v>42</v>
      </c>
      <c r="C111" s="55" t="s">
        <v>30</v>
      </c>
      <c r="D111" s="50">
        <f t="shared" si="57"/>
        <v>-4958.5680000000002</v>
      </c>
      <c r="E111" s="50">
        <f t="shared" si="57"/>
        <v>-10666.75743383</v>
      </c>
      <c r="F111" s="50">
        <f t="shared" si="43"/>
        <v>-5708.1894338299999</v>
      </c>
      <c r="G111" s="51">
        <f t="shared" si="50"/>
        <v>1.15117699985762</v>
      </c>
      <c r="H111" s="56" t="s">
        <v>273</v>
      </c>
      <c r="I111" s="52">
        <v>-2755.268</v>
      </c>
      <c r="J111" s="52">
        <v>-3729.4170281699999</v>
      </c>
      <c r="K111" s="50">
        <f t="shared" si="44"/>
        <v>-974.14902816999984</v>
      </c>
      <c r="L111" s="51">
        <f t="shared" si="51"/>
        <v>0.35355872030234436</v>
      </c>
      <c r="M111" s="56" t="s">
        <v>278</v>
      </c>
      <c r="N111" s="56" t="s">
        <v>31</v>
      </c>
      <c r="O111" s="56">
        <v>0</v>
      </c>
      <c r="P111" s="56" t="s">
        <v>31</v>
      </c>
      <c r="Q111" s="57" t="s">
        <v>31</v>
      </c>
      <c r="R111" s="56" t="s">
        <v>31</v>
      </c>
      <c r="S111" s="52">
        <v>-966.798</v>
      </c>
      <c r="T111" s="52">
        <v>-2708.5678357400002</v>
      </c>
      <c r="U111" s="50">
        <f t="shared" si="46"/>
        <v>-1741.7698357400002</v>
      </c>
      <c r="V111" s="51">
        <f t="shared" si="53"/>
        <v>1.8015860973440163</v>
      </c>
      <c r="W111" s="56" t="s">
        <v>273</v>
      </c>
      <c r="X111" s="52">
        <v>-400.93400000000003</v>
      </c>
      <c r="Y111" s="52">
        <v>-665.36022507999996</v>
      </c>
      <c r="Z111" s="56">
        <f t="shared" si="47"/>
        <v>-264.42622507999994</v>
      </c>
      <c r="AA111" s="57">
        <f t="shared" si="54"/>
        <v>0.65952557049289884</v>
      </c>
      <c r="AB111" s="216" t="s">
        <v>274</v>
      </c>
      <c r="AC111" s="52">
        <v>-835.56799999999998</v>
      </c>
      <c r="AD111" s="52">
        <v>-3563.4123448400001</v>
      </c>
      <c r="AE111" s="50">
        <f t="shared" si="48"/>
        <v>-2727.8443448400003</v>
      </c>
      <c r="AF111" s="51">
        <f t="shared" si="55"/>
        <v>3.2646587050246065</v>
      </c>
      <c r="AG111" s="222" t="s">
        <v>279</v>
      </c>
    </row>
    <row r="112" spans="1:33" s="38" customFormat="1" ht="47.25" x14ac:dyDescent="0.25">
      <c r="A112" s="53" t="s">
        <v>280</v>
      </c>
      <c r="B112" s="70" t="s">
        <v>45</v>
      </c>
      <c r="C112" s="55" t="s">
        <v>30</v>
      </c>
      <c r="D112" s="50">
        <f t="shared" si="57"/>
        <v>564.28499999999997</v>
      </c>
      <c r="E112" s="50">
        <f t="shared" si="57"/>
        <v>744.24202644000002</v>
      </c>
      <c r="F112" s="50">
        <f t="shared" si="43"/>
        <v>179.95702644000005</v>
      </c>
      <c r="G112" s="51">
        <f t="shared" si="50"/>
        <v>0.31891158978175932</v>
      </c>
      <c r="H112" s="56" t="s">
        <v>281</v>
      </c>
      <c r="I112" s="52">
        <v>564.28499999999997</v>
      </c>
      <c r="J112" s="52">
        <v>744.24202644000002</v>
      </c>
      <c r="K112" s="50">
        <f t="shared" si="44"/>
        <v>179.95702644000005</v>
      </c>
      <c r="L112" s="51">
        <f t="shared" si="51"/>
        <v>0.31891158978175932</v>
      </c>
      <c r="M112" s="56" t="s">
        <v>281</v>
      </c>
      <c r="N112" s="56" t="s">
        <v>31</v>
      </c>
      <c r="O112" s="56">
        <v>0</v>
      </c>
      <c r="P112" s="56" t="s">
        <v>31</v>
      </c>
      <c r="Q112" s="57" t="s">
        <v>31</v>
      </c>
      <c r="R112" s="56" t="s">
        <v>31</v>
      </c>
      <c r="S112" s="56" t="s">
        <v>31</v>
      </c>
      <c r="T112" s="56">
        <v>0</v>
      </c>
      <c r="U112" s="56" t="s">
        <v>31</v>
      </c>
      <c r="V112" s="56" t="s">
        <v>31</v>
      </c>
      <c r="W112" s="56" t="s">
        <v>31</v>
      </c>
      <c r="X112" s="56" t="s">
        <v>31</v>
      </c>
      <c r="Y112" s="52">
        <v>0</v>
      </c>
      <c r="Z112" s="56" t="s">
        <v>31</v>
      </c>
      <c r="AA112" s="57" t="s">
        <v>31</v>
      </c>
      <c r="AB112" s="56" t="s">
        <v>31</v>
      </c>
      <c r="AC112" s="56" t="s">
        <v>31</v>
      </c>
      <c r="AD112" s="52">
        <v>0</v>
      </c>
      <c r="AE112" s="52" t="s">
        <v>31</v>
      </c>
      <c r="AF112" s="52" t="s">
        <v>31</v>
      </c>
      <c r="AG112" s="222" t="s">
        <v>31</v>
      </c>
    </row>
    <row r="113" spans="1:33" s="38" customFormat="1" x14ac:dyDescent="0.25">
      <c r="A113" s="53" t="s">
        <v>282</v>
      </c>
      <c r="B113" s="71" t="s">
        <v>48</v>
      </c>
      <c r="C113" s="55" t="s">
        <v>30</v>
      </c>
      <c r="D113" s="50">
        <f t="shared" si="57"/>
        <v>0</v>
      </c>
      <c r="E113" s="50">
        <f t="shared" si="57"/>
        <v>0</v>
      </c>
      <c r="F113" s="50">
        <f t="shared" si="43"/>
        <v>0</v>
      </c>
      <c r="G113" s="51">
        <v>0</v>
      </c>
      <c r="H113" s="56" t="s">
        <v>31</v>
      </c>
      <c r="I113" s="52">
        <v>0</v>
      </c>
      <c r="J113" s="52">
        <v>0</v>
      </c>
      <c r="K113" s="50">
        <f t="shared" si="44"/>
        <v>0</v>
      </c>
      <c r="L113" s="51">
        <v>0</v>
      </c>
      <c r="M113" s="56" t="s">
        <v>31</v>
      </c>
      <c r="N113" s="52">
        <v>0</v>
      </c>
      <c r="O113" s="52">
        <v>0</v>
      </c>
      <c r="P113" s="56">
        <f>O113-N113</f>
        <v>0</v>
      </c>
      <c r="Q113" s="57">
        <v>0</v>
      </c>
      <c r="R113" s="56" t="s">
        <v>31</v>
      </c>
      <c r="S113" s="52">
        <v>0</v>
      </c>
      <c r="T113" s="52">
        <v>0</v>
      </c>
      <c r="U113" s="50">
        <f>T113-S113</f>
        <v>0</v>
      </c>
      <c r="V113" s="51">
        <v>0</v>
      </c>
      <c r="W113" s="56" t="s">
        <v>31</v>
      </c>
      <c r="X113" s="52">
        <v>0</v>
      </c>
      <c r="Y113" s="52">
        <v>0</v>
      </c>
      <c r="Z113" s="56">
        <f>Y113-X113</f>
        <v>0</v>
      </c>
      <c r="AA113" s="57">
        <v>0</v>
      </c>
      <c r="AB113" s="56" t="s">
        <v>31</v>
      </c>
      <c r="AC113" s="52">
        <v>0</v>
      </c>
      <c r="AD113" s="52">
        <v>0</v>
      </c>
      <c r="AE113" s="50">
        <f>AD113-AC113</f>
        <v>0</v>
      </c>
      <c r="AF113" s="51">
        <v>0</v>
      </c>
      <c r="AG113" s="222" t="s">
        <v>31</v>
      </c>
    </row>
    <row r="114" spans="1:33" s="38" customFormat="1" x14ac:dyDescent="0.25">
      <c r="A114" s="53" t="s">
        <v>283</v>
      </c>
      <c r="B114" s="71" t="s">
        <v>50</v>
      </c>
      <c r="C114" s="55" t="s">
        <v>30</v>
      </c>
      <c r="D114" s="56" t="s">
        <v>31</v>
      </c>
      <c r="E114" s="56" t="s">
        <v>31</v>
      </c>
      <c r="F114" s="56" t="s">
        <v>31</v>
      </c>
      <c r="G114" s="51" t="s">
        <v>31</v>
      </c>
      <c r="H114" s="56" t="s">
        <v>31</v>
      </c>
      <c r="I114" s="56" t="s">
        <v>31</v>
      </c>
      <c r="J114" s="56" t="s">
        <v>31</v>
      </c>
      <c r="K114" s="56" t="s">
        <v>31</v>
      </c>
      <c r="L114" s="56" t="s">
        <v>31</v>
      </c>
      <c r="M114" s="56" t="s">
        <v>31</v>
      </c>
      <c r="N114" s="56" t="s">
        <v>31</v>
      </c>
      <c r="O114" s="56" t="s">
        <v>31</v>
      </c>
      <c r="P114" s="56" t="s">
        <v>31</v>
      </c>
      <c r="Q114" s="57" t="s">
        <v>31</v>
      </c>
      <c r="R114" s="56" t="s">
        <v>31</v>
      </c>
      <c r="S114" s="56" t="s">
        <v>31</v>
      </c>
      <c r="T114" s="56" t="s">
        <v>31</v>
      </c>
      <c r="U114" s="56" t="s">
        <v>31</v>
      </c>
      <c r="V114" s="56" t="s">
        <v>31</v>
      </c>
      <c r="W114" s="56" t="s">
        <v>31</v>
      </c>
      <c r="X114" s="56" t="s">
        <v>31</v>
      </c>
      <c r="Y114" s="56" t="s">
        <v>31</v>
      </c>
      <c r="Z114" s="56" t="s">
        <v>31</v>
      </c>
      <c r="AA114" s="57" t="s">
        <v>31</v>
      </c>
      <c r="AB114" s="56" t="s">
        <v>31</v>
      </c>
      <c r="AC114" s="56" t="s">
        <v>31</v>
      </c>
      <c r="AD114" s="56" t="s">
        <v>31</v>
      </c>
      <c r="AE114" s="56" t="s">
        <v>31</v>
      </c>
      <c r="AF114" s="56" t="s">
        <v>31</v>
      </c>
      <c r="AG114" s="222" t="s">
        <v>31</v>
      </c>
    </row>
    <row r="115" spans="1:33" s="38" customFormat="1" x14ac:dyDescent="0.25">
      <c r="A115" s="53" t="s">
        <v>284</v>
      </c>
      <c r="B115" s="71" t="s">
        <v>52</v>
      </c>
      <c r="C115" s="55" t="s">
        <v>30</v>
      </c>
      <c r="D115" s="52">
        <f>SUM(I115,N115,S115,X115,AC115)</f>
        <v>0</v>
      </c>
      <c r="E115" s="56">
        <f>SUM(J115,O115,T115,Y115,AD115)</f>
        <v>0</v>
      </c>
      <c r="F115" s="50">
        <f>E115-D115</f>
        <v>0</v>
      </c>
      <c r="G115" s="51">
        <v>0</v>
      </c>
      <c r="H115" s="56" t="s">
        <v>31</v>
      </c>
      <c r="I115" s="52">
        <v>0</v>
      </c>
      <c r="J115" s="52">
        <v>0</v>
      </c>
      <c r="K115" s="50">
        <f>J115-I115</f>
        <v>0</v>
      </c>
      <c r="L115" s="51">
        <v>0</v>
      </c>
      <c r="M115" s="56" t="s">
        <v>31</v>
      </c>
      <c r="N115" s="52">
        <v>0</v>
      </c>
      <c r="O115" s="52">
        <v>0</v>
      </c>
      <c r="P115" s="56">
        <f>O115-N115</f>
        <v>0</v>
      </c>
      <c r="Q115" s="57">
        <v>0</v>
      </c>
      <c r="R115" s="56" t="s">
        <v>31</v>
      </c>
      <c r="S115" s="52">
        <v>0</v>
      </c>
      <c r="T115" s="52">
        <v>0</v>
      </c>
      <c r="U115" s="50">
        <f>T115-S115</f>
        <v>0</v>
      </c>
      <c r="V115" s="51">
        <v>0</v>
      </c>
      <c r="W115" s="56" t="s">
        <v>31</v>
      </c>
      <c r="X115" s="52">
        <v>0</v>
      </c>
      <c r="Y115" s="52">
        <v>0</v>
      </c>
      <c r="Z115" s="56">
        <f>Y115-X115</f>
        <v>0</v>
      </c>
      <c r="AA115" s="57">
        <v>0</v>
      </c>
      <c r="AB115" s="56" t="s">
        <v>31</v>
      </c>
      <c r="AC115" s="52">
        <v>0</v>
      </c>
      <c r="AD115" s="52">
        <v>0</v>
      </c>
      <c r="AE115" s="50">
        <f>AD115-AC115</f>
        <v>0</v>
      </c>
      <c r="AF115" s="51">
        <v>0</v>
      </c>
      <c r="AG115" s="222" t="s">
        <v>31</v>
      </c>
    </row>
    <row r="116" spans="1:33" s="38" customFormat="1" ht="63" x14ac:dyDescent="0.25">
      <c r="A116" s="53" t="s">
        <v>285</v>
      </c>
      <c r="B116" s="71" t="s">
        <v>54</v>
      </c>
      <c r="C116" s="55" t="s">
        <v>30</v>
      </c>
      <c r="D116" s="52">
        <f>SUM(I116,N116,S116,X116,AC116)</f>
        <v>143.40900000000002</v>
      </c>
      <c r="E116" s="56">
        <f>SUM(J116,O116,T116,Y116,AD116)</f>
        <v>207.28843825999999</v>
      </c>
      <c r="F116" s="50">
        <f>E116-D116</f>
        <v>63.879438259999972</v>
      </c>
      <c r="G116" s="51">
        <f>F116/D116</f>
        <v>0.44543535105885934</v>
      </c>
      <c r="H116" s="56" t="s">
        <v>55</v>
      </c>
      <c r="I116" s="52">
        <v>89.14</v>
      </c>
      <c r="J116" s="52">
        <v>130.8699379</v>
      </c>
      <c r="K116" s="50">
        <f>J116-I116</f>
        <v>41.729937899999996</v>
      </c>
      <c r="L116" s="51">
        <f>K116/I116</f>
        <v>0.4681393078303791</v>
      </c>
      <c r="M116" s="56" t="s">
        <v>56</v>
      </c>
      <c r="N116" s="52">
        <v>0</v>
      </c>
      <c r="O116" s="52">
        <v>2.8106152899999999</v>
      </c>
      <c r="P116" s="56">
        <f>O116-N116</f>
        <v>2.8106152899999999</v>
      </c>
      <c r="Q116" s="57">
        <v>1</v>
      </c>
      <c r="R116" s="56" t="s">
        <v>55</v>
      </c>
      <c r="S116" s="52">
        <v>44.529000000000003</v>
      </c>
      <c r="T116" s="52">
        <v>55.798925079999997</v>
      </c>
      <c r="U116" s="50">
        <f>T116-S116</f>
        <v>11.269925079999993</v>
      </c>
      <c r="V116" s="51">
        <f>U116/S116</f>
        <v>0.25309180713692181</v>
      </c>
      <c r="W116" s="56" t="s">
        <v>57</v>
      </c>
      <c r="X116" s="52">
        <v>9.74</v>
      </c>
      <c r="Y116" s="52">
        <v>17.808959990000002</v>
      </c>
      <c r="Z116" s="56">
        <f>Y116-X116</f>
        <v>8.0689599900000015</v>
      </c>
      <c r="AA116" s="57">
        <f>Z116/X116</f>
        <v>0.82843531724846009</v>
      </c>
      <c r="AB116" s="56" t="s">
        <v>58</v>
      </c>
      <c r="AC116" s="52">
        <v>0</v>
      </c>
      <c r="AD116" s="52">
        <v>0</v>
      </c>
      <c r="AE116" s="50">
        <f>AD116-AC116</f>
        <v>0</v>
      </c>
      <c r="AF116" s="51">
        <v>0</v>
      </c>
      <c r="AG116" s="222" t="s">
        <v>31</v>
      </c>
    </row>
    <row r="117" spans="1:33" s="38" customFormat="1" x14ac:dyDescent="0.25">
      <c r="A117" s="53" t="s">
        <v>286</v>
      </c>
      <c r="B117" s="71" t="s">
        <v>60</v>
      </c>
      <c r="C117" s="55" t="s">
        <v>30</v>
      </c>
      <c r="D117" s="56" t="s">
        <v>31</v>
      </c>
      <c r="E117" s="56" t="s">
        <v>31</v>
      </c>
      <c r="F117" s="56" t="s">
        <v>31</v>
      </c>
      <c r="G117" s="57" t="s">
        <v>31</v>
      </c>
      <c r="H117" s="56" t="s">
        <v>31</v>
      </c>
      <c r="I117" s="56" t="s">
        <v>31</v>
      </c>
      <c r="J117" s="56" t="s">
        <v>31</v>
      </c>
      <c r="K117" s="56" t="s">
        <v>31</v>
      </c>
      <c r="L117" s="56" t="s">
        <v>31</v>
      </c>
      <c r="M117" s="56" t="s">
        <v>31</v>
      </c>
      <c r="N117" s="56" t="s">
        <v>31</v>
      </c>
      <c r="O117" s="56" t="s">
        <v>31</v>
      </c>
      <c r="P117" s="56" t="s">
        <v>31</v>
      </c>
      <c r="Q117" s="57" t="s">
        <v>31</v>
      </c>
      <c r="R117" s="56" t="s">
        <v>31</v>
      </c>
      <c r="S117" s="56" t="s">
        <v>31</v>
      </c>
      <c r="T117" s="56" t="s">
        <v>31</v>
      </c>
      <c r="U117" s="56" t="s">
        <v>31</v>
      </c>
      <c r="V117" s="56" t="s">
        <v>31</v>
      </c>
      <c r="W117" s="56" t="s">
        <v>31</v>
      </c>
      <c r="X117" s="56" t="s">
        <v>31</v>
      </c>
      <c r="Y117" s="56" t="s">
        <v>31</v>
      </c>
      <c r="Z117" s="56" t="s">
        <v>31</v>
      </c>
      <c r="AA117" s="57" t="s">
        <v>31</v>
      </c>
      <c r="AB117" s="56" t="s">
        <v>31</v>
      </c>
      <c r="AC117" s="56" t="s">
        <v>31</v>
      </c>
      <c r="AD117" s="56" t="s">
        <v>31</v>
      </c>
      <c r="AE117" s="56" t="s">
        <v>31</v>
      </c>
      <c r="AF117" s="56" t="s">
        <v>31</v>
      </c>
      <c r="AG117" s="222" t="s">
        <v>31</v>
      </c>
    </row>
    <row r="118" spans="1:33" s="38" customFormat="1" ht="47.25" x14ac:dyDescent="0.25">
      <c r="A118" s="53" t="s">
        <v>287</v>
      </c>
      <c r="B118" s="71" t="s">
        <v>62</v>
      </c>
      <c r="C118" s="55" t="s">
        <v>30</v>
      </c>
      <c r="D118" s="52">
        <f>SUM(I118,N118,S118,X118,AC118)</f>
        <v>-2406.549</v>
      </c>
      <c r="E118" s="56">
        <f>SUM(J118,O118,T118,Y118,AD118)</f>
        <v>-8791.5523089399994</v>
      </c>
      <c r="F118" s="50">
        <f>E118-D118</f>
        <v>-6385.0033089399994</v>
      </c>
      <c r="G118" s="51">
        <f>F118/D118</f>
        <v>2.6531781854182066</v>
      </c>
      <c r="H118" s="56" t="s">
        <v>273</v>
      </c>
      <c r="I118" s="52">
        <v>-855.89300000000003</v>
      </c>
      <c r="J118" s="52">
        <v>-3390.0331902399998</v>
      </c>
      <c r="K118" s="50">
        <f>J118-I118</f>
        <v>-2534.1401902399998</v>
      </c>
      <c r="L118" s="51">
        <f>K118/I118</f>
        <v>2.9608142492577922</v>
      </c>
      <c r="M118" s="56" t="s">
        <v>273</v>
      </c>
      <c r="N118" s="52">
        <v>-146.41900000000001</v>
      </c>
      <c r="O118" s="52">
        <v>-284.32734010000001</v>
      </c>
      <c r="P118" s="56">
        <f>O118-N118</f>
        <v>-137.9083401</v>
      </c>
      <c r="Q118" s="57">
        <f>P118/N118</f>
        <v>0.94187462078008999</v>
      </c>
      <c r="R118" s="56" t="s">
        <v>273</v>
      </c>
      <c r="S118" s="52">
        <v>-871.56299999999999</v>
      </c>
      <c r="T118" s="52">
        <v>-1857.77067999</v>
      </c>
      <c r="U118" s="50">
        <f>T118-S118</f>
        <v>-986.20767998999997</v>
      </c>
      <c r="V118" s="51">
        <f>U118/S118</f>
        <v>1.1315391773055992</v>
      </c>
      <c r="W118" s="56" t="s">
        <v>281</v>
      </c>
      <c r="X118" s="52">
        <v>-331.37</v>
      </c>
      <c r="Y118" s="52">
        <v>-377.15651699</v>
      </c>
      <c r="Z118" s="56">
        <f>Y118-X118</f>
        <v>-45.786516989999996</v>
      </c>
      <c r="AA118" s="57">
        <f>Z118/X118</f>
        <v>0.13817339225035458</v>
      </c>
      <c r="AB118" s="50" t="s">
        <v>281</v>
      </c>
      <c r="AC118" s="52">
        <v>-201.304</v>
      </c>
      <c r="AD118" s="52">
        <v>-2882.2645816200002</v>
      </c>
      <c r="AE118" s="50">
        <f>AD118-AC118</f>
        <v>-2680.9605816200001</v>
      </c>
      <c r="AF118" s="51">
        <f>AE118/AC118</f>
        <v>13.317969745360251</v>
      </c>
      <c r="AG118" s="221" t="s">
        <v>273</v>
      </c>
    </row>
    <row r="119" spans="1:33" s="38" customFormat="1" ht="31.5" x14ac:dyDescent="0.25">
      <c r="A119" s="53" t="s">
        <v>288</v>
      </c>
      <c r="B119" s="72" t="s">
        <v>65</v>
      </c>
      <c r="C119" s="55" t="s">
        <v>30</v>
      </c>
      <c r="D119" s="56" t="s">
        <v>31</v>
      </c>
      <c r="E119" s="56" t="s">
        <v>31</v>
      </c>
      <c r="F119" s="56" t="s">
        <v>31</v>
      </c>
      <c r="G119" s="57" t="s">
        <v>31</v>
      </c>
      <c r="H119" s="56" t="s">
        <v>31</v>
      </c>
      <c r="I119" s="56" t="s">
        <v>31</v>
      </c>
      <c r="J119" s="56" t="s">
        <v>31</v>
      </c>
      <c r="K119" s="56" t="s">
        <v>31</v>
      </c>
      <c r="L119" s="56" t="s">
        <v>31</v>
      </c>
      <c r="M119" s="56" t="s">
        <v>31</v>
      </c>
      <c r="N119" s="56" t="s">
        <v>31</v>
      </c>
      <c r="O119" s="56" t="s">
        <v>31</v>
      </c>
      <c r="P119" s="56" t="s">
        <v>31</v>
      </c>
      <c r="Q119" s="57" t="s">
        <v>31</v>
      </c>
      <c r="R119" s="56" t="s">
        <v>31</v>
      </c>
      <c r="S119" s="56" t="s">
        <v>31</v>
      </c>
      <c r="T119" s="56" t="s">
        <v>31</v>
      </c>
      <c r="U119" s="56" t="s">
        <v>31</v>
      </c>
      <c r="V119" s="56" t="s">
        <v>31</v>
      </c>
      <c r="W119" s="56" t="s">
        <v>31</v>
      </c>
      <c r="X119" s="56" t="s">
        <v>31</v>
      </c>
      <c r="Y119" s="56" t="s">
        <v>31</v>
      </c>
      <c r="Z119" s="56" t="s">
        <v>31</v>
      </c>
      <c r="AA119" s="57" t="s">
        <v>31</v>
      </c>
      <c r="AB119" s="56" t="s">
        <v>31</v>
      </c>
      <c r="AC119" s="56" t="s">
        <v>31</v>
      </c>
      <c r="AD119" s="56" t="s">
        <v>31</v>
      </c>
      <c r="AE119" s="56" t="s">
        <v>31</v>
      </c>
      <c r="AF119" s="56" t="s">
        <v>31</v>
      </c>
      <c r="AG119" s="222" t="s">
        <v>31</v>
      </c>
    </row>
    <row r="120" spans="1:33" s="38" customFormat="1" x14ac:dyDescent="0.25">
      <c r="A120" s="53" t="s">
        <v>289</v>
      </c>
      <c r="B120" s="73" t="s">
        <v>67</v>
      </c>
      <c r="C120" s="55" t="s">
        <v>30</v>
      </c>
      <c r="D120" s="56" t="s">
        <v>31</v>
      </c>
      <c r="E120" s="56" t="s">
        <v>31</v>
      </c>
      <c r="F120" s="56" t="s">
        <v>31</v>
      </c>
      <c r="G120" s="57" t="s">
        <v>31</v>
      </c>
      <c r="H120" s="56" t="s">
        <v>31</v>
      </c>
      <c r="I120" s="56" t="s">
        <v>31</v>
      </c>
      <c r="J120" s="56" t="s">
        <v>31</v>
      </c>
      <c r="K120" s="56" t="s">
        <v>31</v>
      </c>
      <c r="L120" s="56" t="s">
        <v>31</v>
      </c>
      <c r="M120" s="56" t="s">
        <v>31</v>
      </c>
      <c r="N120" s="56" t="s">
        <v>31</v>
      </c>
      <c r="O120" s="56" t="s">
        <v>31</v>
      </c>
      <c r="P120" s="56" t="s">
        <v>31</v>
      </c>
      <c r="Q120" s="57" t="s">
        <v>31</v>
      </c>
      <c r="R120" s="56" t="s">
        <v>31</v>
      </c>
      <c r="S120" s="56" t="s">
        <v>31</v>
      </c>
      <c r="T120" s="56" t="s">
        <v>31</v>
      </c>
      <c r="U120" s="56" t="s">
        <v>31</v>
      </c>
      <c r="V120" s="56" t="s">
        <v>31</v>
      </c>
      <c r="W120" s="56" t="s">
        <v>31</v>
      </c>
      <c r="X120" s="56" t="s">
        <v>31</v>
      </c>
      <c r="Y120" s="56" t="s">
        <v>31</v>
      </c>
      <c r="Z120" s="56" t="s">
        <v>31</v>
      </c>
      <c r="AA120" s="57" t="s">
        <v>31</v>
      </c>
      <c r="AB120" s="56" t="s">
        <v>31</v>
      </c>
      <c r="AC120" s="56" t="s">
        <v>31</v>
      </c>
      <c r="AD120" s="56" t="s">
        <v>31</v>
      </c>
      <c r="AE120" s="56" t="s">
        <v>31</v>
      </c>
      <c r="AF120" s="56" t="s">
        <v>31</v>
      </c>
      <c r="AG120" s="222" t="s">
        <v>31</v>
      </c>
    </row>
    <row r="121" spans="1:33" s="38" customFormat="1" x14ac:dyDescent="0.25">
      <c r="A121" s="53" t="s">
        <v>290</v>
      </c>
      <c r="B121" s="73" t="s">
        <v>69</v>
      </c>
      <c r="C121" s="55" t="s">
        <v>30</v>
      </c>
      <c r="D121" s="56" t="s">
        <v>31</v>
      </c>
      <c r="E121" s="56" t="s">
        <v>31</v>
      </c>
      <c r="F121" s="56" t="s">
        <v>31</v>
      </c>
      <c r="G121" s="57" t="s">
        <v>31</v>
      </c>
      <c r="H121" s="56" t="s">
        <v>31</v>
      </c>
      <c r="I121" s="56" t="s">
        <v>31</v>
      </c>
      <c r="J121" s="56" t="s">
        <v>31</v>
      </c>
      <c r="K121" s="56" t="s">
        <v>31</v>
      </c>
      <c r="L121" s="56" t="s">
        <v>31</v>
      </c>
      <c r="M121" s="56" t="s">
        <v>31</v>
      </c>
      <c r="N121" s="56" t="s">
        <v>31</v>
      </c>
      <c r="O121" s="56" t="s">
        <v>31</v>
      </c>
      <c r="P121" s="56" t="s">
        <v>31</v>
      </c>
      <c r="Q121" s="57" t="s">
        <v>31</v>
      </c>
      <c r="R121" s="56" t="s">
        <v>31</v>
      </c>
      <c r="S121" s="56" t="s">
        <v>31</v>
      </c>
      <c r="T121" s="56" t="s">
        <v>31</v>
      </c>
      <c r="U121" s="56" t="s">
        <v>31</v>
      </c>
      <c r="V121" s="56" t="s">
        <v>31</v>
      </c>
      <c r="W121" s="56" t="s">
        <v>31</v>
      </c>
      <c r="X121" s="56" t="s">
        <v>31</v>
      </c>
      <c r="Y121" s="56" t="s">
        <v>31</v>
      </c>
      <c r="Z121" s="56" t="s">
        <v>31</v>
      </c>
      <c r="AA121" s="57" t="s">
        <v>31</v>
      </c>
      <c r="AB121" s="56" t="s">
        <v>31</v>
      </c>
      <c r="AC121" s="56" t="s">
        <v>31</v>
      </c>
      <c r="AD121" s="56" t="s">
        <v>31</v>
      </c>
      <c r="AE121" s="56" t="s">
        <v>31</v>
      </c>
      <c r="AF121" s="56" t="s">
        <v>31</v>
      </c>
      <c r="AG121" s="222" t="s">
        <v>31</v>
      </c>
    </row>
    <row r="122" spans="1:33" s="38" customFormat="1" ht="48" thickBot="1" x14ac:dyDescent="0.3">
      <c r="A122" s="60" t="s">
        <v>291</v>
      </c>
      <c r="B122" s="96" t="s">
        <v>71</v>
      </c>
      <c r="C122" s="62" t="s">
        <v>30</v>
      </c>
      <c r="D122" s="52">
        <f t="shared" ref="D122:E128" si="58">SUM(I122,N122,S122,X122,AC122)</f>
        <v>-1592.037</v>
      </c>
      <c r="E122" s="63">
        <f t="shared" si="58"/>
        <v>-6143.7577015500001</v>
      </c>
      <c r="F122" s="50">
        <f t="shared" ref="F122:F128" si="59">E122-D122</f>
        <v>-4551.7207015499998</v>
      </c>
      <c r="G122" s="51">
        <f>F122/D122</f>
        <v>2.8590545958102731</v>
      </c>
      <c r="H122" s="63" t="s">
        <v>292</v>
      </c>
      <c r="I122" s="52">
        <v>-564.60599999999999</v>
      </c>
      <c r="J122" s="52">
        <v>-4236.6515204300003</v>
      </c>
      <c r="K122" s="50">
        <f t="shared" ref="K122:K128" si="60">J122-I122</f>
        <v>-3672.0455204300006</v>
      </c>
      <c r="L122" s="51">
        <f>K122/I122</f>
        <v>6.5037309565077255</v>
      </c>
      <c r="M122" s="56" t="s">
        <v>292</v>
      </c>
      <c r="N122" s="52">
        <v>-123.35</v>
      </c>
      <c r="O122" s="52">
        <v>-159.48722244999999</v>
      </c>
      <c r="P122" s="63">
        <f>O122-N122</f>
        <v>-36.137222449999996</v>
      </c>
      <c r="Q122" s="64">
        <f>P122/N122</f>
        <v>0.29296491649777057</v>
      </c>
      <c r="R122" s="63" t="s">
        <v>292</v>
      </c>
      <c r="S122" s="52">
        <v>-928.73400000000004</v>
      </c>
      <c r="T122" s="52">
        <v>-1686.14240378</v>
      </c>
      <c r="U122" s="50">
        <f>T122-S122</f>
        <v>-757.40840377999996</v>
      </c>
      <c r="V122" s="51">
        <f>U122/S122</f>
        <v>0.81552780858674279</v>
      </c>
      <c r="W122" s="50" t="s">
        <v>279</v>
      </c>
      <c r="X122" s="52">
        <v>5.2069999999999999</v>
      </c>
      <c r="Y122" s="52">
        <v>29.39574022</v>
      </c>
      <c r="Z122" s="63">
        <f>Y122-X122</f>
        <v>24.18874022</v>
      </c>
      <c r="AA122" s="64">
        <f>Z122/X122</f>
        <v>4.6454273516420201</v>
      </c>
      <c r="AB122" s="50" t="s">
        <v>214</v>
      </c>
      <c r="AC122" s="52">
        <v>19.446000000000002</v>
      </c>
      <c r="AD122" s="52">
        <v>-90.872295109999996</v>
      </c>
      <c r="AE122" s="50">
        <f>AD122-AC122</f>
        <v>-110.31829510999999</v>
      </c>
      <c r="AF122" s="51">
        <f>AE122/AC122</f>
        <v>-5.6730584752648356</v>
      </c>
      <c r="AG122" s="221" t="s">
        <v>275</v>
      </c>
    </row>
    <row r="123" spans="1:33" s="38" customFormat="1" ht="16.5" thickBot="1" x14ac:dyDescent="0.3">
      <c r="A123" s="66" t="s">
        <v>293</v>
      </c>
      <c r="B123" s="67" t="s">
        <v>294</v>
      </c>
      <c r="C123" s="68" t="s">
        <v>30</v>
      </c>
      <c r="D123" s="46">
        <f t="shared" si="58"/>
        <v>-1129.5229999999999</v>
      </c>
      <c r="E123" s="46">
        <f t="shared" si="58"/>
        <v>-7986.1429625599994</v>
      </c>
      <c r="F123" s="43">
        <f t="shared" si="59"/>
        <v>-6856.6199625599993</v>
      </c>
      <c r="G123" s="44">
        <f>F123/D123</f>
        <v>6.0703677238621969</v>
      </c>
      <c r="H123" s="43" t="s">
        <v>31</v>
      </c>
      <c r="I123" s="46">
        <f>SUM(I124,I128:I134,I137)</f>
        <v>-477.41905248</v>
      </c>
      <c r="J123" s="46">
        <f>SUM(J124,J128:J134,J137)</f>
        <v>-3531.0201548800001</v>
      </c>
      <c r="K123" s="43">
        <f t="shared" si="60"/>
        <v>-3053.6011023999999</v>
      </c>
      <c r="L123" s="44">
        <f>K123/I123</f>
        <v>6.3960604138812016</v>
      </c>
      <c r="M123" s="43" t="s">
        <v>31</v>
      </c>
      <c r="N123" s="46">
        <f>SUM(N124,N128:N134,N137)</f>
        <v>-93.722981500000003</v>
      </c>
      <c r="O123" s="46">
        <f>SUM(O124,O128:O134,O137)</f>
        <v>-302.47347007999997</v>
      </c>
      <c r="P123" s="43">
        <f>O123-N123</f>
        <v>-208.75048857999997</v>
      </c>
      <c r="Q123" s="44">
        <f>P123/N123</f>
        <v>2.2273137840797346</v>
      </c>
      <c r="R123" s="43" t="s">
        <v>31</v>
      </c>
      <c r="S123" s="46">
        <f>SUM(S124,S128:S134,S137)</f>
        <v>-379.21519871999999</v>
      </c>
      <c r="T123" s="46">
        <f>SUM(T124,T128:T134,T137)</f>
        <v>-1884.30889785</v>
      </c>
      <c r="U123" s="43">
        <f>T123-S123</f>
        <v>-1505.09369913</v>
      </c>
      <c r="V123" s="44">
        <f>U123/S123</f>
        <v>3.9689698730701761</v>
      </c>
      <c r="W123" s="43" t="s">
        <v>31</v>
      </c>
      <c r="X123" s="46">
        <f>SUM(X124,X128:X134,X137)</f>
        <v>-114.52577220000001</v>
      </c>
      <c r="Y123" s="46">
        <f>SUM(Y124,Y128:Y134,Y137)</f>
        <v>-255.21235773000001</v>
      </c>
      <c r="Z123" s="43">
        <f>Y123-X123</f>
        <v>-140.68658553</v>
      </c>
      <c r="AA123" s="44">
        <f>Z123/X123</f>
        <v>1.2284273035445203</v>
      </c>
      <c r="AB123" s="43" t="s">
        <v>31</v>
      </c>
      <c r="AC123" s="46">
        <f>SUM(AC124,AC128:AC134,AC137)</f>
        <v>-64.639995099999993</v>
      </c>
      <c r="AD123" s="46">
        <f>SUM(AD124,AD128:AD134,AD137)</f>
        <v>-2013.12808202</v>
      </c>
      <c r="AE123" s="43">
        <f>AD123-AC123</f>
        <v>-1948.4880869199999</v>
      </c>
      <c r="AF123" s="44">
        <f>AE123/AC123</f>
        <v>30.14369174851624</v>
      </c>
      <c r="AG123" s="149" t="s">
        <v>31</v>
      </c>
    </row>
    <row r="124" spans="1:33" s="38" customFormat="1" x14ac:dyDescent="0.25">
      <c r="A124" s="47" t="s">
        <v>295</v>
      </c>
      <c r="B124" s="92" t="s">
        <v>33</v>
      </c>
      <c r="C124" s="49" t="s">
        <v>30</v>
      </c>
      <c r="D124" s="50">
        <f t="shared" si="58"/>
        <v>0</v>
      </c>
      <c r="E124" s="50">
        <f t="shared" si="58"/>
        <v>0</v>
      </c>
      <c r="F124" s="50">
        <f t="shared" si="59"/>
        <v>0</v>
      </c>
      <c r="G124" s="51">
        <v>0</v>
      </c>
      <c r="H124" s="50" t="s">
        <v>31</v>
      </c>
      <c r="I124" s="52">
        <v>0</v>
      </c>
      <c r="J124" s="52">
        <v>0</v>
      </c>
      <c r="K124" s="50">
        <f t="shared" si="60"/>
        <v>0</v>
      </c>
      <c r="L124" s="51">
        <v>0</v>
      </c>
      <c r="M124" s="50" t="s">
        <v>31</v>
      </c>
      <c r="N124" s="50" t="s">
        <v>31</v>
      </c>
      <c r="O124" s="50">
        <v>0</v>
      </c>
      <c r="P124" s="50" t="s">
        <v>31</v>
      </c>
      <c r="Q124" s="51" t="s">
        <v>31</v>
      </c>
      <c r="R124" s="50" t="s">
        <v>31</v>
      </c>
      <c r="S124" s="52">
        <v>0</v>
      </c>
      <c r="T124" s="52">
        <v>0</v>
      </c>
      <c r="U124" s="50">
        <f>T124-S124</f>
        <v>0</v>
      </c>
      <c r="V124" s="51">
        <v>0</v>
      </c>
      <c r="W124" s="50" t="s">
        <v>31</v>
      </c>
      <c r="X124" s="52">
        <v>0</v>
      </c>
      <c r="Y124" s="52">
        <v>0</v>
      </c>
      <c r="Z124" s="50">
        <f>Y124-X124</f>
        <v>0</v>
      </c>
      <c r="AA124" s="51">
        <v>0</v>
      </c>
      <c r="AB124" s="50" t="s">
        <v>31</v>
      </c>
      <c r="AC124" s="52">
        <v>0</v>
      </c>
      <c r="AD124" s="52">
        <v>0</v>
      </c>
      <c r="AE124" s="50">
        <f>AD124-AC124</f>
        <v>0</v>
      </c>
      <c r="AF124" s="51">
        <v>0</v>
      </c>
      <c r="AG124" s="221" t="s">
        <v>31</v>
      </c>
    </row>
    <row r="125" spans="1:33" s="38" customFormat="1" ht="31.5" x14ac:dyDescent="0.25">
      <c r="A125" s="53" t="s">
        <v>296</v>
      </c>
      <c r="B125" s="70" t="s">
        <v>38</v>
      </c>
      <c r="C125" s="55" t="s">
        <v>30</v>
      </c>
      <c r="D125" s="56">
        <f t="shared" si="58"/>
        <v>0</v>
      </c>
      <c r="E125" s="56">
        <f t="shared" si="58"/>
        <v>0</v>
      </c>
      <c r="F125" s="56">
        <f t="shared" si="59"/>
        <v>0</v>
      </c>
      <c r="G125" s="51">
        <v>0</v>
      </c>
      <c r="H125" s="56" t="s">
        <v>31</v>
      </c>
      <c r="I125" s="52">
        <v>0</v>
      </c>
      <c r="J125" s="52">
        <v>0</v>
      </c>
      <c r="K125" s="56">
        <f t="shared" si="60"/>
        <v>0</v>
      </c>
      <c r="L125" s="51">
        <v>0</v>
      </c>
      <c r="M125" s="56" t="s">
        <v>31</v>
      </c>
      <c r="N125" s="56" t="s">
        <v>31</v>
      </c>
      <c r="O125" s="56">
        <v>0</v>
      </c>
      <c r="P125" s="56" t="s">
        <v>31</v>
      </c>
      <c r="Q125" s="57" t="s">
        <v>31</v>
      </c>
      <c r="R125" s="56" t="s">
        <v>31</v>
      </c>
      <c r="S125" s="52">
        <v>0</v>
      </c>
      <c r="T125" s="52">
        <v>0</v>
      </c>
      <c r="U125" s="56">
        <f>T125-S125</f>
        <v>0</v>
      </c>
      <c r="V125" s="51">
        <v>0</v>
      </c>
      <c r="W125" s="56" t="s">
        <v>31</v>
      </c>
      <c r="X125" s="52">
        <v>0</v>
      </c>
      <c r="Y125" s="52">
        <v>0</v>
      </c>
      <c r="Z125" s="56">
        <f>Y125-X125</f>
        <v>0</v>
      </c>
      <c r="AA125" s="57">
        <v>0</v>
      </c>
      <c r="AB125" s="56" t="s">
        <v>31</v>
      </c>
      <c r="AC125" s="52">
        <v>0</v>
      </c>
      <c r="AD125" s="52">
        <v>0</v>
      </c>
      <c r="AE125" s="56">
        <f>AD125-AC125</f>
        <v>0</v>
      </c>
      <c r="AF125" s="57">
        <v>0</v>
      </c>
      <c r="AG125" s="222" t="s">
        <v>31</v>
      </c>
    </row>
    <row r="126" spans="1:33" s="38" customFormat="1" ht="31.5" x14ac:dyDescent="0.25">
      <c r="A126" s="53" t="s">
        <v>297</v>
      </c>
      <c r="B126" s="70" t="s">
        <v>42</v>
      </c>
      <c r="C126" s="55" t="s">
        <v>30</v>
      </c>
      <c r="D126" s="56">
        <f t="shared" si="58"/>
        <v>0</v>
      </c>
      <c r="E126" s="56">
        <f t="shared" si="58"/>
        <v>0</v>
      </c>
      <c r="F126" s="56">
        <f t="shared" si="59"/>
        <v>0</v>
      </c>
      <c r="G126" s="51">
        <v>0</v>
      </c>
      <c r="H126" s="56" t="s">
        <v>31</v>
      </c>
      <c r="I126" s="52">
        <v>0</v>
      </c>
      <c r="J126" s="52">
        <v>0</v>
      </c>
      <c r="K126" s="56">
        <f t="shared" si="60"/>
        <v>0</v>
      </c>
      <c r="L126" s="51">
        <v>0</v>
      </c>
      <c r="M126" s="56" t="s">
        <v>31</v>
      </c>
      <c r="N126" s="56" t="s">
        <v>31</v>
      </c>
      <c r="O126" s="56">
        <v>0</v>
      </c>
      <c r="P126" s="56" t="s">
        <v>31</v>
      </c>
      <c r="Q126" s="57" t="s">
        <v>31</v>
      </c>
      <c r="R126" s="56" t="s">
        <v>31</v>
      </c>
      <c r="S126" s="52">
        <v>0</v>
      </c>
      <c r="T126" s="52">
        <v>0</v>
      </c>
      <c r="U126" s="56">
        <f>T126-S126</f>
        <v>0</v>
      </c>
      <c r="V126" s="51">
        <v>0</v>
      </c>
      <c r="W126" s="56" t="s">
        <v>31</v>
      </c>
      <c r="X126" s="52">
        <v>0</v>
      </c>
      <c r="Y126" s="52">
        <v>0</v>
      </c>
      <c r="Z126" s="56">
        <f>Y126-X126</f>
        <v>0</v>
      </c>
      <c r="AA126" s="57">
        <v>0</v>
      </c>
      <c r="AB126" s="56" t="s">
        <v>31</v>
      </c>
      <c r="AC126" s="52">
        <v>0</v>
      </c>
      <c r="AD126" s="52">
        <v>0</v>
      </c>
      <c r="AE126" s="56">
        <f>AD126-AC126</f>
        <v>0</v>
      </c>
      <c r="AF126" s="57">
        <v>0</v>
      </c>
      <c r="AG126" s="222" t="s">
        <v>31</v>
      </c>
    </row>
    <row r="127" spans="1:33" s="38" customFormat="1" ht="31.5" x14ac:dyDescent="0.25">
      <c r="A127" s="53" t="s">
        <v>298</v>
      </c>
      <c r="B127" s="70" t="s">
        <v>45</v>
      </c>
      <c r="C127" s="55" t="s">
        <v>30</v>
      </c>
      <c r="D127" s="56">
        <f t="shared" si="58"/>
        <v>0</v>
      </c>
      <c r="E127" s="56">
        <f t="shared" si="58"/>
        <v>0</v>
      </c>
      <c r="F127" s="56">
        <f t="shared" si="59"/>
        <v>0</v>
      </c>
      <c r="G127" s="51">
        <v>0</v>
      </c>
      <c r="H127" s="56" t="s">
        <v>31</v>
      </c>
      <c r="I127" s="52">
        <v>0</v>
      </c>
      <c r="J127" s="52">
        <v>0</v>
      </c>
      <c r="K127" s="56">
        <f t="shared" si="60"/>
        <v>0</v>
      </c>
      <c r="L127" s="51">
        <v>0</v>
      </c>
      <c r="M127" s="56" t="s">
        <v>31</v>
      </c>
      <c r="N127" s="56" t="s">
        <v>31</v>
      </c>
      <c r="O127" s="56">
        <v>0</v>
      </c>
      <c r="P127" s="56" t="s">
        <v>31</v>
      </c>
      <c r="Q127" s="57" t="s">
        <v>31</v>
      </c>
      <c r="R127" s="56" t="s">
        <v>31</v>
      </c>
      <c r="S127" s="52" t="s">
        <v>31</v>
      </c>
      <c r="T127" s="52">
        <v>0</v>
      </c>
      <c r="U127" s="52" t="s">
        <v>31</v>
      </c>
      <c r="V127" s="51" t="s">
        <v>31</v>
      </c>
      <c r="W127" s="52" t="s">
        <v>31</v>
      </c>
      <c r="X127" s="52" t="s">
        <v>31</v>
      </c>
      <c r="Y127" s="52">
        <v>0</v>
      </c>
      <c r="Z127" s="52" t="s">
        <v>31</v>
      </c>
      <c r="AA127" s="57" t="s">
        <v>31</v>
      </c>
      <c r="AB127" s="52" t="s">
        <v>31</v>
      </c>
      <c r="AC127" s="52" t="s">
        <v>31</v>
      </c>
      <c r="AD127" s="52">
        <v>0</v>
      </c>
      <c r="AE127" s="52" t="s">
        <v>31</v>
      </c>
      <c r="AF127" s="57" t="s">
        <v>31</v>
      </c>
      <c r="AG127" s="222" t="s">
        <v>31</v>
      </c>
    </row>
    <row r="128" spans="1:33" s="38" customFormat="1" x14ac:dyDescent="0.25">
      <c r="A128" s="53" t="s">
        <v>299</v>
      </c>
      <c r="B128" s="72" t="s">
        <v>300</v>
      </c>
      <c r="C128" s="55" t="s">
        <v>30</v>
      </c>
      <c r="D128" s="56">
        <f t="shared" si="58"/>
        <v>0</v>
      </c>
      <c r="E128" s="56">
        <f t="shared" si="58"/>
        <v>0</v>
      </c>
      <c r="F128" s="56">
        <f t="shared" si="59"/>
        <v>0</v>
      </c>
      <c r="G128" s="51">
        <v>0</v>
      </c>
      <c r="H128" s="56" t="s">
        <v>31</v>
      </c>
      <c r="I128" s="52">
        <v>0</v>
      </c>
      <c r="J128" s="52">
        <v>0</v>
      </c>
      <c r="K128" s="56">
        <f t="shared" si="60"/>
        <v>0</v>
      </c>
      <c r="L128" s="51">
        <v>0</v>
      </c>
      <c r="M128" s="56" t="s">
        <v>31</v>
      </c>
      <c r="N128" s="52">
        <v>0</v>
      </c>
      <c r="O128" s="52">
        <v>0</v>
      </c>
      <c r="P128" s="56">
        <f>O128-N128</f>
        <v>0</v>
      </c>
      <c r="Q128" s="57">
        <v>0</v>
      </c>
      <c r="R128" s="56" t="s">
        <v>31</v>
      </c>
      <c r="S128" s="52">
        <v>0</v>
      </c>
      <c r="T128" s="52">
        <v>0</v>
      </c>
      <c r="U128" s="56">
        <f>T128-S128</f>
        <v>0</v>
      </c>
      <c r="V128" s="51">
        <v>0</v>
      </c>
      <c r="W128" s="56" t="s">
        <v>31</v>
      </c>
      <c r="X128" s="52">
        <v>0</v>
      </c>
      <c r="Y128" s="52">
        <v>0</v>
      </c>
      <c r="Z128" s="56">
        <f>Y128-X128</f>
        <v>0</v>
      </c>
      <c r="AA128" s="57">
        <v>0</v>
      </c>
      <c r="AB128" s="56" t="s">
        <v>31</v>
      </c>
      <c r="AC128" s="52">
        <v>0</v>
      </c>
      <c r="AD128" s="52">
        <v>0</v>
      </c>
      <c r="AE128" s="56">
        <f>AD128-AC128</f>
        <v>0</v>
      </c>
      <c r="AF128" s="57">
        <v>0</v>
      </c>
      <c r="AG128" s="222" t="s">
        <v>31</v>
      </c>
    </row>
    <row r="129" spans="1:33" s="38" customFormat="1" x14ac:dyDescent="0.25">
      <c r="A129" s="53" t="s">
        <v>301</v>
      </c>
      <c r="B129" s="72" t="s">
        <v>302</v>
      </c>
      <c r="C129" s="55" t="s">
        <v>30</v>
      </c>
      <c r="D129" s="56" t="s">
        <v>31</v>
      </c>
      <c r="E129" s="56" t="s">
        <v>31</v>
      </c>
      <c r="F129" s="58" t="s">
        <v>31</v>
      </c>
      <c r="G129" s="51" t="s">
        <v>31</v>
      </c>
      <c r="H129" s="58" t="s">
        <v>31</v>
      </c>
      <c r="I129" s="56" t="s">
        <v>31</v>
      </c>
      <c r="J129" s="56" t="s">
        <v>31</v>
      </c>
      <c r="K129" s="58" t="s">
        <v>31</v>
      </c>
      <c r="L129" s="51">
        <v>0</v>
      </c>
      <c r="M129" s="58" t="s">
        <v>31</v>
      </c>
      <c r="N129" s="56" t="s">
        <v>31</v>
      </c>
      <c r="O129" s="56" t="s">
        <v>31</v>
      </c>
      <c r="P129" s="58" t="s">
        <v>31</v>
      </c>
      <c r="Q129" s="97" t="s">
        <v>31</v>
      </c>
      <c r="R129" s="58" t="s">
        <v>31</v>
      </c>
      <c r="S129" s="56" t="s">
        <v>31</v>
      </c>
      <c r="T129" s="52" t="s">
        <v>31</v>
      </c>
      <c r="U129" s="58" t="s">
        <v>31</v>
      </c>
      <c r="V129" s="51" t="s">
        <v>31</v>
      </c>
      <c r="W129" s="58" t="s">
        <v>31</v>
      </c>
      <c r="X129" s="56" t="s">
        <v>31</v>
      </c>
      <c r="Y129" s="52" t="s">
        <v>31</v>
      </c>
      <c r="Z129" s="58" t="s">
        <v>31</v>
      </c>
      <c r="AA129" s="57" t="s">
        <v>31</v>
      </c>
      <c r="AB129" s="58" t="s">
        <v>31</v>
      </c>
      <c r="AC129" s="56" t="s">
        <v>31</v>
      </c>
      <c r="AD129" s="52" t="s">
        <v>31</v>
      </c>
      <c r="AE129" s="58" t="s">
        <v>31</v>
      </c>
      <c r="AF129" s="57" t="s">
        <v>31</v>
      </c>
      <c r="AG129" s="226" t="s">
        <v>31</v>
      </c>
    </row>
    <row r="130" spans="1:33" s="38" customFormat="1" x14ac:dyDescent="0.25">
      <c r="A130" s="53" t="s">
        <v>303</v>
      </c>
      <c r="B130" s="72" t="s">
        <v>304</v>
      </c>
      <c r="C130" s="55" t="s">
        <v>30</v>
      </c>
      <c r="D130" s="56">
        <f>SUM(I130,N130,S130,X130,AC130)</f>
        <v>0</v>
      </c>
      <c r="E130" s="56">
        <f>SUM(J130,O130,T130,Y130,AD130)</f>
        <v>0</v>
      </c>
      <c r="F130" s="56">
        <f>E130-D130</f>
        <v>0</v>
      </c>
      <c r="G130" s="51">
        <v>0</v>
      </c>
      <c r="H130" s="56" t="s">
        <v>31</v>
      </c>
      <c r="I130" s="52">
        <v>0</v>
      </c>
      <c r="J130" s="52">
        <v>0</v>
      </c>
      <c r="K130" s="56">
        <f>J130-I130</f>
        <v>0</v>
      </c>
      <c r="L130" s="51">
        <v>0</v>
      </c>
      <c r="M130" s="56" t="s">
        <v>31</v>
      </c>
      <c r="N130" s="52">
        <v>0</v>
      </c>
      <c r="O130" s="52">
        <v>0</v>
      </c>
      <c r="P130" s="56">
        <f>O130-N130</f>
        <v>0</v>
      </c>
      <c r="Q130" s="57">
        <v>0</v>
      </c>
      <c r="R130" s="56" t="s">
        <v>31</v>
      </c>
      <c r="S130" s="52">
        <v>0</v>
      </c>
      <c r="T130" s="52">
        <v>0</v>
      </c>
      <c r="U130" s="56">
        <f>T130-S130</f>
        <v>0</v>
      </c>
      <c r="V130" s="51">
        <v>0</v>
      </c>
      <c r="W130" s="56" t="s">
        <v>31</v>
      </c>
      <c r="X130" s="52">
        <v>0</v>
      </c>
      <c r="Y130" s="52">
        <v>0</v>
      </c>
      <c r="Z130" s="56">
        <f>Y130-X130</f>
        <v>0</v>
      </c>
      <c r="AA130" s="57">
        <v>0</v>
      </c>
      <c r="AB130" s="56" t="s">
        <v>31</v>
      </c>
      <c r="AC130" s="52">
        <v>0</v>
      </c>
      <c r="AD130" s="52">
        <v>0</v>
      </c>
      <c r="AE130" s="56">
        <f>AD130-AC130</f>
        <v>0</v>
      </c>
      <c r="AF130" s="57">
        <v>0</v>
      </c>
      <c r="AG130" s="222" t="s">
        <v>31</v>
      </c>
    </row>
    <row r="131" spans="1:33" s="38" customFormat="1" x14ac:dyDescent="0.25">
      <c r="A131" s="53" t="s">
        <v>305</v>
      </c>
      <c r="B131" s="72" t="s">
        <v>306</v>
      </c>
      <c r="C131" s="55" t="s">
        <v>30</v>
      </c>
      <c r="D131" s="56">
        <f>SUM(I131,N131,S131,X131,AC131)</f>
        <v>0</v>
      </c>
      <c r="E131" s="56">
        <f>SUM(J131,O131,T131,Y131,AD131)</f>
        <v>0</v>
      </c>
      <c r="F131" s="56">
        <f>E131-D131</f>
        <v>0</v>
      </c>
      <c r="G131" s="51">
        <v>0</v>
      </c>
      <c r="H131" s="56" t="s">
        <v>31</v>
      </c>
      <c r="I131" s="52">
        <v>0</v>
      </c>
      <c r="J131" s="52">
        <v>0</v>
      </c>
      <c r="K131" s="56">
        <f>J131-I131</f>
        <v>0</v>
      </c>
      <c r="L131" s="51">
        <v>0</v>
      </c>
      <c r="M131" s="56" t="s">
        <v>31</v>
      </c>
      <c r="N131" s="52">
        <v>0</v>
      </c>
      <c r="O131" s="52">
        <v>0</v>
      </c>
      <c r="P131" s="56">
        <f>O131-N131</f>
        <v>0</v>
      </c>
      <c r="Q131" s="57">
        <v>0</v>
      </c>
      <c r="R131" s="56" t="s">
        <v>31</v>
      </c>
      <c r="S131" s="52">
        <v>0</v>
      </c>
      <c r="T131" s="52">
        <v>0</v>
      </c>
      <c r="U131" s="56">
        <f>T131-S131</f>
        <v>0</v>
      </c>
      <c r="V131" s="51">
        <v>0</v>
      </c>
      <c r="W131" s="56" t="s">
        <v>31</v>
      </c>
      <c r="X131" s="52">
        <v>0</v>
      </c>
      <c r="Y131" s="52">
        <v>0</v>
      </c>
      <c r="Z131" s="56">
        <f>Y131-X131</f>
        <v>0</v>
      </c>
      <c r="AA131" s="57">
        <v>0</v>
      </c>
      <c r="AB131" s="56" t="s">
        <v>31</v>
      </c>
      <c r="AC131" s="52">
        <v>0</v>
      </c>
      <c r="AD131" s="52">
        <v>0</v>
      </c>
      <c r="AE131" s="56">
        <f>AD131-AC131</f>
        <v>0</v>
      </c>
      <c r="AF131" s="57">
        <v>0</v>
      </c>
      <c r="AG131" s="222" t="s">
        <v>31</v>
      </c>
    </row>
    <row r="132" spans="1:33" s="38" customFormat="1" x14ac:dyDescent="0.25">
      <c r="A132" s="53" t="s">
        <v>307</v>
      </c>
      <c r="B132" s="72" t="s">
        <v>308</v>
      </c>
      <c r="C132" s="55" t="s">
        <v>30</v>
      </c>
      <c r="D132" s="56" t="s">
        <v>31</v>
      </c>
      <c r="E132" s="56" t="s">
        <v>31</v>
      </c>
      <c r="F132" s="56" t="s">
        <v>31</v>
      </c>
      <c r="G132" s="57" t="s">
        <v>31</v>
      </c>
      <c r="H132" s="56" t="s">
        <v>31</v>
      </c>
      <c r="I132" s="56" t="s">
        <v>31</v>
      </c>
      <c r="J132" s="56" t="s">
        <v>31</v>
      </c>
      <c r="K132" s="56" t="s">
        <v>31</v>
      </c>
      <c r="L132" s="51" t="s">
        <v>31</v>
      </c>
      <c r="M132" s="56" t="s">
        <v>31</v>
      </c>
      <c r="N132" s="56" t="s">
        <v>31</v>
      </c>
      <c r="O132" s="56" t="s">
        <v>31</v>
      </c>
      <c r="P132" s="56" t="s">
        <v>31</v>
      </c>
      <c r="Q132" s="57" t="s">
        <v>31</v>
      </c>
      <c r="R132" s="56" t="s">
        <v>31</v>
      </c>
      <c r="S132" s="56" t="s">
        <v>31</v>
      </c>
      <c r="T132" s="52" t="s">
        <v>31</v>
      </c>
      <c r="U132" s="56" t="s">
        <v>31</v>
      </c>
      <c r="V132" s="51" t="s">
        <v>31</v>
      </c>
      <c r="W132" s="56" t="s">
        <v>31</v>
      </c>
      <c r="X132" s="56" t="s">
        <v>31</v>
      </c>
      <c r="Y132" s="52" t="s">
        <v>31</v>
      </c>
      <c r="Z132" s="56" t="s">
        <v>31</v>
      </c>
      <c r="AA132" s="57" t="s">
        <v>31</v>
      </c>
      <c r="AB132" s="56" t="s">
        <v>31</v>
      </c>
      <c r="AC132" s="56" t="s">
        <v>31</v>
      </c>
      <c r="AD132" s="52" t="s">
        <v>31</v>
      </c>
      <c r="AE132" s="56" t="s">
        <v>31</v>
      </c>
      <c r="AF132" s="57" t="s">
        <v>31</v>
      </c>
      <c r="AG132" s="222" t="s">
        <v>31</v>
      </c>
    </row>
    <row r="133" spans="1:33" s="38" customFormat="1" ht="63" x14ac:dyDescent="0.25">
      <c r="A133" s="53" t="s">
        <v>309</v>
      </c>
      <c r="B133" s="72" t="s">
        <v>310</v>
      </c>
      <c r="C133" s="55" t="s">
        <v>30</v>
      </c>
      <c r="D133" s="56">
        <f>SUM(I133,N133,S133,X133,AC133)</f>
        <v>-831.73456426999996</v>
      </c>
      <c r="E133" s="56">
        <f>SUM(J133,O133,T133,Y133,AD133)</f>
        <v>-5949.0229965799999</v>
      </c>
      <c r="F133" s="56">
        <f>E133-D133</f>
        <v>-5117.2884323099997</v>
      </c>
      <c r="G133" s="57">
        <f>F133/D133</f>
        <v>6.1525499265518215</v>
      </c>
      <c r="H133" s="63" t="s">
        <v>311</v>
      </c>
      <c r="I133" s="52">
        <v>-295.80772776000003</v>
      </c>
      <c r="J133" s="52">
        <v>-2293.9504537100001</v>
      </c>
      <c r="K133" s="56">
        <f>J133-I133</f>
        <v>-1998.1427259500001</v>
      </c>
      <c r="L133" s="57">
        <f>K133/I133</f>
        <v>6.7548699321715109</v>
      </c>
      <c r="M133" s="56" t="s">
        <v>311</v>
      </c>
      <c r="N133" s="52">
        <v>-50.604306479999998</v>
      </c>
      <c r="O133" s="52">
        <v>-192.39718145000001</v>
      </c>
      <c r="P133" s="56">
        <f>O133-N133</f>
        <v>-141.79287497000001</v>
      </c>
      <c r="Q133" s="57">
        <f>P133/N133</f>
        <v>2.8019922578336267</v>
      </c>
      <c r="R133" s="56" t="s">
        <v>311</v>
      </c>
      <c r="S133" s="52">
        <v>-301.22348310000001</v>
      </c>
      <c r="T133" s="52">
        <v>-1257.10683498</v>
      </c>
      <c r="U133" s="56">
        <f>T133-S133</f>
        <v>-955.88335187999996</v>
      </c>
      <c r="V133" s="51">
        <f>U133/S133</f>
        <v>3.1733360959864685</v>
      </c>
      <c r="W133" s="56" t="s">
        <v>312</v>
      </c>
      <c r="X133" s="52">
        <v>-114.52577220000001</v>
      </c>
      <c r="Y133" s="52">
        <v>-255.21235773000001</v>
      </c>
      <c r="Z133" s="56">
        <f>Y133-X133</f>
        <v>-140.68658553</v>
      </c>
      <c r="AA133" s="57">
        <f>Z133/X133</f>
        <v>1.2284273035445203</v>
      </c>
      <c r="AB133" s="56" t="s">
        <v>312</v>
      </c>
      <c r="AC133" s="52">
        <v>-69.573274729999994</v>
      </c>
      <c r="AD133" s="52">
        <v>-1950.35616871</v>
      </c>
      <c r="AE133" s="56">
        <f>AD133-AC133</f>
        <v>-1880.7828939799999</v>
      </c>
      <c r="AF133" s="57">
        <f>AE133/AC133</f>
        <v>27.033123009933675</v>
      </c>
      <c r="AG133" s="223" t="s">
        <v>313</v>
      </c>
    </row>
    <row r="134" spans="1:33" s="38" customFormat="1" ht="31.5" x14ac:dyDescent="0.25">
      <c r="A134" s="53" t="s">
        <v>314</v>
      </c>
      <c r="B134" s="72" t="s">
        <v>65</v>
      </c>
      <c r="C134" s="55" t="s">
        <v>30</v>
      </c>
      <c r="D134" s="56" t="s">
        <v>31</v>
      </c>
      <c r="E134" s="56" t="s">
        <v>31</v>
      </c>
      <c r="F134" s="56" t="s">
        <v>31</v>
      </c>
      <c r="G134" s="57" t="s">
        <v>31</v>
      </c>
      <c r="H134" s="56" t="s">
        <v>31</v>
      </c>
      <c r="I134" s="56" t="s">
        <v>31</v>
      </c>
      <c r="J134" s="56" t="s">
        <v>31</v>
      </c>
      <c r="K134" s="56" t="s">
        <v>31</v>
      </c>
      <c r="L134" s="57" t="s">
        <v>31</v>
      </c>
      <c r="M134" s="56" t="s">
        <v>31</v>
      </c>
      <c r="N134" s="56" t="s">
        <v>31</v>
      </c>
      <c r="O134" s="56" t="s">
        <v>31</v>
      </c>
      <c r="P134" s="56" t="s">
        <v>31</v>
      </c>
      <c r="Q134" s="57" t="s">
        <v>31</v>
      </c>
      <c r="R134" s="56" t="s">
        <v>31</v>
      </c>
      <c r="S134" s="56" t="s">
        <v>31</v>
      </c>
      <c r="T134" s="56" t="s">
        <v>31</v>
      </c>
      <c r="U134" s="56" t="s">
        <v>31</v>
      </c>
      <c r="V134" s="57" t="s">
        <v>31</v>
      </c>
      <c r="W134" s="56" t="s">
        <v>31</v>
      </c>
      <c r="X134" s="56" t="s">
        <v>31</v>
      </c>
      <c r="Y134" s="56" t="s">
        <v>31</v>
      </c>
      <c r="Z134" s="56" t="s">
        <v>31</v>
      </c>
      <c r="AA134" s="57" t="s">
        <v>31</v>
      </c>
      <c r="AB134" s="56" t="s">
        <v>31</v>
      </c>
      <c r="AC134" s="56" t="s">
        <v>31</v>
      </c>
      <c r="AD134" s="56" t="s">
        <v>31</v>
      </c>
      <c r="AE134" s="56" t="s">
        <v>31</v>
      </c>
      <c r="AF134" s="57" t="s">
        <v>31</v>
      </c>
      <c r="AG134" s="222" t="s">
        <v>31</v>
      </c>
    </row>
    <row r="135" spans="1:33" s="38" customFormat="1" x14ac:dyDescent="0.25">
      <c r="A135" s="53" t="s">
        <v>315</v>
      </c>
      <c r="B135" s="70" t="s">
        <v>316</v>
      </c>
      <c r="C135" s="55" t="s">
        <v>30</v>
      </c>
      <c r="D135" s="56" t="s">
        <v>31</v>
      </c>
      <c r="E135" s="56" t="s">
        <v>31</v>
      </c>
      <c r="F135" s="56" t="s">
        <v>31</v>
      </c>
      <c r="G135" s="57" t="s">
        <v>31</v>
      </c>
      <c r="H135" s="56" t="s">
        <v>31</v>
      </c>
      <c r="I135" s="56" t="s">
        <v>31</v>
      </c>
      <c r="J135" s="56" t="s">
        <v>31</v>
      </c>
      <c r="K135" s="56" t="s">
        <v>31</v>
      </c>
      <c r="L135" s="57" t="s">
        <v>31</v>
      </c>
      <c r="M135" s="56" t="s">
        <v>31</v>
      </c>
      <c r="N135" s="56" t="s">
        <v>31</v>
      </c>
      <c r="O135" s="56" t="s">
        <v>31</v>
      </c>
      <c r="P135" s="56" t="s">
        <v>31</v>
      </c>
      <c r="Q135" s="57" t="s">
        <v>31</v>
      </c>
      <c r="R135" s="56" t="s">
        <v>31</v>
      </c>
      <c r="S135" s="56" t="s">
        <v>31</v>
      </c>
      <c r="T135" s="56" t="s">
        <v>31</v>
      </c>
      <c r="U135" s="56" t="s">
        <v>31</v>
      </c>
      <c r="V135" s="57" t="s">
        <v>31</v>
      </c>
      <c r="W135" s="56" t="s">
        <v>31</v>
      </c>
      <c r="X135" s="56" t="s">
        <v>31</v>
      </c>
      <c r="Y135" s="56" t="s">
        <v>31</v>
      </c>
      <c r="Z135" s="56" t="s">
        <v>31</v>
      </c>
      <c r="AA135" s="57" t="s">
        <v>31</v>
      </c>
      <c r="AB135" s="56" t="s">
        <v>31</v>
      </c>
      <c r="AC135" s="56" t="s">
        <v>31</v>
      </c>
      <c r="AD135" s="56" t="s">
        <v>31</v>
      </c>
      <c r="AE135" s="56" t="s">
        <v>31</v>
      </c>
      <c r="AF135" s="57" t="s">
        <v>31</v>
      </c>
      <c r="AG135" s="222" t="s">
        <v>31</v>
      </c>
    </row>
    <row r="136" spans="1:33" s="38" customFormat="1" x14ac:dyDescent="0.25">
      <c r="A136" s="53" t="s">
        <v>317</v>
      </c>
      <c r="B136" s="70" t="s">
        <v>69</v>
      </c>
      <c r="C136" s="55" t="s">
        <v>30</v>
      </c>
      <c r="D136" s="56" t="s">
        <v>31</v>
      </c>
      <c r="E136" s="56" t="s">
        <v>31</v>
      </c>
      <c r="F136" s="56" t="s">
        <v>31</v>
      </c>
      <c r="G136" s="57" t="s">
        <v>31</v>
      </c>
      <c r="H136" s="56" t="s">
        <v>31</v>
      </c>
      <c r="I136" s="56" t="s">
        <v>31</v>
      </c>
      <c r="J136" s="56" t="s">
        <v>31</v>
      </c>
      <c r="K136" s="56" t="s">
        <v>31</v>
      </c>
      <c r="L136" s="57" t="s">
        <v>31</v>
      </c>
      <c r="M136" s="56" t="s">
        <v>31</v>
      </c>
      <c r="N136" s="56" t="s">
        <v>31</v>
      </c>
      <c r="O136" s="56" t="s">
        <v>31</v>
      </c>
      <c r="P136" s="56" t="s">
        <v>31</v>
      </c>
      <c r="Q136" s="57" t="s">
        <v>31</v>
      </c>
      <c r="R136" s="56" t="s">
        <v>31</v>
      </c>
      <c r="S136" s="56" t="s">
        <v>31</v>
      </c>
      <c r="T136" s="56" t="s">
        <v>31</v>
      </c>
      <c r="U136" s="56" t="s">
        <v>31</v>
      </c>
      <c r="V136" s="57" t="s">
        <v>31</v>
      </c>
      <c r="W136" s="56" t="s">
        <v>31</v>
      </c>
      <c r="X136" s="56" t="s">
        <v>31</v>
      </c>
      <c r="Y136" s="56" t="s">
        <v>31</v>
      </c>
      <c r="Z136" s="56" t="s">
        <v>31</v>
      </c>
      <c r="AA136" s="57" t="s">
        <v>31</v>
      </c>
      <c r="AB136" s="56" t="s">
        <v>31</v>
      </c>
      <c r="AC136" s="56" t="s">
        <v>31</v>
      </c>
      <c r="AD136" s="56" t="s">
        <v>31</v>
      </c>
      <c r="AE136" s="56" t="s">
        <v>31</v>
      </c>
      <c r="AF136" s="57" t="s">
        <v>31</v>
      </c>
      <c r="AG136" s="222" t="s">
        <v>31</v>
      </c>
    </row>
    <row r="137" spans="1:33" s="38" customFormat="1" ht="63.75" thickBot="1" x14ac:dyDescent="0.3">
      <c r="A137" s="60" t="s">
        <v>318</v>
      </c>
      <c r="B137" s="93" t="s">
        <v>319</v>
      </c>
      <c r="C137" s="62" t="s">
        <v>30</v>
      </c>
      <c r="D137" s="56">
        <f>SUM(I137,N137,S137,X137,AC137)</f>
        <v>-297.78843572999995</v>
      </c>
      <c r="E137" s="56">
        <f>SUM(J137,O137,T137,Y137,AD137)</f>
        <v>-2037.1199659799997</v>
      </c>
      <c r="F137" s="63">
        <f t="shared" ref="F137:F143" si="61">E137-D137</f>
        <v>-1739.3315302499998</v>
      </c>
      <c r="G137" s="64">
        <f t="shared" ref="G137:G142" si="62">F137/D137</f>
        <v>5.8408296681709428</v>
      </c>
      <c r="H137" s="63" t="s">
        <v>320</v>
      </c>
      <c r="I137" s="52">
        <v>-181.61132472</v>
      </c>
      <c r="J137" s="52">
        <v>-1237.0697011699999</v>
      </c>
      <c r="K137" s="63">
        <f t="shared" ref="K137:K143" si="63">J137-I137</f>
        <v>-1055.4583764499998</v>
      </c>
      <c r="L137" s="64">
        <f t="shared" ref="L137:L142" si="64">K137/I137</f>
        <v>5.8116330469878852</v>
      </c>
      <c r="M137" s="63" t="s">
        <v>320</v>
      </c>
      <c r="N137" s="52">
        <v>-43.118675019999998</v>
      </c>
      <c r="O137" s="52">
        <v>-110.07628862999999</v>
      </c>
      <c r="P137" s="63">
        <f>O137-N137</f>
        <v>-66.957613609999996</v>
      </c>
      <c r="Q137" s="64">
        <f>P137/N137</f>
        <v>1.5528680688574645</v>
      </c>
      <c r="R137" s="63" t="s">
        <v>320</v>
      </c>
      <c r="S137" s="52">
        <v>-77.991715619999994</v>
      </c>
      <c r="T137" s="52">
        <v>-627.20206286999996</v>
      </c>
      <c r="U137" s="63">
        <f>T137-S137</f>
        <v>-549.21034724999993</v>
      </c>
      <c r="V137" s="64">
        <f>U137/S137</f>
        <v>7.0419062189364361</v>
      </c>
      <c r="W137" s="63" t="s">
        <v>321</v>
      </c>
      <c r="X137" s="52">
        <v>0</v>
      </c>
      <c r="Y137" s="52">
        <v>0</v>
      </c>
      <c r="Z137" s="63">
        <f>Y137-X137</f>
        <v>0</v>
      </c>
      <c r="AA137" s="57">
        <v>0</v>
      </c>
      <c r="AB137" s="63" t="s">
        <v>31</v>
      </c>
      <c r="AC137" s="52">
        <v>4.9332796300000004</v>
      </c>
      <c r="AD137" s="52">
        <v>-62.771913310000002</v>
      </c>
      <c r="AE137" s="63">
        <f>AD137-AC137</f>
        <v>-67.705192940000003</v>
      </c>
      <c r="AF137" s="64">
        <f>AE137/AC137</f>
        <v>-13.724174994718473</v>
      </c>
      <c r="AG137" s="223" t="s">
        <v>322</v>
      </c>
    </row>
    <row r="138" spans="1:33" s="38" customFormat="1" ht="16.5" thickBot="1" x14ac:dyDescent="0.3">
      <c r="A138" s="66" t="s">
        <v>323</v>
      </c>
      <c r="B138" s="67" t="s">
        <v>324</v>
      </c>
      <c r="C138" s="68" t="s">
        <v>30</v>
      </c>
      <c r="D138" s="46">
        <f>D108-D123</f>
        <v>-5831.73</v>
      </c>
      <c r="E138" s="46">
        <f>E108-E123</f>
        <v>-33826.041198200001</v>
      </c>
      <c r="F138" s="43">
        <f t="shared" si="61"/>
        <v>-27994.311198200001</v>
      </c>
      <c r="G138" s="44">
        <f t="shared" si="62"/>
        <v>4.8003441857219045</v>
      </c>
      <c r="H138" s="43" t="s">
        <v>31</v>
      </c>
      <c r="I138" s="46">
        <f>I108-I123</f>
        <v>-2477.1659475199999</v>
      </c>
      <c r="J138" s="46">
        <f>J108-J123</f>
        <v>-12944.096530800001</v>
      </c>
      <c r="K138" s="43">
        <f t="shared" si="63"/>
        <v>-10466.930583280002</v>
      </c>
      <c r="L138" s="44">
        <f t="shared" si="64"/>
        <v>4.2253651168420543</v>
      </c>
      <c r="M138" s="43" t="s">
        <v>31</v>
      </c>
      <c r="N138" s="46">
        <v>-176.04601849999995</v>
      </c>
      <c r="O138" s="46">
        <f>O108-O123</f>
        <v>-138.53047718000005</v>
      </c>
      <c r="P138" s="43">
        <f>O138-N138</f>
        <v>37.515541319999897</v>
      </c>
      <c r="Q138" s="44">
        <f>P138/N138</f>
        <v>-0.213100765581926</v>
      </c>
      <c r="R138" s="43" t="s">
        <v>31</v>
      </c>
      <c r="S138" s="46">
        <f>S108-S123</f>
        <v>-2169.5418012800001</v>
      </c>
      <c r="T138" s="46">
        <f>T108-T123</f>
        <v>-8455.7457098599898</v>
      </c>
      <c r="U138" s="43">
        <f>T138-S138</f>
        <v>-6286.2039085799897</v>
      </c>
      <c r="V138" s="44">
        <f>U138/S138</f>
        <v>2.8974799678306336</v>
      </c>
      <c r="W138" s="43" t="s">
        <v>31</v>
      </c>
      <c r="X138" s="46">
        <f>X108-X123</f>
        <v>-700.84722780000106</v>
      </c>
      <c r="Y138" s="46">
        <f t="shared" ref="Y138:Y143" si="65">Y108-Y123</f>
        <v>-787.64725786999895</v>
      </c>
      <c r="Z138" s="43">
        <f>Y138-X138</f>
        <v>-86.800030069997888</v>
      </c>
      <c r="AA138" s="44">
        <f>Z138/X138</f>
        <v>0.12385014397855018</v>
      </c>
      <c r="AB138" s="43" t="s">
        <v>31</v>
      </c>
      <c r="AC138" s="46">
        <f>AC108-AC123</f>
        <v>-308.12900489999856</v>
      </c>
      <c r="AD138" s="46">
        <f t="shared" ref="AD138:AD143" si="66">AD108-AD123</f>
        <v>-11500.021222489999</v>
      </c>
      <c r="AE138" s="43">
        <f>AD138-AC138</f>
        <v>-11191.892217590001</v>
      </c>
      <c r="AF138" s="44">
        <f>AE138/AC138</f>
        <v>36.322098989747047</v>
      </c>
      <c r="AG138" s="149" t="s">
        <v>31</v>
      </c>
    </row>
    <row r="139" spans="1:33" s="38" customFormat="1" ht="47.25" x14ac:dyDescent="0.25">
      <c r="A139" s="47" t="s">
        <v>325</v>
      </c>
      <c r="B139" s="92" t="s">
        <v>33</v>
      </c>
      <c r="C139" s="49" t="s">
        <v>30</v>
      </c>
      <c r="D139" s="50">
        <f t="shared" ref="D139:E143" si="67">SUM(I139,N139,S139,X139,AC139)</f>
        <v>-3106.076</v>
      </c>
      <c r="E139" s="50">
        <f t="shared" si="67"/>
        <v>-27084.162588539999</v>
      </c>
      <c r="F139" s="50">
        <f t="shared" si="61"/>
        <v>-23978.086588539998</v>
      </c>
      <c r="G139" s="51">
        <f t="shared" si="62"/>
        <v>7.7197359589849048</v>
      </c>
      <c r="H139" s="50" t="s">
        <v>273</v>
      </c>
      <c r="I139" s="50">
        <f>I109-I124</f>
        <v>-1623.2260000000001</v>
      </c>
      <c r="J139" s="50">
        <f t="shared" ref="J139:J143" si="68">J109-J124</f>
        <v>-8979.3019129199984</v>
      </c>
      <c r="K139" s="50">
        <f t="shared" si="63"/>
        <v>-7356.0759129199978</v>
      </c>
      <c r="L139" s="51">
        <f t="shared" si="64"/>
        <v>4.5317632374789447</v>
      </c>
      <c r="M139" s="50" t="s">
        <v>273</v>
      </c>
      <c r="N139" s="50" t="s">
        <v>31</v>
      </c>
      <c r="O139" s="50">
        <v>0</v>
      </c>
      <c r="P139" s="50" t="s">
        <v>31</v>
      </c>
      <c r="Q139" s="51" t="s">
        <v>31</v>
      </c>
      <c r="R139" s="50" t="s">
        <v>31</v>
      </c>
      <c r="S139" s="50">
        <v>-792.98900000000003</v>
      </c>
      <c r="T139" s="50">
        <f>T109-T124</f>
        <v>-6851.9404490200004</v>
      </c>
      <c r="U139" s="50">
        <f>T139-S139</f>
        <v>-6058.9514490199999</v>
      </c>
      <c r="V139" s="51">
        <f>U139/S139</f>
        <v>7.6406500582227492</v>
      </c>
      <c r="W139" s="50" t="s">
        <v>273</v>
      </c>
      <c r="X139" s="50">
        <f>X109-X124</f>
        <v>-498.95000000000005</v>
      </c>
      <c r="Y139" s="50">
        <f t="shared" si="65"/>
        <v>-712.90779881999993</v>
      </c>
      <c r="Z139" s="50">
        <f>Y139-X139</f>
        <v>-213.95779881999988</v>
      </c>
      <c r="AA139" s="51">
        <f>Z139/X139</f>
        <v>0.42881611147409532</v>
      </c>
      <c r="AB139" s="56" t="s">
        <v>274</v>
      </c>
      <c r="AC139" s="50">
        <f>AC109-AC124</f>
        <v>-190.91099999999994</v>
      </c>
      <c r="AD139" s="50">
        <f t="shared" si="66"/>
        <v>-10540.012427780001</v>
      </c>
      <c r="AE139" s="50">
        <f>AD139-AC139</f>
        <v>-10349.10142778</v>
      </c>
      <c r="AF139" s="51">
        <f>AE139/AC139</f>
        <v>54.209036817050894</v>
      </c>
      <c r="AG139" s="221" t="s">
        <v>275</v>
      </c>
    </row>
    <row r="140" spans="1:33" s="38" customFormat="1" ht="31.5" x14ac:dyDescent="0.25">
      <c r="A140" s="53" t="s">
        <v>326</v>
      </c>
      <c r="B140" s="70" t="s">
        <v>38</v>
      </c>
      <c r="C140" s="55" t="s">
        <v>30</v>
      </c>
      <c r="D140" s="50">
        <f t="shared" si="67"/>
        <v>1288.2069999999999</v>
      </c>
      <c r="E140" s="50">
        <f t="shared" si="67"/>
        <v>-17161.647181150001</v>
      </c>
      <c r="F140" s="50">
        <f t="shared" si="61"/>
        <v>-18449.85418115</v>
      </c>
      <c r="G140" s="51">
        <f t="shared" si="62"/>
        <v>-14.322119178944069</v>
      </c>
      <c r="H140" s="56" t="s">
        <v>194</v>
      </c>
      <c r="I140" s="56">
        <v>567.75699999999995</v>
      </c>
      <c r="J140" s="56">
        <v>-5994.1269111900001</v>
      </c>
      <c r="K140" s="56">
        <f t="shared" si="63"/>
        <v>-6561.8839111899997</v>
      </c>
      <c r="L140" s="57">
        <f t="shared" si="64"/>
        <v>-11.557557037940528</v>
      </c>
      <c r="M140" s="56" t="s">
        <v>194</v>
      </c>
      <c r="N140" s="56" t="s">
        <v>31</v>
      </c>
      <c r="O140" s="56">
        <v>0</v>
      </c>
      <c r="P140" s="56" t="s">
        <v>31</v>
      </c>
      <c r="Q140" s="57" t="s">
        <v>31</v>
      </c>
      <c r="R140" s="56" t="s">
        <v>31</v>
      </c>
      <c r="S140" s="56">
        <v>173.809</v>
      </c>
      <c r="T140" s="56">
        <f t="shared" ref="T140:T143" si="69">T110-T125</f>
        <v>-4143.3726132800002</v>
      </c>
      <c r="U140" s="56">
        <f>T140-S140</f>
        <v>-4317.1816132800004</v>
      </c>
      <c r="V140" s="51">
        <f>U140/S140</f>
        <v>-24.838654001116172</v>
      </c>
      <c r="W140" s="56" t="s">
        <v>194</v>
      </c>
      <c r="X140" s="56">
        <f>X110-X125</f>
        <v>-98.016000000000005</v>
      </c>
      <c r="Y140" s="56">
        <f t="shared" si="65"/>
        <v>-47.547573739999997</v>
      </c>
      <c r="Z140" s="50">
        <f>Y140-X140</f>
        <v>50.468426260000008</v>
      </c>
      <c r="AA140" s="51">
        <f>Z140/X140</f>
        <v>-0.51489987614267063</v>
      </c>
      <c r="AB140" s="56" t="s">
        <v>195</v>
      </c>
      <c r="AC140" s="56">
        <f>AC110-AC125</f>
        <v>644.65700000000004</v>
      </c>
      <c r="AD140" s="56">
        <f t="shared" si="66"/>
        <v>-6976.60008294</v>
      </c>
      <c r="AE140" s="50">
        <f>AD140-AC140</f>
        <v>-7621.2570829400001</v>
      </c>
      <c r="AF140" s="51">
        <f>AE140/AC140</f>
        <v>-11.822189292817731</v>
      </c>
      <c r="AG140" s="222" t="s">
        <v>196</v>
      </c>
    </row>
    <row r="141" spans="1:33" s="38" customFormat="1" ht="47.25" x14ac:dyDescent="0.25">
      <c r="A141" s="53" t="s">
        <v>327</v>
      </c>
      <c r="B141" s="70" t="s">
        <v>42</v>
      </c>
      <c r="C141" s="55" t="s">
        <v>30</v>
      </c>
      <c r="D141" s="50">
        <f t="shared" si="67"/>
        <v>-4958.5680000000002</v>
      </c>
      <c r="E141" s="50">
        <f t="shared" si="67"/>
        <v>-10666.75743383</v>
      </c>
      <c r="F141" s="50">
        <f t="shared" si="61"/>
        <v>-5708.1894338299999</v>
      </c>
      <c r="G141" s="51">
        <f t="shared" si="62"/>
        <v>1.15117699985762</v>
      </c>
      <c r="H141" s="56" t="s">
        <v>273</v>
      </c>
      <c r="I141" s="56">
        <v>-2755.268</v>
      </c>
      <c r="J141" s="56">
        <v>-3729.4170281699999</v>
      </c>
      <c r="K141" s="56">
        <f t="shared" si="63"/>
        <v>-974.14902816999984</v>
      </c>
      <c r="L141" s="57">
        <f t="shared" si="64"/>
        <v>0.35355872030234436</v>
      </c>
      <c r="M141" s="56" t="s">
        <v>278</v>
      </c>
      <c r="N141" s="56" t="s">
        <v>31</v>
      </c>
      <c r="O141" s="56">
        <v>0</v>
      </c>
      <c r="P141" s="56" t="s">
        <v>31</v>
      </c>
      <c r="Q141" s="57" t="s">
        <v>31</v>
      </c>
      <c r="R141" s="56" t="s">
        <v>31</v>
      </c>
      <c r="S141" s="56">
        <v>-966.798</v>
      </c>
      <c r="T141" s="56">
        <f t="shared" si="69"/>
        <v>-2708.5678357400002</v>
      </c>
      <c r="U141" s="56">
        <f>T141-S141</f>
        <v>-1741.7698357400002</v>
      </c>
      <c r="V141" s="51">
        <f>U141/S141</f>
        <v>1.8015860973440163</v>
      </c>
      <c r="W141" s="56" t="s">
        <v>273</v>
      </c>
      <c r="X141" s="56">
        <f>X111-X126</f>
        <v>-400.93400000000003</v>
      </c>
      <c r="Y141" s="56">
        <f t="shared" si="65"/>
        <v>-665.36022507999996</v>
      </c>
      <c r="Z141" s="50">
        <f>Y141-X141</f>
        <v>-264.42622507999994</v>
      </c>
      <c r="AA141" s="51">
        <f>Z141/X141</f>
        <v>0.65952557049289884</v>
      </c>
      <c r="AB141" s="56" t="s">
        <v>274</v>
      </c>
      <c r="AC141" s="56">
        <f>AC111-AC126</f>
        <v>-835.56799999999998</v>
      </c>
      <c r="AD141" s="56">
        <f t="shared" si="66"/>
        <v>-3563.4123448400001</v>
      </c>
      <c r="AE141" s="50">
        <f>AD141-AC141</f>
        <v>-2727.8443448400003</v>
      </c>
      <c r="AF141" s="51">
        <f>AE141/AC141</f>
        <v>3.2646587050246065</v>
      </c>
      <c r="AG141" s="222" t="s">
        <v>279</v>
      </c>
    </row>
    <row r="142" spans="1:33" s="38" customFormat="1" ht="47.25" x14ac:dyDescent="0.25">
      <c r="A142" s="53" t="s">
        <v>328</v>
      </c>
      <c r="B142" s="70" t="s">
        <v>45</v>
      </c>
      <c r="C142" s="55" t="s">
        <v>30</v>
      </c>
      <c r="D142" s="50">
        <f t="shared" si="67"/>
        <v>564.28499999999997</v>
      </c>
      <c r="E142" s="50">
        <f t="shared" si="67"/>
        <v>744.24202644000002</v>
      </c>
      <c r="F142" s="50">
        <f t="shared" si="61"/>
        <v>179.95702644000005</v>
      </c>
      <c r="G142" s="51">
        <f t="shared" si="62"/>
        <v>0.31891158978175932</v>
      </c>
      <c r="H142" s="56" t="s">
        <v>281</v>
      </c>
      <c r="I142" s="56">
        <v>564.28499999999997</v>
      </c>
      <c r="J142" s="56">
        <f t="shared" ref="J142" si="70">J112-J127</f>
        <v>744.24202644000002</v>
      </c>
      <c r="K142" s="56">
        <f t="shared" si="63"/>
        <v>179.95702644000005</v>
      </c>
      <c r="L142" s="57">
        <f t="shared" si="64"/>
        <v>0.31891158978175932</v>
      </c>
      <c r="M142" s="56" t="s">
        <v>281</v>
      </c>
      <c r="N142" s="56" t="s">
        <v>31</v>
      </c>
      <c r="O142" s="56">
        <v>0</v>
      </c>
      <c r="P142" s="56" t="s">
        <v>31</v>
      </c>
      <c r="Q142" s="98" t="s">
        <v>31</v>
      </c>
      <c r="R142" s="56" t="s">
        <v>31</v>
      </c>
      <c r="S142" s="56" t="s">
        <v>31</v>
      </c>
      <c r="T142" s="56">
        <v>0</v>
      </c>
      <c r="U142" s="56" t="s">
        <v>31</v>
      </c>
      <c r="V142" s="56" t="s">
        <v>31</v>
      </c>
      <c r="W142" s="56" t="s">
        <v>31</v>
      </c>
      <c r="X142" s="56" t="s">
        <v>31</v>
      </c>
      <c r="Y142" s="56">
        <v>0</v>
      </c>
      <c r="Z142" s="56" t="s">
        <v>31</v>
      </c>
      <c r="AA142" s="51" t="s">
        <v>31</v>
      </c>
      <c r="AB142" s="56" t="s">
        <v>31</v>
      </c>
      <c r="AC142" s="56" t="s">
        <v>31</v>
      </c>
      <c r="AD142" s="56">
        <v>0</v>
      </c>
      <c r="AE142" s="56" t="s">
        <v>31</v>
      </c>
      <c r="AF142" s="56" t="s">
        <v>31</v>
      </c>
      <c r="AG142" s="222" t="s">
        <v>31</v>
      </c>
    </row>
    <row r="143" spans="1:33" s="38" customFormat="1" x14ac:dyDescent="0.25">
      <c r="A143" s="53" t="s">
        <v>329</v>
      </c>
      <c r="B143" s="71" t="s">
        <v>48</v>
      </c>
      <c r="C143" s="55" t="s">
        <v>30</v>
      </c>
      <c r="D143" s="50">
        <f t="shared" si="67"/>
        <v>0</v>
      </c>
      <c r="E143" s="50">
        <f t="shared" si="67"/>
        <v>0</v>
      </c>
      <c r="F143" s="50">
        <f t="shared" si="61"/>
        <v>0</v>
      </c>
      <c r="G143" s="51">
        <v>0</v>
      </c>
      <c r="H143" s="56" t="s">
        <v>31</v>
      </c>
      <c r="I143" s="56">
        <v>0</v>
      </c>
      <c r="J143" s="56">
        <f t="shared" si="68"/>
        <v>0</v>
      </c>
      <c r="K143" s="56">
        <f t="shared" si="63"/>
        <v>0</v>
      </c>
      <c r="L143" s="57">
        <v>0</v>
      </c>
      <c r="M143" s="56" t="s">
        <v>31</v>
      </c>
      <c r="N143" s="56">
        <v>0</v>
      </c>
      <c r="O143" s="56">
        <v>0</v>
      </c>
      <c r="P143" s="56">
        <f>O143-N143</f>
        <v>0</v>
      </c>
      <c r="Q143" s="57">
        <v>0</v>
      </c>
      <c r="R143" s="56" t="s">
        <v>31</v>
      </c>
      <c r="S143" s="56">
        <v>0</v>
      </c>
      <c r="T143" s="56">
        <f t="shared" si="69"/>
        <v>0</v>
      </c>
      <c r="U143" s="56">
        <f>T143-S143</f>
        <v>0</v>
      </c>
      <c r="V143" s="51">
        <v>0</v>
      </c>
      <c r="W143" s="56" t="s">
        <v>31</v>
      </c>
      <c r="X143" s="56">
        <v>0</v>
      </c>
      <c r="Y143" s="56">
        <f t="shared" si="65"/>
        <v>0</v>
      </c>
      <c r="Z143" s="50">
        <f>Y143-X143</f>
        <v>0</v>
      </c>
      <c r="AA143" s="51">
        <v>0</v>
      </c>
      <c r="AB143" s="56" t="s">
        <v>31</v>
      </c>
      <c r="AC143" s="56">
        <v>0</v>
      </c>
      <c r="AD143" s="56">
        <f t="shared" si="66"/>
        <v>0</v>
      </c>
      <c r="AE143" s="50">
        <f>AD143-AC143</f>
        <v>0</v>
      </c>
      <c r="AF143" s="51">
        <v>0</v>
      </c>
      <c r="AG143" s="222" t="s">
        <v>31</v>
      </c>
    </row>
    <row r="144" spans="1:33" s="38" customFormat="1" x14ac:dyDescent="0.25">
      <c r="A144" s="53" t="s">
        <v>330</v>
      </c>
      <c r="B144" s="71" t="s">
        <v>50</v>
      </c>
      <c r="C144" s="55" t="s">
        <v>30</v>
      </c>
      <c r="D144" s="56" t="s">
        <v>31</v>
      </c>
      <c r="E144" s="56" t="s">
        <v>31</v>
      </c>
      <c r="F144" s="56" t="s">
        <v>31</v>
      </c>
      <c r="G144" s="51" t="s">
        <v>31</v>
      </c>
      <c r="H144" s="56" t="s">
        <v>31</v>
      </c>
      <c r="I144" s="56" t="s">
        <v>31</v>
      </c>
      <c r="J144" s="56" t="s">
        <v>31</v>
      </c>
      <c r="K144" s="56" t="s">
        <v>31</v>
      </c>
      <c r="L144" s="57" t="s">
        <v>31</v>
      </c>
      <c r="M144" s="56" t="s">
        <v>31</v>
      </c>
      <c r="N144" s="56" t="s">
        <v>31</v>
      </c>
      <c r="O144" s="56" t="s">
        <v>31</v>
      </c>
      <c r="P144" s="56" t="s">
        <v>31</v>
      </c>
      <c r="Q144" s="57" t="s">
        <v>31</v>
      </c>
      <c r="R144" s="56" t="s">
        <v>31</v>
      </c>
      <c r="S144" s="56" t="s">
        <v>31</v>
      </c>
      <c r="T144" s="56" t="s">
        <v>31</v>
      </c>
      <c r="U144" s="56" t="s">
        <v>31</v>
      </c>
      <c r="V144" s="56" t="s">
        <v>31</v>
      </c>
      <c r="W144" s="56" t="s">
        <v>31</v>
      </c>
      <c r="X144" s="56" t="s">
        <v>31</v>
      </c>
      <c r="Y144" s="56" t="s">
        <v>31</v>
      </c>
      <c r="Z144" s="56" t="s">
        <v>31</v>
      </c>
      <c r="AA144" s="51" t="s">
        <v>31</v>
      </c>
      <c r="AB144" s="56" t="s">
        <v>31</v>
      </c>
      <c r="AC144" s="56" t="s">
        <v>31</v>
      </c>
      <c r="AD144" s="56" t="s">
        <v>31</v>
      </c>
      <c r="AE144" s="56" t="s">
        <v>31</v>
      </c>
      <c r="AF144" s="56" t="s">
        <v>31</v>
      </c>
      <c r="AG144" s="222" t="s">
        <v>31</v>
      </c>
    </row>
    <row r="145" spans="1:33" s="38" customFormat="1" x14ac:dyDescent="0.25">
      <c r="A145" s="53" t="s">
        <v>331</v>
      </c>
      <c r="B145" s="71" t="s">
        <v>52</v>
      </c>
      <c r="C145" s="55" t="s">
        <v>30</v>
      </c>
      <c r="D145" s="56">
        <f>SUM(I145,N145,S145,X145,AC145)</f>
        <v>0</v>
      </c>
      <c r="E145" s="56">
        <f>SUM(J145,O145,T145,Y145,AD145)</f>
        <v>0</v>
      </c>
      <c r="F145" s="50">
        <f>E145-D145</f>
        <v>0</v>
      </c>
      <c r="G145" s="51">
        <v>0</v>
      </c>
      <c r="H145" s="56" t="s">
        <v>31</v>
      </c>
      <c r="I145" s="56">
        <v>0</v>
      </c>
      <c r="J145" s="56">
        <f>J115-J130</f>
        <v>0</v>
      </c>
      <c r="K145" s="56">
        <f>J145-I145</f>
        <v>0</v>
      </c>
      <c r="L145" s="57">
        <v>0</v>
      </c>
      <c r="M145" s="56" t="s">
        <v>31</v>
      </c>
      <c r="N145" s="56">
        <v>0</v>
      </c>
      <c r="O145" s="56">
        <v>0</v>
      </c>
      <c r="P145" s="56">
        <f>O145-N145</f>
        <v>0</v>
      </c>
      <c r="Q145" s="57">
        <v>0</v>
      </c>
      <c r="R145" s="56" t="s">
        <v>31</v>
      </c>
      <c r="S145" s="56">
        <v>0</v>
      </c>
      <c r="T145" s="56">
        <f>T115-T130</f>
        <v>0</v>
      </c>
      <c r="U145" s="56">
        <f>T145-S145</f>
        <v>0</v>
      </c>
      <c r="V145" s="51">
        <v>0</v>
      </c>
      <c r="W145" s="56" t="s">
        <v>31</v>
      </c>
      <c r="X145" s="56">
        <v>0</v>
      </c>
      <c r="Y145" s="56">
        <f>Y115-Y130</f>
        <v>0</v>
      </c>
      <c r="Z145" s="50">
        <f>Y145-X145</f>
        <v>0</v>
      </c>
      <c r="AA145" s="51">
        <v>0</v>
      </c>
      <c r="AB145" s="56" t="s">
        <v>31</v>
      </c>
      <c r="AC145" s="56">
        <v>0</v>
      </c>
      <c r="AD145" s="56">
        <f>AD115-AD130</f>
        <v>0</v>
      </c>
      <c r="AE145" s="50">
        <f>AD145-AC145</f>
        <v>0</v>
      </c>
      <c r="AF145" s="51">
        <v>0</v>
      </c>
      <c r="AG145" s="222" t="s">
        <v>31</v>
      </c>
    </row>
    <row r="146" spans="1:33" s="38" customFormat="1" ht="63" x14ac:dyDescent="0.25">
      <c r="A146" s="53" t="s">
        <v>332</v>
      </c>
      <c r="B146" s="72" t="s">
        <v>54</v>
      </c>
      <c r="C146" s="55" t="s">
        <v>30</v>
      </c>
      <c r="D146" s="56">
        <f>SUM(I146,N146,S146,X146,AC146)</f>
        <v>143.40900000000002</v>
      </c>
      <c r="E146" s="56">
        <f>SUM(J146,O146,T146,Y146,AD146)</f>
        <v>207.28843825999999</v>
      </c>
      <c r="F146" s="50">
        <f>E146-D146</f>
        <v>63.879438259999972</v>
      </c>
      <c r="G146" s="51">
        <f>F146/D146</f>
        <v>0.44543535105885934</v>
      </c>
      <c r="H146" s="56" t="s">
        <v>55</v>
      </c>
      <c r="I146" s="56">
        <f>I116-I131</f>
        <v>89.14</v>
      </c>
      <c r="J146" s="56">
        <f>J116-J131</f>
        <v>130.8699379</v>
      </c>
      <c r="K146" s="56">
        <f>J146-I146</f>
        <v>41.729937899999996</v>
      </c>
      <c r="L146" s="57">
        <f>K146/I146</f>
        <v>0.4681393078303791</v>
      </c>
      <c r="M146" s="56" t="s">
        <v>56</v>
      </c>
      <c r="N146" s="56">
        <v>0</v>
      </c>
      <c r="O146" s="56">
        <v>2.8106152899999999</v>
      </c>
      <c r="P146" s="56">
        <f>O146-N146</f>
        <v>2.8106152899999999</v>
      </c>
      <c r="Q146" s="57">
        <v>1</v>
      </c>
      <c r="R146" s="56" t="s">
        <v>55</v>
      </c>
      <c r="S146" s="56">
        <v>44.529000000000003</v>
      </c>
      <c r="T146" s="56">
        <f>T116-T131</f>
        <v>55.798925079999997</v>
      </c>
      <c r="U146" s="56">
        <f>T146-S146</f>
        <v>11.269925079999993</v>
      </c>
      <c r="V146" s="51">
        <f>U146/S146</f>
        <v>0.25309180713692181</v>
      </c>
      <c r="W146" s="56" t="s">
        <v>57</v>
      </c>
      <c r="X146" s="56">
        <v>9.74</v>
      </c>
      <c r="Y146" s="56">
        <v>17.808959990000002</v>
      </c>
      <c r="Z146" s="50">
        <f>Y146-X146</f>
        <v>8.0689599900000015</v>
      </c>
      <c r="AA146" s="51">
        <f>Z146/X146</f>
        <v>0.82843531724846009</v>
      </c>
      <c r="AB146" s="56" t="s">
        <v>58</v>
      </c>
      <c r="AC146" s="56">
        <f>AC116-AC131</f>
        <v>0</v>
      </c>
      <c r="AD146" s="56">
        <f>AD116-AD131</f>
        <v>0</v>
      </c>
      <c r="AE146" s="50">
        <f>AD146-AC146</f>
        <v>0</v>
      </c>
      <c r="AF146" s="51">
        <v>0</v>
      </c>
      <c r="AG146" s="222" t="s">
        <v>31</v>
      </c>
    </row>
    <row r="147" spans="1:33" s="38" customFormat="1" x14ac:dyDescent="0.25">
      <c r="A147" s="53" t="s">
        <v>333</v>
      </c>
      <c r="B147" s="71" t="s">
        <v>60</v>
      </c>
      <c r="C147" s="55" t="s">
        <v>30</v>
      </c>
      <c r="D147" s="56" t="s">
        <v>31</v>
      </c>
      <c r="E147" s="56" t="s">
        <v>31</v>
      </c>
      <c r="F147" s="56" t="s">
        <v>31</v>
      </c>
      <c r="G147" s="57" t="s">
        <v>31</v>
      </c>
      <c r="H147" s="56" t="s">
        <v>31</v>
      </c>
      <c r="I147" s="56" t="s">
        <v>31</v>
      </c>
      <c r="J147" s="56" t="s">
        <v>31</v>
      </c>
      <c r="K147" s="56" t="s">
        <v>31</v>
      </c>
      <c r="L147" s="57" t="s">
        <v>31</v>
      </c>
      <c r="M147" s="56" t="s">
        <v>31</v>
      </c>
      <c r="N147" s="56" t="s">
        <v>31</v>
      </c>
      <c r="O147" s="56" t="s">
        <v>31</v>
      </c>
      <c r="P147" s="56" t="s">
        <v>31</v>
      </c>
      <c r="Q147" s="57" t="s">
        <v>31</v>
      </c>
      <c r="R147" s="56" t="s">
        <v>31</v>
      </c>
      <c r="S147" s="56" t="s">
        <v>31</v>
      </c>
      <c r="T147" s="56" t="s">
        <v>31</v>
      </c>
      <c r="U147" s="56" t="s">
        <v>31</v>
      </c>
      <c r="V147" s="51" t="s">
        <v>31</v>
      </c>
      <c r="W147" s="56" t="s">
        <v>31</v>
      </c>
      <c r="X147" s="56" t="s">
        <v>31</v>
      </c>
      <c r="Y147" s="56" t="s">
        <v>31</v>
      </c>
      <c r="Z147" s="56" t="s">
        <v>31</v>
      </c>
      <c r="AA147" s="56" t="s">
        <v>31</v>
      </c>
      <c r="AB147" s="56" t="s">
        <v>31</v>
      </c>
      <c r="AC147" s="56" t="s">
        <v>31</v>
      </c>
      <c r="AD147" s="56" t="s">
        <v>31</v>
      </c>
      <c r="AE147" s="56" t="s">
        <v>31</v>
      </c>
      <c r="AF147" s="56" t="s">
        <v>31</v>
      </c>
      <c r="AG147" s="222" t="s">
        <v>31</v>
      </c>
    </row>
    <row r="148" spans="1:33" s="38" customFormat="1" ht="47.25" x14ac:dyDescent="0.25">
      <c r="A148" s="53" t="s">
        <v>334</v>
      </c>
      <c r="B148" s="71" t="s">
        <v>62</v>
      </c>
      <c r="C148" s="55" t="s">
        <v>30</v>
      </c>
      <c r="D148" s="56">
        <f>SUM(I148,N148,S148,X148,AC148)</f>
        <v>-1574.81443573</v>
      </c>
      <c r="E148" s="56">
        <f>SUM(J148,O148,T148,Y148,AD148)</f>
        <v>-2842.5293123599999</v>
      </c>
      <c r="F148" s="50">
        <f>E148-D148</f>
        <v>-1267.7148766299999</v>
      </c>
      <c r="G148" s="51">
        <f>F148/D148</f>
        <v>0.80499317752466171</v>
      </c>
      <c r="H148" s="56" t="s">
        <v>273</v>
      </c>
      <c r="I148" s="56">
        <f>I118-I133</f>
        <v>-560.08527223999999</v>
      </c>
      <c r="J148" s="56">
        <f>J118-J133</f>
        <v>-1096.0827365299997</v>
      </c>
      <c r="K148" s="56">
        <f>J148-I148</f>
        <v>-535.9974642899997</v>
      </c>
      <c r="L148" s="57">
        <f>K148/I148</f>
        <v>0.95699260604789027</v>
      </c>
      <c r="M148" s="56" t="s">
        <v>273</v>
      </c>
      <c r="N148" s="56">
        <v>-95.81469352000002</v>
      </c>
      <c r="O148" s="56">
        <v>-91.93015865000001</v>
      </c>
      <c r="P148" s="56">
        <f>O148-N148</f>
        <v>3.8845348700000102</v>
      </c>
      <c r="Q148" s="57">
        <f>P148/N148</f>
        <v>-4.0542162452246074E-2</v>
      </c>
      <c r="R148" s="56" t="s">
        <v>273</v>
      </c>
      <c r="S148" s="56">
        <v>-570.33951690000004</v>
      </c>
      <c r="T148" s="56">
        <f>T118-T133</f>
        <v>-600.66384500999993</v>
      </c>
      <c r="U148" s="56">
        <f>T148-S148</f>
        <v>-30.324328109999897</v>
      </c>
      <c r="V148" s="51">
        <f>U148/S148</f>
        <v>5.3168905908577938E-2</v>
      </c>
      <c r="W148" s="56" t="s">
        <v>281</v>
      </c>
      <c r="X148" s="56">
        <f>X118-X133</f>
        <v>-216.8442278</v>
      </c>
      <c r="Y148" s="56">
        <f>Y118-Y133</f>
        <v>-121.94415925999999</v>
      </c>
      <c r="Z148" s="50">
        <f>Y148-X148</f>
        <v>94.900068540000007</v>
      </c>
      <c r="AA148" s="51">
        <f>Z148/X148</f>
        <v>-0.4376416633396778</v>
      </c>
      <c r="AB148" s="50" t="s">
        <v>281</v>
      </c>
      <c r="AC148" s="56">
        <f>AC118-AC133</f>
        <v>-131.73072526999999</v>
      </c>
      <c r="AD148" s="56">
        <f>AD118-AD133</f>
        <v>-931.90841291000015</v>
      </c>
      <c r="AE148" s="50">
        <f>AD148-AC148</f>
        <v>-800.17768764000016</v>
      </c>
      <c r="AF148" s="51">
        <f>AE148/AC148</f>
        <v>6.0743435975162772</v>
      </c>
      <c r="AG148" s="222" t="s">
        <v>273</v>
      </c>
    </row>
    <row r="149" spans="1:33" s="38" customFormat="1" ht="31.5" x14ac:dyDescent="0.25">
      <c r="A149" s="53" t="s">
        <v>335</v>
      </c>
      <c r="B149" s="72" t="s">
        <v>65</v>
      </c>
      <c r="C149" s="55" t="s">
        <v>30</v>
      </c>
      <c r="D149" s="56" t="s">
        <v>31</v>
      </c>
      <c r="E149" s="56" t="s">
        <v>31</v>
      </c>
      <c r="F149" s="56" t="s">
        <v>31</v>
      </c>
      <c r="G149" s="57" t="s">
        <v>31</v>
      </c>
      <c r="H149" s="56" t="s">
        <v>31</v>
      </c>
      <c r="I149" s="56" t="s">
        <v>31</v>
      </c>
      <c r="J149" s="56" t="s">
        <v>31</v>
      </c>
      <c r="K149" s="56" t="s">
        <v>31</v>
      </c>
      <c r="L149" s="57" t="s">
        <v>31</v>
      </c>
      <c r="M149" s="56" t="s">
        <v>31</v>
      </c>
      <c r="N149" s="56" t="s">
        <v>31</v>
      </c>
      <c r="O149" s="56" t="s">
        <v>31</v>
      </c>
      <c r="P149" s="56" t="s">
        <v>31</v>
      </c>
      <c r="Q149" s="57" t="s">
        <v>31</v>
      </c>
      <c r="R149" s="56" t="s">
        <v>31</v>
      </c>
      <c r="S149" s="56" t="s">
        <v>31</v>
      </c>
      <c r="T149" s="56" t="s">
        <v>31</v>
      </c>
      <c r="U149" s="56" t="s">
        <v>31</v>
      </c>
      <c r="V149" s="56" t="s">
        <v>31</v>
      </c>
      <c r="W149" s="56" t="s">
        <v>31</v>
      </c>
      <c r="X149" s="56" t="s">
        <v>31</v>
      </c>
      <c r="Y149" s="56" t="s">
        <v>31</v>
      </c>
      <c r="Z149" s="56" t="s">
        <v>31</v>
      </c>
      <c r="AA149" s="56" t="s">
        <v>31</v>
      </c>
      <c r="AB149" s="56" t="s">
        <v>31</v>
      </c>
      <c r="AC149" s="56" t="s">
        <v>31</v>
      </c>
      <c r="AD149" s="56" t="s">
        <v>31</v>
      </c>
      <c r="AE149" s="56" t="s">
        <v>31</v>
      </c>
      <c r="AF149" s="56" t="s">
        <v>31</v>
      </c>
      <c r="AG149" s="222" t="s">
        <v>31</v>
      </c>
    </row>
    <row r="150" spans="1:33" s="38" customFormat="1" x14ac:dyDescent="0.25">
      <c r="A150" s="53" t="s">
        <v>336</v>
      </c>
      <c r="B150" s="73" t="s">
        <v>67</v>
      </c>
      <c r="C150" s="55" t="s">
        <v>30</v>
      </c>
      <c r="D150" s="56" t="s">
        <v>31</v>
      </c>
      <c r="E150" s="56" t="s">
        <v>31</v>
      </c>
      <c r="F150" s="56" t="s">
        <v>31</v>
      </c>
      <c r="G150" s="57" t="s">
        <v>31</v>
      </c>
      <c r="H150" s="56" t="s">
        <v>31</v>
      </c>
      <c r="I150" s="56" t="s">
        <v>31</v>
      </c>
      <c r="J150" s="56" t="s">
        <v>31</v>
      </c>
      <c r="K150" s="56" t="s">
        <v>31</v>
      </c>
      <c r="L150" s="57" t="s">
        <v>31</v>
      </c>
      <c r="M150" s="56" t="s">
        <v>31</v>
      </c>
      <c r="N150" s="56" t="s">
        <v>31</v>
      </c>
      <c r="O150" s="56" t="s">
        <v>31</v>
      </c>
      <c r="P150" s="56" t="s">
        <v>31</v>
      </c>
      <c r="Q150" s="57" t="s">
        <v>31</v>
      </c>
      <c r="R150" s="56" t="s">
        <v>31</v>
      </c>
      <c r="S150" s="56" t="s">
        <v>31</v>
      </c>
      <c r="T150" s="56" t="s">
        <v>31</v>
      </c>
      <c r="U150" s="56" t="s">
        <v>31</v>
      </c>
      <c r="V150" s="56" t="s">
        <v>31</v>
      </c>
      <c r="W150" s="56" t="s">
        <v>31</v>
      </c>
      <c r="X150" s="56" t="s">
        <v>31</v>
      </c>
      <c r="Y150" s="56" t="s">
        <v>31</v>
      </c>
      <c r="Z150" s="56" t="s">
        <v>31</v>
      </c>
      <c r="AA150" s="56" t="s">
        <v>31</v>
      </c>
      <c r="AB150" s="56" t="s">
        <v>31</v>
      </c>
      <c r="AC150" s="56" t="s">
        <v>31</v>
      </c>
      <c r="AD150" s="56" t="s">
        <v>31</v>
      </c>
      <c r="AE150" s="56" t="s">
        <v>31</v>
      </c>
      <c r="AF150" s="56" t="s">
        <v>31</v>
      </c>
      <c r="AG150" s="222" t="s">
        <v>31</v>
      </c>
    </row>
    <row r="151" spans="1:33" s="38" customFormat="1" x14ac:dyDescent="0.25">
      <c r="A151" s="53" t="s">
        <v>337</v>
      </c>
      <c r="B151" s="73" t="s">
        <v>69</v>
      </c>
      <c r="C151" s="55" t="s">
        <v>30</v>
      </c>
      <c r="D151" s="56" t="s">
        <v>31</v>
      </c>
      <c r="E151" s="56" t="s">
        <v>31</v>
      </c>
      <c r="F151" s="56" t="s">
        <v>31</v>
      </c>
      <c r="G151" s="57" t="s">
        <v>31</v>
      </c>
      <c r="H151" s="56" t="s">
        <v>31</v>
      </c>
      <c r="I151" s="56" t="s">
        <v>31</v>
      </c>
      <c r="J151" s="56" t="s">
        <v>31</v>
      </c>
      <c r="K151" s="56" t="s">
        <v>31</v>
      </c>
      <c r="L151" s="57" t="s">
        <v>31</v>
      </c>
      <c r="M151" s="56" t="s">
        <v>31</v>
      </c>
      <c r="N151" s="56" t="s">
        <v>31</v>
      </c>
      <c r="O151" s="56" t="s">
        <v>31</v>
      </c>
      <c r="P151" s="56" t="s">
        <v>31</v>
      </c>
      <c r="Q151" s="57" t="s">
        <v>31</v>
      </c>
      <c r="R151" s="56" t="s">
        <v>31</v>
      </c>
      <c r="S151" s="56" t="s">
        <v>31</v>
      </c>
      <c r="T151" s="56" t="s">
        <v>31</v>
      </c>
      <c r="U151" s="56" t="s">
        <v>31</v>
      </c>
      <c r="V151" s="56" t="s">
        <v>31</v>
      </c>
      <c r="W151" s="56" t="s">
        <v>31</v>
      </c>
      <c r="X151" s="56" t="s">
        <v>31</v>
      </c>
      <c r="Y151" s="56" t="s">
        <v>31</v>
      </c>
      <c r="Z151" s="56" t="s">
        <v>31</v>
      </c>
      <c r="AA151" s="56" t="s">
        <v>31</v>
      </c>
      <c r="AB151" s="56" t="s">
        <v>31</v>
      </c>
      <c r="AC151" s="56" t="s">
        <v>31</v>
      </c>
      <c r="AD151" s="56" t="s">
        <v>31</v>
      </c>
      <c r="AE151" s="56" t="s">
        <v>31</v>
      </c>
      <c r="AF151" s="56" t="s">
        <v>31</v>
      </c>
      <c r="AG151" s="222" t="s">
        <v>31</v>
      </c>
    </row>
    <row r="152" spans="1:33" s="38" customFormat="1" ht="48" thickBot="1" x14ac:dyDescent="0.3">
      <c r="A152" s="60" t="s">
        <v>338</v>
      </c>
      <c r="B152" s="96" t="s">
        <v>71</v>
      </c>
      <c r="C152" s="62" t="s">
        <v>30</v>
      </c>
      <c r="D152" s="56">
        <f t="shared" ref="D152:E157" si="71">SUM(I152,N152,S152,X152,AC152)</f>
        <v>-1294.2485642700001</v>
      </c>
      <c r="E152" s="63">
        <f t="shared" si="71"/>
        <v>-4106.6377355700015</v>
      </c>
      <c r="F152" s="50">
        <f t="shared" ref="F152:F157" si="72">E152-D152</f>
        <v>-2812.3891713000012</v>
      </c>
      <c r="G152" s="51">
        <f>F152/D152</f>
        <v>2.1729899873493648</v>
      </c>
      <c r="H152" s="63" t="s">
        <v>292</v>
      </c>
      <c r="I152" s="56">
        <f>I122-I137</f>
        <v>-382.99467528000002</v>
      </c>
      <c r="J152" s="56">
        <f>J122-J137</f>
        <v>-2999.5818192600004</v>
      </c>
      <c r="K152" s="63">
        <f t="shared" ref="K152:K157" si="73">J152-I152</f>
        <v>-2616.5871439800003</v>
      </c>
      <c r="L152" s="64">
        <f>K152/I152</f>
        <v>6.8319152010848816</v>
      </c>
      <c r="M152" s="56" t="s">
        <v>292</v>
      </c>
      <c r="N152" s="56">
        <v>-80.231324979999997</v>
      </c>
      <c r="O152" s="56">
        <v>-49.410933819999997</v>
      </c>
      <c r="P152" s="63">
        <f t="shared" ref="P152:P157" si="74">O152-N152</f>
        <v>30.82039116</v>
      </c>
      <c r="Q152" s="64">
        <f>P152/N152</f>
        <v>-0.38414411288462308</v>
      </c>
      <c r="R152" s="63" t="s">
        <v>292</v>
      </c>
      <c r="S152" s="56">
        <v>-850.74228438</v>
      </c>
      <c r="T152" s="56">
        <f>T122-T137</f>
        <v>-1058.94034091</v>
      </c>
      <c r="U152" s="63">
        <f t="shared" ref="U152:U157" si="75">T152-S152</f>
        <v>-208.19805653000003</v>
      </c>
      <c r="V152" s="51">
        <f>U152/S152</f>
        <v>0.24472517747455053</v>
      </c>
      <c r="W152" s="63" t="s">
        <v>279</v>
      </c>
      <c r="X152" s="56">
        <f>X122-X137</f>
        <v>5.2069999999999999</v>
      </c>
      <c r="Y152" s="56">
        <f>Y122-Y137</f>
        <v>29.39574022</v>
      </c>
      <c r="Z152" s="50">
        <f t="shared" ref="Z152:Z157" si="76">Y152-X152</f>
        <v>24.18874022</v>
      </c>
      <c r="AA152" s="51">
        <f>Z152/X152</f>
        <v>4.6454273516420201</v>
      </c>
      <c r="AB152" s="50" t="s">
        <v>214</v>
      </c>
      <c r="AC152" s="56">
        <f>AC122-AC137</f>
        <v>14.51272037</v>
      </c>
      <c r="AD152" s="56">
        <f>AD122-AD137</f>
        <v>-28.100381799999994</v>
      </c>
      <c r="AE152" s="50">
        <f t="shared" ref="AE152:AE157" si="77">AD152-AC152</f>
        <v>-42.613102169999991</v>
      </c>
      <c r="AF152" s="51">
        <f>AE152/AC152</f>
        <v>-2.9362587498128714</v>
      </c>
      <c r="AG152" s="223" t="s">
        <v>275</v>
      </c>
    </row>
    <row r="153" spans="1:33" s="38" customFormat="1" ht="16.5" thickBot="1" x14ac:dyDescent="0.3">
      <c r="A153" s="66" t="s">
        <v>339</v>
      </c>
      <c r="B153" s="67" t="s">
        <v>340</v>
      </c>
      <c r="C153" s="68" t="s">
        <v>30</v>
      </c>
      <c r="D153" s="43">
        <f t="shared" si="71"/>
        <v>0</v>
      </c>
      <c r="E153" s="43">
        <f t="shared" si="71"/>
        <v>0</v>
      </c>
      <c r="F153" s="43">
        <f t="shared" si="72"/>
        <v>0</v>
      </c>
      <c r="G153" s="44">
        <v>0</v>
      </c>
      <c r="H153" s="43" t="s">
        <v>31</v>
      </c>
      <c r="I153" s="43">
        <v>0</v>
      </c>
      <c r="J153" s="43">
        <v>0</v>
      </c>
      <c r="K153" s="43">
        <f t="shared" si="73"/>
        <v>0</v>
      </c>
      <c r="L153" s="44">
        <v>0</v>
      </c>
      <c r="M153" s="43" t="s">
        <v>31</v>
      </c>
      <c r="N153" s="43">
        <v>0</v>
      </c>
      <c r="O153" s="43">
        <v>0</v>
      </c>
      <c r="P153" s="43">
        <f t="shared" si="74"/>
        <v>0</v>
      </c>
      <c r="Q153" s="44">
        <v>0</v>
      </c>
      <c r="R153" s="43" t="s">
        <v>31</v>
      </c>
      <c r="S153" s="43">
        <v>0</v>
      </c>
      <c r="T153" s="43">
        <v>0</v>
      </c>
      <c r="U153" s="43">
        <f t="shared" si="75"/>
        <v>0</v>
      </c>
      <c r="V153" s="44">
        <v>0</v>
      </c>
      <c r="W153" s="43" t="s">
        <v>31</v>
      </c>
      <c r="X153" s="43">
        <v>0</v>
      </c>
      <c r="Y153" s="43">
        <v>0</v>
      </c>
      <c r="Z153" s="43">
        <f t="shared" si="76"/>
        <v>0</v>
      </c>
      <c r="AA153" s="44">
        <v>0</v>
      </c>
      <c r="AB153" s="43" t="s">
        <v>31</v>
      </c>
      <c r="AC153" s="43">
        <v>0</v>
      </c>
      <c r="AD153" s="43">
        <v>0</v>
      </c>
      <c r="AE153" s="43">
        <f t="shared" si="77"/>
        <v>0</v>
      </c>
      <c r="AF153" s="44">
        <v>0</v>
      </c>
      <c r="AG153" s="149" t="s">
        <v>31</v>
      </c>
    </row>
    <row r="154" spans="1:33" s="38" customFormat="1" x14ac:dyDescent="0.25">
      <c r="A154" s="47" t="s">
        <v>341</v>
      </c>
      <c r="B154" s="92" t="s">
        <v>342</v>
      </c>
      <c r="C154" s="49" t="s">
        <v>30</v>
      </c>
      <c r="D154" s="50">
        <f t="shared" si="71"/>
        <v>0</v>
      </c>
      <c r="E154" s="50">
        <f t="shared" si="71"/>
        <v>0</v>
      </c>
      <c r="F154" s="50">
        <f t="shared" si="72"/>
        <v>0</v>
      </c>
      <c r="G154" s="51">
        <v>0</v>
      </c>
      <c r="H154" s="50" t="s">
        <v>31</v>
      </c>
      <c r="I154" s="50">
        <v>0</v>
      </c>
      <c r="J154" s="50">
        <v>0</v>
      </c>
      <c r="K154" s="50">
        <f t="shared" si="73"/>
        <v>0</v>
      </c>
      <c r="L154" s="51">
        <v>0</v>
      </c>
      <c r="M154" s="50" t="s">
        <v>31</v>
      </c>
      <c r="N154" s="50">
        <v>0</v>
      </c>
      <c r="O154" s="50">
        <v>0</v>
      </c>
      <c r="P154" s="50">
        <f t="shared" si="74"/>
        <v>0</v>
      </c>
      <c r="Q154" s="51">
        <v>0</v>
      </c>
      <c r="R154" s="50" t="s">
        <v>31</v>
      </c>
      <c r="S154" s="50">
        <v>0</v>
      </c>
      <c r="T154" s="50">
        <v>0</v>
      </c>
      <c r="U154" s="50">
        <f t="shared" si="75"/>
        <v>0</v>
      </c>
      <c r="V154" s="51">
        <v>0</v>
      </c>
      <c r="W154" s="50" t="s">
        <v>31</v>
      </c>
      <c r="X154" s="50">
        <v>0</v>
      </c>
      <c r="Y154" s="50">
        <v>0</v>
      </c>
      <c r="Z154" s="50">
        <f t="shared" si="76"/>
        <v>0</v>
      </c>
      <c r="AA154" s="51">
        <v>0</v>
      </c>
      <c r="AB154" s="50" t="s">
        <v>31</v>
      </c>
      <c r="AC154" s="50">
        <v>0</v>
      </c>
      <c r="AD154" s="50">
        <v>0</v>
      </c>
      <c r="AE154" s="50">
        <f t="shared" si="77"/>
        <v>0</v>
      </c>
      <c r="AF154" s="51">
        <v>0</v>
      </c>
      <c r="AG154" s="221" t="s">
        <v>31</v>
      </c>
    </row>
    <row r="155" spans="1:33" s="38" customFormat="1" x14ac:dyDescent="0.25">
      <c r="A155" s="53" t="s">
        <v>343</v>
      </c>
      <c r="B155" s="72" t="s">
        <v>344</v>
      </c>
      <c r="C155" s="55" t="s">
        <v>30</v>
      </c>
      <c r="D155" s="56">
        <f t="shared" si="71"/>
        <v>0</v>
      </c>
      <c r="E155" s="56">
        <f t="shared" si="71"/>
        <v>0</v>
      </c>
      <c r="F155" s="56">
        <f t="shared" si="72"/>
        <v>0</v>
      </c>
      <c r="G155" s="51">
        <v>0</v>
      </c>
      <c r="H155" s="56" t="s">
        <v>31</v>
      </c>
      <c r="I155" s="56">
        <v>0</v>
      </c>
      <c r="J155" s="56">
        <v>0</v>
      </c>
      <c r="K155" s="56">
        <f t="shared" si="73"/>
        <v>0</v>
      </c>
      <c r="L155" s="51">
        <v>0</v>
      </c>
      <c r="M155" s="56" t="s">
        <v>31</v>
      </c>
      <c r="N155" s="56">
        <v>0</v>
      </c>
      <c r="O155" s="56">
        <v>0</v>
      </c>
      <c r="P155" s="56">
        <f t="shared" si="74"/>
        <v>0</v>
      </c>
      <c r="Q155" s="57">
        <v>0</v>
      </c>
      <c r="R155" s="56" t="s">
        <v>31</v>
      </c>
      <c r="S155" s="56">
        <v>0</v>
      </c>
      <c r="T155" s="56">
        <v>0</v>
      </c>
      <c r="U155" s="56">
        <f t="shared" si="75"/>
        <v>0</v>
      </c>
      <c r="V155" s="57">
        <v>0</v>
      </c>
      <c r="W155" s="56" t="s">
        <v>31</v>
      </c>
      <c r="X155" s="56">
        <v>0</v>
      </c>
      <c r="Y155" s="56">
        <v>0</v>
      </c>
      <c r="Z155" s="56">
        <f t="shared" si="76"/>
        <v>0</v>
      </c>
      <c r="AA155" s="51">
        <v>0</v>
      </c>
      <c r="AB155" s="56" t="s">
        <v>31</v>
      </c>
      <c r="AC155" s="56">
        <v>0</v>
      </c>
      <c r="AD155" s="56">
        <v>0</v>
      </c>
      <c r="AE155" s="56">
        <f t="shared" si="77"/>
        <v>0</v>
      </c>
      <c r="AF155" s="51">
        <v>0</v>
      </c>
      <c r="AG155" s="222" t="s">
        <v>31</v>
      </c>
    </row>
    <row r="156" spans="1:33" s="38" customFormat="1" x14ac:dyDescent="0.25">
      <c r="A156" s="53" t="s">
        <v>345</v>
      </c>
      <c r="B156" s="72" t="s">
        <v>346</v>
      </c>
      <c r="C156" s="55" t="s">
        <v>30</v>
      </c>
      <c r="D156" s="56">
        <f t="shared" si="71"/>
        <v>0</v>
      </c>
      <c r="E156" s="56">
        <f t="shared" si="71"/>
        <v>0</v>
      </c>
      <c r="F156" s="56">
        <f t="shared" si="72"/>
        <v>0</v>
      </c>
      <c r="G156" s="51">
        <v>0</v>
      </c>
      <c r="H156" s="56" t="s">
        <v>31</v>
      </c>
      <c r="I156" s="56">
        <v>0</v>
      </c>
      <c r="J156" s="56">
        <v>0</v>
      </c>
      <c r="K156" s="56">
        <f t="shared" si="73"/>
        <v>0</v>
      </c>
      <c r="L156" s="51">
        <v>0</v>
      </c>
      <c r="M156" s="56" t="s">
        <v>31</v>
      </c>
      <c r="N156" s="56">
        <v>0</v>
      </c>
      <c r="O156" s="56">
        <v>0</v>
      </c>
      <c r="P156" s="56">
        <f t="shared" si="74"/>
        <v>0</v>
      </c>
      <c r="Q156" s="57">
        <v>0</v>
      </c>
      <c r="R156" s="56" t="s">
        <v>31</v>
      </c>
      <c r="S156" s="56">
        <v>0</v>
      </c>
      <c r="T156" s="56">
        <v>0</v>
      </c>
      <c r="U156" s="56">
        <f t="shared" si="75"/>
        <v>0</v>
      </c>
      <c r="V156" s="51">
        <v>0</v>
      </c>
      <c r="W156" s="56" t="s">
        <v>31</v>
      </c>
      <c r="X156" s="56">
        <v>0</v>
      </c>
      <c r="Y156" s="56">
        <v>0</v>
      </c>
      <c r="Z156" s="56">
        <f t="shared" si="76"/>
        <v>0</v>
      </c>
      <c r="AA156" s="51">
        <v>0</v>
      </c>
      <c r="AB156" s="56" t="s">
        <v>31</v>
      </c>
      <c r="AC156" s="56">
        <v>0</v>
      </c>
      <c r="AD156" s="56">
        <v>0</v>
      </c>
      <c r="AE156" s="56">
        <f t="shared" si="77"/>
        <v>0</v>
      </c>
      <c r="AF156" s="51">
        <v>0</v>
      </c>
      <c r="AG156" s="222" t="s">
        <v>31</v>
      </c>
    </row>
    <row r="157" spans="1:33" s="38" customFormat="1" ht="16.5" thickBot="1" x14ac:dyDescent="0.3">
      <c r="A157" s="60" t="s">
        <v>347</v>
      </c>
      <c r="B157" s="93" t="s">
        <v>348</v>
      </c>
      <c r="C157" s="62" t="s">
        <v>30</v>
      </c>
      <c r="D157" s="56">
        <f t="shared" si="71"/>
        <v>0</v>
      </c>
      <c r="E157" s="56">
        <f t="shared" si="71"/>
        <v>0</v>
      </c>
      <c r="F157" s="88">
        <f t="shared" si="72"/>
        <v>0</v>
      </c>
      <c r="G157" s="51">
        <v>0</v>
      </c>
      <c r="H157" s="88" t="s">
        <v>31</v>
      </c>
      <c r="I157" s="88">
        <v>0</v>
      </c>
      <c r="J157" s="88">
        <v>0</v>
      </c>
      <c r="K157" s="88">
        <f t="shared" si="73"/>
        <v>0</v>
      </c>
      <c r="L157" s="51">
        <v>0</v>
      </c>
      <c r="M157" s="88" t="s">
        <v>31</v>
      </c>
      <c r="N157" s="88">
        <v>0</v>
      </c>
      <c r="O157" s="88">
        <v>0</v>
      </c>
      <c r="P157" s="88">
        <f t="shared" si="74"/>
        <v>0</v>
      </c>
      <c r="Q157" s="89">
        <v>0</v>
      </c>
      <c r="R157" s="88" t="s">
        <v>31</v>
      </c>
      <c r="S157" s="88">
        <v>0</v>
      </c>
      <c r="T157" s="88">
        <v>0</v>
      </c>
      <c r="U157" s="88">
        <f t="shared" si="75"/>
        <v>0</v>
      </c>
      <c r="V157" s="57">
        <v>0</v>
      </c>
      <c r="W157" s="88" t="s">
        <v>31</v>
      </c>
      <c r="X157" s="88">
        <v>0</v>
      </c>
      <c r="Y157" s="88">
        <v>0</v>
      </c>
      <c r="Z157" s="88">
        <f t="shared" si="76"/>
        <v>0</v>
      </c>
      <c r="AA157" s="51">
        <v>0</v>
      </c>
      <c r="AB157" s="88" t="s">
        <v>31</v>
      </c>
      <c r="AC157" s="88">
        <v>0</v>
      </c>
      <c r="AD157" s="88">
        <v>0</v>
      </c>
      <c r="AE157" s="88">
        <f t="shared" si="77"/>
        <v>0</v>
      </c>
      <c r="AF157" s="51">
        <v>0</v>
      </c>
      <c r="AG157" s="225" t="s">
        <v>31</v>
      </c>
    </row>
    <row r="158" spans="1:33" s="38" customFormat="1" ht="16.5" thickBot="1" x14ac:dyDescent="0.3">
      <c r="A158" s="66" t="s">
        <v>349</v>
      </c>
      <c r="B158" s="67" t="s">
        <v>183</v>
      </c>
      <c r="C158" s="68" t="s">
        <v>31</v>
      </c>
      <c r="D158" s="43" t="s">
        <v>31</v>
      </c>
      <c r="E158" s="43" t="s">
        <v>31</v>
      </c>
      <c r="F158" s="43" t="s">
        <v>31</v>
      </c>
      <c r="G158" s="44" t="s">
        <v>31</v>
      </c>
      <c r="H158" s="43" t="s">
        <v>31</v>
      </c>
      <c r="I158" s="43" t="s">
        <v>31</v>
      </c>
      <c r="J158" s="43" t="s">
        <v>31</v>
      </c>
      <c r="K158" s="43" t="s">
        <v>31</v>
      </c>
      <c r="L158" s="44" t="s">
        <v>31</v>
      </c>
      <c r="M158" s="43" t="s">
        <v>31</v>
      </c>
      <c r="N158" s="43" t="s">
        <v>31</v>
      </c>
      <c r="O158" s="43" t="s">
        <v>31</v>
      </c>
      <c r="P158" s="43" t="s">
        <v>31</v>
      </c>
      <c r="Q158" s="44" t="s">
        <v>31</v>
      </c>
      <c r="R158" s="43" t="s">
        <v>31</v>
      </c>
      <c r="S158" s="43" t="s">
        <v>31</v>
      </c>
      <c r="T158" s="43" t="s">
        <v>31</v>
      </c>
      <c r="U158" s="43" t="s">
        <v>31</v>
      </c>
      <c r="V158" s="44" t="s">
        <v>31</v>
      </c>
      <c r="W158" s="43" t="s">
        <v>31</v>
      </c>
      <c r="X158" s="43" t="s">
        <v>31</v>
      </c>
      <c r="Y158" s="43" t="s">
        <v>31</v>
      </c>
      <c r="Z158" s="43" t="s">
        <v>31</v>
      </c>
      <c r="AA158" s="44" t="s">
        <v>31</v>
      </c>
      <c r="AB158" s="43" t="s">
        <v>31</v>
      </c>
      <c r="AC158" s="43" t="s">
        <v>31</v>
      </c>
      <c r="AD158" s="43" t="s">
        <v>31</v>
      </c>
      <c r="AE158" s="43" t="s">
        <v>31</v>
      </c>
      <c r="AF158" s="44" t="s">
        <v>31</v>
      </c>
      <c r="AG158" s="149" t="s">
        <v>31</v>
      </c>
    </row>
    <row r="159" spans="1:33" s="38" customFormat="1" ht="31.5" x14ac:dyDescent="0.25">
      <c r="A159" s="47" t="s">
        <v>350</v>
      </c>
      <c r="B159" s="92" t="s">
        <v>351</v>
      </c>
      <c r="C159" s="49" t="s">
        <v>30</v>
      </c>
      <c r="D159" s="50">
        <f>D108+D104+D68</f>
        <v>171.04599999999982</v>
      </c>
      <c r="E159" s="50">
        <f>E108+E104+E68</f>
        <v>-30931.785269519998</v>
      </c>
      <c r="F159" s="50">
        <f t="shared" ref="F159:F164" si="78">E159-D159</f>
        <v>-31102.831269519997</v>
      </c>
      <c r="G159" s="51">
        <f t="shared" ref="G159:G164" si="79">F159/D159</f>
        <v>-181.83898641020562</v>
      </c>
      <c r="H159" s="50" t="s">
        <v>352</v>
      </c>
      <c r="I159" s="99">
        <f>I108+I104+I68</f>
        <v>875.05400000000009</v>
      </c>
      <c r="J159" s="50">
        <f>J108+J104+J68</f>
        <v>-10516.78700681</v>
      </c>
      <c r="K159" s="50">
        <f t="shared" ref="K159:K164" si="80">J159-I159</f>
        <v>-11391.84100681</v>
      </c>
      <c r="L159" s="51">
        <f t="shared" ref="L159:L164" si="81">K159/I159</f>
        <v>-13.018443440987641</v>
      </c>
      <c r="M159" s="50" t="s">
        <v>31</v>
      </c>
      <c r="N159" s="50">
        <f>N108+N104+N68</f>
        <v>-147.37700000000001</v>
      </c>
      <c r="O159" s="50">
        <f>O108+O104+O68</f>
        <v>-275.94023346000006</v>
      </c>
      <c r="P159" s="50">
        <f t="shared" ref="P159:P164" si="82">O159-N159</f>
        <v>-128.56323346000005</v>
      </c>
      <c r="Q159" s="51">
        <f t="shared" ref="Q159:Q164" si="83">P159/N159</f>
        <v>0.87234258710653656</v>
      </c>
      <c r="R159" s="50" t="s">
        <v>31</v>
      </c>
      <c r="S159" s="50">
        <v>-501.91399999999692</v>
      </c>
      <c r="T159" s="50">
        <f>T108+T104+T68</f>
        <v>-7145.1636952399904</v>
      </c>
      <c r="U159" s="50">
        <f t="shared" ref="U159:U164" si="84">T159-S159</f>
        <v>-6643.2496952399933</v>
      </c>
      <c r="V159" s="51">
        <f t="shared" ref="V159:V164" si="85">U159/S159</f>
        <v>13.235832623198464</v>
      </c>
      <c r="W159" s="50" t="s">
        <v>31</v>
      </c>
      <c r="X159" s="50">
        <f>X108+X104+X68</f>
        <v>-379.05100000000112</v>
      </c>
      <c r="Y159" s="50">
        <f>Y108+Y104+Y68</f>
        <v>-593.26664576999906</v>
      </c>
      <c r="Z159" s="50">
        <f t="shared" ref="Z159:Z164" si="86">Y159-X159</f>
        <v>-214.21564576999793</v>
      </c>
      <c r="AA159" s="51">
        <f t="shared" ref="AA159:AA164" si="87">Z159/X159</f>
        <v>0.56513673824893562</v>
      </c>
      <c r="AB159" s="50" t="s">
        <v>31</v>
      </c>
      <c r="AC159" s="50">
        <f>AC108+AC104+AC68</f>
        <v>324.33400000000142</v>
      </c>
      <c r="AD159" s="50">
        <f>AD108+AD104+AD68</f>
        <v>-12400.62768824</v>
      </c>
      <c r="AE159" s="50">
        <f t="shared" ref="AE159:AE164" si="88">AD159-AC159</f>
        <v>-12724.961688240001</v>
      </c>
      <c r="AF159" s="51">
        <f t="shared" ref="AF159:AF164" si="89">AE159/AC159</f>
        <v>-39.234128053919555</v>
      </c>
      <c r="AG159" s="221" t="s">
        <v>31</v>
      </c>
    </row>
    <row r="160" spans="1:33" s="38" customFormat="1" ht="78.75" x14ac:dyDescent="0.25">
      <c r="A160" s="53" t="s">
        <v>353</v>
      </c>
      <c r="B160" s="72" t="s">
        <v>354</v>
      </c>
      <c r="C160" s="55" t="s">
        <v>30</v>
      </c>
      <c r="D160" s="50">
        <f t="shared" ref="D160:E163" si="90">SUM(I160,N160,S160,X160,AC160)</f>
        <v>47767.925000000003</v>
      </c>
      <c r="E160" s="50">
        <f t="shared" si="90"/>
        <v>50407.098114593842</v>
      </c>
      <c r="F160" s="50">
        <f t="shared" si="78"/>
        <v>2639.1731145938393</v>
      </c>
      <c r="G160" s="51">
        <f t="shared" si="79"/>
        <v>5.5249900735563434E-2</v>
      </c>
      <c r="H160" s="59" t="s">
        <v>355</v>
      </c>
      <c r="I160" s="58">
        <v>11226.299012354762</v>
      </c>
      <c r="J160" s="58">
        <v>12010.634023412324</v>
      </c>
      <c r="K160" s="50">
        <f t="shared" si="80"/>
        <v>784.33501105756113</v>
      </c>
      <c r="L160" s="51">
        <f t="shared" si="81"/>
        <v>6.9865857857018154E-2</v>
      </c>
      <c r="M160" s="59" t="s">
        <v>355</v>
      </c>
      <c r="N160" s="58">
        <v>2172.970054968343</v>
      </c>
      <c r="O160" s="58">
        <v>1890.1935979148977</v>
      </c>
      <c r="P160" s="58">
        <f t="shared" si="82"/>
        <v>-282.77645705344526</v>
      </c>
      <c r="Q160" s="97">
        <f t="shared" si="83"/>
        <v>-0.13013361891798592</v>
      </c>
      <c r="R160" s="59" t="s">
        <v>355</v>
      </c>
      <c r="S160" s="58">
        <v>19290.771343090244</v>
      </c>
      <c r="T160" s="58">
        <v>19273.948198062582</v>
      </c>
      <c r="U160" s="50">
        <f t="shared" si="84"/>
        <v>-16.823145027661667</v>
      </c>
      <c r="V160" s="51">
        <f t="shared" si="85"/>
        <v>-8.7208254809818917E-4</v>
      </c>
      <c r="W160" s="59" t="s">
        <v>355</v>
      </c>
      <c r="X160" s="58">
        <v>3513.2874497034163</v>
      </c>
      <c r="Y160" s="58">
        <v>2948.8019007492976</v>
      </c>
      <c r="Z160" s="58">
        <f t="shared" si="86"/>
        <v>-564.48554895411871</v>
      </c>
      <c r="AA160" s="97">
        <f t="shared" si="87"/>
        <v>-0.16067160943570707</v>
      </c>
      <c r="AB160" s="59" t="s">
        <v>355</v>
      </c>
      <c r="AC160" s="58">
        <v>11564.597139883241</v>
      </c>
      <c r="AD160" s="58">
        <v>14283.520394454739</v>
      </c>
      <c r="AE160" s="50">
        <f t="shared" si="88"/>
        <v>2718.9232545714985</v>
      </c>
      <c r="AF160" s="51">
        <f t="shared" si="89"/>
        <v>0.23510747686961359</v>
      </c>
      <c r="AG160" s="227" t="s">
        <v>355</v>
      </c>
    </row>
    <row r="161" spans="1:38" s="38" customFormat="1" ht="47.25" x14ac:dyDescent="0.25">
      <c r="A161" s="53" t="s">
        <v>356</v>
      </c>
      <c r="B161" s="70" t="s">
        <v>357</v>
      </c>
      <c r="C161" s="55" t="s">
        <v>30</v>
      </c>
      <c r="D161" s="50">
        <f t="shared" si="90"/>
        <v>10987.609000000009</v>
      </c>
      <c r="E161" s="50">
        <f t="shared" si="90"/>
        <v>10068.929226926362</v>
      </c>
      <c r="F161" s="50">
        <f t="shared" si="78"/>
        <v>-918.67977307364708</v>
      </c>
      <c r="G161" s="51">
        <f t="shared" si="79"/>
        <v>-8.3610526464278648E-2</v>
      </c>
      <c r="H161" s="59" t="s">
        <v>358</v>
      </c>
      <c r="I161" s="58">
        <v>2584.0403204159315</v>
      </c>
      <c r="J161" s="58">
        <v>2427.6268701339973</v>
      </c>
      <c r="K161" s="50">
        <f t="shared" si="80"/>
        <v>-156.41345028193427</v>
      </c>
      <c r="L161" s="51">
        <f t="shared" si="81"/>
        <v>-6.0530576495322529E-2</v>
      </c>
      <c r="M161" s="59" t="s">
        <v>358</v>
      </c>
      <c r="N161" s="58">
        <v>499.46717840983194</v>
      </c>
      <c r="O161" s="58">
        <v>376.16851281517285</v>
      </c>
      <c r="P161" s="58">
        <f t="shared" si="82"/>
        <v>-123.2986655946591</v>
      </c>
      <c r="Q161" s="97">
        <f t="shared" si="83"/>
        <v>-0.24686039628711665</v>
      </c>
      <c r="R161" s="59" t="s">
        <v>358</v>
      </c>
      <c r="S161" s="58">
        <v>4437.0722708904786</v>
      </c>
      <c r="T161" s="58">
        <v>3835.7194933575852</v>
      </c>
      <c r="U161" s="50">
        <f t="shared" si="84"/>
        <v>-601.35277753289347</v>
      </c>
      <c r="V161" s="51">
        <f t="shared" si="85"/>
        <v>-0.13552918249226706</v>
      </c>
      <c r="W161" s="59" t="s">
        <v>358</v>
      </c>
      <c r="X161" s="58">
        <v>808.51032135566913</v>
      </c>
      <c r="Y161" s="58">
        <v>586.84275876029164</v>
      </c>
      <c r="Z161" s="58">
        <f t="shared" si="86"/>
        <v>-221.66756259537749</v>
      </c>
      <c r="AA161" s="97">
        <f t="shared" si="87"/>
        <v>-0.27416788226487515</v>
      </c>
      <c r="AB161" s="59" t="s">
        <v>358</v>
      </c>
      <c r="AC161" s="58">
        <v>2658.5189089280998</v>
      </c>
      <c r="AD161" s="58">
        <v>2842.5715918593155</v>
      </c>
      <c r="AE161" s="50">
        <f t="shared" si="88"/>
        <v>184.05268293121571</v>
      </c>
      <c r="AF161" s="51">
        <f t="shared" si="89"/>
        <v>6.9231286004064849E-2</v>
      </c>
      <c r="AG161" s="227" t="s">
        <v>358</v>
      </c>
      <c r="AK161" s="100"/>
      <c r="AL161" s="100"/>
    </row>
    <row r="162" spans="1:38" s="38" customFormat="1" ht="330.75" x14ac:dyDescent="0.25">
      <c r="A162" s="53" t="s">
        <v>359</v>
      </c>
      <c r="B162" s="72" t="s">
        <v>360</v>
      </c>
      <c r="C162" s="55" t="s">
        <v>30</v>
      </c>
      <c r="D162" s="50">
        <f t="shared" si="90"/>
        <v>55517.615000000005</v>
      </c>
      <c r="E162" s="50">
        <f t="shared" si="90"/>
        <v>93775.69644337389</v>
      </c>
      <c r="F162" s="50">
        <f t="shared" si="78"/>
        <v>38258.081443373885</v>
      </c>
      <c r="G162" s="51">
        <f t="shared" si="79"/>
        <v>0.68911608402799507</v>
      </c>
      <c r="H162" s="59" t="s">
        <v>361</v>
      </c>
      <c r="I162" s="58">
        <v>13920.093492000729</v>
      </c>
      <c r="J162" s="58">
        <v>29536.788492889733</v>
      </c>
      <c r="K162" s="50">
        <f t="shared" si="80"/>
        <v>15616.695000889003</v>
      </c>
      <c r="L162" s="51">
        <f t="shared" si="81"/>
        <v>1.1218814737029774</v>
      </c>
      <c r="M162" s="59" t="s">
        <v>362</v>
      </c>
      <c r="N162" s="58">
        <v>2487.9770737996059</v>
      </c>
      <c r="O162" s="58">
        <v>2414.2902684761057</v>
      </c>
      <c r="P162" s="58">
        <f t="shared" si="82"/>
        <v>-73.686805323500266</v>
      </c>
      <c r="Q162" s="97">
        <f t="shared" si="83"/>
        <v>-2.9617156082136539E-2</v>
      </c>
      <c r="R162" s="59" t="s">
        <v>363</v>
      </c>
      <c r="S162" s="58">
        <v>22361.680534144016</v>
      </c>
      <c r="T162" s="58">
        <v>27631.183134357951</v>
      </c>
      <c r="U162" s="50">
        <f t="shared" si="84"/>
        <v>5269.5026002139348</v>
      </c>
      <c r="V162" s="51">
        <f t="shared" si="85"/>
        <v>0.23564877389997319</v>
      </c>
      <c r="W162" s="59" t="s">
        <v>364</v>
      </c>
      <c r="X162" s="58">
        <v>3995.1616510290169</v>
      </c>
      <c r="Y162" s="58">
        <v>3539.2817487036809</v>
      </c>
      <c r="Z162" s="58">
        <f t="shared" si="86"/>
        <v>-455.87990232533593</v>
      </c>
      <c r="AA162" s="97">
        <f t="shared" si="87"/>
        <v>-0.11410799916141488</v>
      </c>
      <c r="AB162" s="59" t="s">
        <v>365</v>
      </c>
      <c r="AC162" s="58">
        <v>12752.702249026643</v>
      </c>
      <c r="AD162" s="58">
        <v>30654.15279894643</v>
      </c>
      <c r="AE162" s="50">
        <f t="shared" si="88"/>
        <v>17901.450549919788</v>
      </c>
      <c r="AF162" s="51">
        <f t="shared" si="89"/>
        <v>1.4037378275091561</v>
      </c>
      <c r="AG162" s="227" t="s">
        <v>366</v>
      </c>
      <c r="AL162" s="101"/>
    </row>
    <row r="163" spans="1:38" s="38" customFormat="1" ht="47.25" x14ac:dyDescent="0.25">
      <c r="A163" s="60" t="s">
        <v>367</v>
      </c>
      <c r="B163" s="70" t="s">
        <v>368</v>
      </c>
      <c r="C163" s="55" t="s">
        <v>30</v>
      </c>
      <c r="D163" s="50">
        <f t="shared" si="90"/>
        <v>20612.956000000009</v>
      </c>
      <c r="E163" s="50">
        <f t="shared" si="90"/>
        <v>18741.601555696052</v>
      </c>
      <c r="F163" s="50">
        <f t="shared" si="78"/>
        <v>-1871.3544443039573</v>
      </c>
      <c r="G163" s="51">
        <f t="shared" si="79"/>
        <v>-9.0785350936758241E-2</v>
      </c>
      <c r="H163" s="56" t="s">
        <v>358</v>
      </c>
      <c r="I163" s="58">
        <v>5177.0736770037829</v>
      </c>
      <c r="J163" s="58">
        <v>5915.8648418350967</v>
      </c>
      <c r="K163" s="50">
        <f t="shared" si="80"/>
        <v>738.79116483131384</v>
      </c>
      <c r="L163" s="51">
        <f t="shared" si="81"/>
        <v>0.14270439459128717</v>
      </c>
      <c r="M163" s="58" t="s">
        <v>358</v>
      </c>
      <c r="N163" s="58">
        <v>922.66360393191496</v>
      </c>
      <c r="O163" s="58">
        <v>482.07869053239921</v>
      </c>
      <c r="P163" s="58">
        <f t="shared" si="82"/>
        <v>-440.58491339951576</v>
      </c>
      <c r="Q163" s="97">
        <f t="shared" si="83"/>
        <v>-0.47751413572830964</v>
      </c>
      <c r="R163" s="59" t="s">
        <v>358</v>
      </c>
      <c r="S163" s="58">
        <v>8300.2362457978234</v>
      </c>
      <c r="T163" s="58">
        <v>5516.3643216154642</v>
      </c>
      <c r="U163" s="50">
        <f t="shared" si="84"/>
        <v>-2783.8719241823592</v>
      </c>
      <c r="V163" s="51">
        <f t="shared" si="85"/>
        <v>-0.3353967094119466</v>
      </c>
      <c r="W163" s="50" t="s">
        <v>358</v>
      </c>
      <c r="X163" s="58">
        <v>1482.9983252958268</v>
      </c>
      <c r="Y163" s="58">
        <v>706.35868671018045</v>
      </c>
      <c r="Z163" s="58">
        <f t="shared" si="86"/>
        <v>-776.63963858564637</v>
      </c>
      <c r="AA163" s="97">
        <f t="shared" si="87"/>
        <v>-0.52369556009493345</v>
      </c>
      <c r="AB163" s="59" t="s">
        <v>358</v>
      </c>
      <c r="AC163" s="58">
        <v>4729.9841479706638</v>
      </c>
      <c r="AD163" s="58">
        <v>6120.9350150029122</v>
      </c>
      <c r="AE163" s="50">
        <f t="shared" si="88"/>
        <v>1390.9508670322484</v>
      </c>
      <c r="AF163" s="51">
        <f t="shared" si="89"/>
        <v>0.29407093629035042</v>
      </c>
      <c r="AG163" s="227" t="s">
        <v>358</v>
      </c>
    </row>
    <row r="164" spans="1:38" s="38" customFormat="1" ht="32.25" thickBot="1" x14ac:dyDescent="0.3">
      <c r="A164" s="60" t="s">
        <v>369</v>
      </c>
      <c r="B164" s="93" t="s">
        <v>370</v>
      </c>
      <c r="C164" s="62" t="s">
        <v>31</v>
      </c>
      <c r="D164" s="50">
        <f>D162/D159</f>
        <v>324.57710206611125</v>
      </c>
      <c r="E164" s="50">
        <f>E162/E159</f>
        <v>-3.0316936324971815</v>
      </c>
      <c r="F164" s="50">
        <f t="shared" si="78"/>
        <v>-327.60879569860845</v>
      </c>
      <c r="G164" s="51">
        <f t="shared" si="79"/>
        <v>-1.009340442111285</v>
      </c>
      <c r="H164" s="102" t="s">
        <v>371</v>
      </c>
      <c r="I164" s="58">
        <f>I162/I159</f>
        <v>15.907696544442661</v>
      </c>
      <c r="J164" s="58">
        <f>J162/J159</f>
        <v>-2.8085372912623972</v>
      </c>
      <c r="K164" s="50">
        <f t="shared" si="80"/>
        <v>-18.716233835705058</v>
      </c>
      <c r="L164" s="51">
        <f t="shared" si="81"/>
        <v>-1.1765521037829676</v>
      </c>
      <c r="M164" s="102" t="s">
        <v>31</v>
      </c>
      <c r="N164" s="56">
        <v>-16.881718815009172</v>
      </c>
      <c r="O164" s="58">
        <v>-8.7493231349537073</v>
      </c>
      <c r="P164" s="102">
        <f t="shared" si="82"/>
        <v>8.1323956800554651</v>
      </c>
      <c r="Q164" s="97">
        <f t="shared" si="83"/>
        <v>-0.48172794305904015</v>
      </c>
      <c r="R164" s="102" t="s">
        <v>371</v>
      </c>
      <c r="S164" s="56">
        <f>S162/S159</f>
        <v>-44.552812900505174</v>
      </c>
      <c r="T164" s="58">
        <f>T162/T159</f>
        <v>-3.8671168797385937</v>
      </c>
      <c r="U164" s="50">
        <f t="shared" si="84"/>
        <v>40.685696020766578</v>
      </c>
      <c r="V164" s="51">
        <f t="shared" si="85"/>
        <v>-0.91320151011846107</v>
      </c>
      <c r="W164" s="102" t="s">
        <v>352</v>
      </c>
      <c r="X164" s="56">
        <v>-10.539905318885875</v>
      </c>
      <c r="Y164" s="58">
        <f>Y162/Y159</f>
        <v>-5.965752118273997</v>
      </c>
      <c r="Z164" s="102">
        <f t="shared" si="86"/>
        <v>4.5741532006118781</v>
      </c>
      <c r="AA164" s="103">
        <f t="shared" si="87"/>
        <v>-0.43398427805757472</v>
      </c>
      <c r="AB164" s="102" t="s">
        <v>352</v>
      </c>
      <c r="AC164" s="56">
        <v>39.319658898008193</v>
      </c>
      <c r="AD164" s="58">
        <f>AD162/AD159</f>
        <v>-2.4719839648130848</v>
      </c>
      <c r="AE164" s="50">
        <f t="shared" si="88"/>
        <v>-41.791642862821277</v>
      </c>
      <c r="AF164" s="51">
        <f t="shared" si="89"/>
        <v>-1.0628689066511283</v>
      </c>
      <c r="AG164" s="228" t="s">
        <v>352</v>
      </c>
    </row>
    <row r="165" spans="1:38" s="38" customFormat="1" ht="19.5" thickBot="1" x14ac:dyDescent="0.3">
      <c r="A165" s="200" t="s">
        <v>372</v>
      </c>
      <c r="B165" s="201"/>
      <c r="C165" s="201"/>
      <c r="D165" s="201"/>
      <c r="E165" s="201"/>
      <c r="F165" s="201"/>
      <c r="G165" s="201"/>
      <c r="H165" s="201"/>
      <c r="I165" s="201"/>
      <c r="J165" s="201"/>
      <c r="K165" s="201"/>
      <c r="L165" s="201"/>
      <c r="M165" s="201"/>
      <c r="N165" s="201"/>
      <c r="O165" s="201"/>
      <c r="P165" s="201"/>
      <c r="Q165" s="201"/>
      <c r="R165" s="201"/>
      <c r="S165" s="201"/>
      <c r="T165" s="201"/>
      <c r="U165" s="201"/>
      <c r="V165" s="201"/>
      <c r="W165" s="201"/>
      <c r="X165" s="201"/>
      <c r="Y165" s="201"/>
      <c r="Z165" s="201"/>
      <c r="AA165" s="201"/>
      <c r="AB165" s="201"/>
      <c r="AC165" s="201"/>
      <c r="AD165" s="201"/>
      <c r="AE165" s="201"/>
      <c r="AF165" s="201"/>
      <c r="AG165" s="202"/>
    </row>
    <row r="166" spans="1:38" s="38" customFormat="1" ht="16.5" thickBot="1" x14ac:dyDescent="0.3">
      <c r="A166" s="39" t="s">
        <v>373</v>
      </c>
      <c r="B166" s="40" t="s">
        <v>374</v>
      </c>
      <c r="C166" s="41" t="s">
        <v>30</v>
      </c>
      <c r="D166" s="42">
        <f>SUM(D167,D171,D172,D173,D174,D175,D176,D177,D180,D183)</f>
        <v>101112.39266235134</v>
      </c>
      <c r="E166" s="42">
        <f>SUM(E167,E171,E172,E173,E174,E175,E176,E177,E180,E183)</f>
        <v>104562.111779863</v>
      </c>
      <c r="F166" s="46">
        <f t="shared" ref="F166:F171" si="91">E166-D166</f>
        <v>3449.7191175116604</v>
      </c>
      <c r="G166" s="104">
        <f>F166/D166</f>
        <v>3.4117668731581161E-2</v>
      </c>
      <c r="H166" s="46" t="s">
        <v>31</v>
      </c>
      <c r="I166" s="46">
        <f>SUM(I167,I171,I172,I173,I174,I175,I176,I177,I180,I183)</f>
        <v>47498.638443437841</v>
      </c>
      <c r="J166" s="46">
        <f>SUM(J167,J171,J172,J173,J174,J175,J176,J177,J180,J183)</f>
        <v>49630.251136144652</v>
      </c>
      <c r="K166" s="46">
        <f t="shared" ref="K166:K171" si="92">J166-I166</f>
        <v>2131.6126927068108</v>
      </c>
      <c r="L166" s="104">
        <f>K166/I166</f>
        <v>4.4877343068373848E-2</v>
      </c>
      <c r="M166" s="46" t="s">
        <v>31</v>
      </c>
      <c r="N166" s="46">
        <f>SUM(N167,N171,N172,N173,N174,N175,N176,N177,N180,N183)</f>
        <v>1719.5794621453631</v>
      </c>
      <c r="O166" s="46">
        <f>SUM(O167,O171,O172,O173,O174,O175,O176,O177,O180,O183)</f>
        <v>1690.6331926991122</v>
      </c>
      <c r="P166" s="46">
        <f t="shared" ref="P166:P171" si="93">O166-N166</f>
        <v>-28.946269446250881</v>
      </c>
      <c r="Q166" s="104">
        <f>P166/N166</f>
        <v>-1.6833342153399093E-2</v>
      </c>
      <c r="R166" s="46" t="s">
        <v>352</v>
      </c>
      <c r="S166" s="46">
        <f>SUM(S167,S171,S172,S173,S174,S175,S176,S177,S180,S183)</f>
        <v>30270.114905095317</v>
      </c>
      <c r="T166" s="46">
        <f>SUM(T167,T171,T172,T173,T174,T175,T176,T177,T180,T183)</f>
        <v>31530.242113038643</v>
      </c>
      <c r="U166" s="46">
        <f t="shared" ref="U166:U171" si="94">T166-S166</f>
        <v>1260.1272079433256</v>
      </c>
      <c r="V166" s="104">
        <f>U166/S166</f>
        <v>4.1629416072391935E-2</v>
      </c>
      <c r="W166" s="46" t="s">
        <v>31</v>
      </c>
      <c r="X166" s="46">
        <f>SUM(X167,X171,X172,X173,X174,X175,X176,X177,X180,X183)</f>
        <v>11156.646932942704</v>
      </c>
      <c r="Y166" s="46">
        <f>SUM(Y167,Y171,Y172,Y173,Y174,Y175,Y176,Y177,Y180,Y183)</f>
        <v>11447.69512203504</v>
      </c>
      <c r="Z166" s="46">
        <f t="shared" ref="Z166:Z171" si="95">Y166-X166</f>
        <v>291.04818909233654</v>
      </c>
      <c r="AA166" s="104">
        <f>Z166/X166</f>
        <v>2.6087424908369756E-2</v>
      </c>
      <c r="AB166" s="46" t="s">
        <v>31</v>
      </c>
      <c r="AC166" s="46">
        <f>SUM(AC167,AC171,AC172,AC173,AC174,AC175,AC176,AC177,AC180,AC183)</f>
        <v>10467.412918730128</v>
      </c>
      <c r="AD166" s="46">
        <f>SUM(AD167,AD171,AD172,AD173,AD174,AD175,AD176,AD177,AD180,AD183)</f>
        <v>10263.290215945555</v>
      </c>
      <c r="AE166" s="46">
        <f t="shared" ref="AE166:AE171" si="96">AD166-AC166</f>
        <v>-204.12270278457254</v>
      </c>
      <c r="AF166" s="104">
        <f>AE166/AC166</f>
        <v>-1.9500778689958861E-2</v>
      </c>
      <c r="AG166" s="135" t="s">
        <v>31</v>
      </c>
    </row>
    <row r="167" spans="1:38" s="38" customFormat="1" x14ac:dyDescent="0.25">
      <c r="A167" s="53" t="s">
        <v>375</v>
      </c>
      <c r="B167" s="71" t="s">
        <v>33</v>
      </c>
      <c r="C167" s="49" t="s">
        <v>30</v>
      </c>
      <c r="D167" s="52">
        <f>D168+D169+D170</f>
        <v>52900.952748934098</v>
      </c>
      <c r="E167" s="52">
        <f>E168+E169+E170</f>
        <v>56239.874564010002</v>
      </c>
      <c r="F167" s="52">
        <f t="shared" si="91"/>
        <v>3338.9218150759043</v>
      </c>
      <c r="G167" s="106">
        <f>F167/D167</f>
        <v>6.31164779001675E-2</v>
      </c>
      <c r="H167" s="52" t="s">
        <v>31</v>
      </c>
      <c r="I167" s="52">
        <f>I168+I169+I170</f>
        <v>29253.83489339866</v>
      </c>
      <c r="J167" s="52">
        <f>J168+J169+J170</f>
        <v>31718.998696419483</v>
      </c>
      <c r="K167" s="52">
        <f t="shared" si="92"/>
        <v>2465.1638030208233</v>
      </c>
      <c r="L167" s="106">
        <f>K167/I167</f>
        <v>8.4268056205414124E-2</v>
      </c>
      <c r="M167" s="52" t="s">
        <v>31</v>
      </c>
      <c r="N167" s="52">
        <f>N168+N169+N170</f>
        <v>0</v>
      </c>
      <c r="O167" s="52">
        <f>O168+O169+O170</f>
        <v>0</v>
      </c>
      <c r="P167" s="52">
        <f t="shared" si="93"/>
        <v>0</v>
      </c>
      <c r="Q167" s="106">
        <v>0</v>
      </c>
      <c r="R167" s="52" t="s">
        <v>31</v>
      </c>
      <c r="S167" s="52">
        <f>S168+S169+S170</f>
        <v>9791.7939151095452</v>
      </c>
      <c r="T167" s="52">
        <f>T168+T169+T170</f>
        <v>11625.5643502197</v>
      </c>
      <c r="U167" s="52">
        <f t="shared" si="94"/>
        <v>1833.7704351101547</v>
      </c>
      <c r="V167" s="106">
        <f>U167/S167</f>
        <v>0.18727624897011932</v>
      </c>
      <c r="W167" s="52" t="s">
        <v>31</v>
      </c>
      <c r="X167" s="52">
        <f>X168+X169+X170</f>
        <v>6544.9829162063252</v>
      </c>
      <c r="Y167" s="52">
        <f>Y168+Y169+Y170</f>
        <v>6458.6285010102174</v>
      </c>
      <c r="Z167" s="52">
        <f t="shared" si="95"/>
        <v>-86.354415196107766</v>
      </c>
      <c r="AA167" s="106">
        <f>Z167/X167</f>
        <v>-1.319398634063379E-2</v>
      </c>
      <c r="AB167" s="52" t="s">
        <v>31</v>
      </c>
      <c r="AC167" s="52">
        <f>AC168+AC169+AC170</f>
        <v>7310.3410242195632</v>
      </c>
      <c r="AD167" s="52">
        <f>AD168+AD169+AD170</f>
        <v>6436.6830163606019</v>
      </c>
      <c r="AE167" s="52">
        <f t="shared" si="96"/>
        <v>-873.65800785896135</v>
      </c>
      <c r="AF167" s="106">
        <f>AE167/AC167</f>
        <v>-0.11950988400739229</v>
      </c>
      <c r="AG167" s="229" t="s">
        <v>352</v>
      </c>
    </row>
    <row r="168" spans="1:38" s="38" customFormat="1" ht="31.5" x14ac:dyDescent="0.25">
      <c r="A168" s="53" t="s">
        <v>376</v>
      </c>
      <c r="B168" s="70" t="s">
        <v>38</v>
      </c>
      <c r="C168" s="55" t="s">
        <v>30</v>
      </c>
      <c r="D168" s="58">
        <f t="shared" ref="D168:E171" si="97">SUM(I168,N168,S168,X168,AC168)</f>
        <v>32671.648321536581</v>
      </c>
      <c r="E168" s="58">
        <f t="shared" si="97"/>
        <v>35158.892800470006</v>
      </c>
      <c r="F168" s="52">
        <f t="shared" si="91"/>
        <v>2487.2444789334259</v>
      </c>
      <c r="G168" s="106">
        <f>F168/D168</f>
        <v>7.6128527537249399E-2</v>
      </c>
      <c r="H168" s="59" t="s">
        <v>352</v>
      </c>
      <c r="I168" s="58">
        <v>16745.2618909681</v>
      </c>
      <c r="J168" s="58">
        <v>19213.247228784036</v>
      </c>
      <c r="K168" s="58">
        <f t="shared" si="92"/>
        <v>2467.9853378159351</v>
      </c>
      <c r="L168" s="97">
        <f>K168/I168</f>
        <v>0.14738409908937247</v>
      </c>
      <c r="M168" s="107" t="s">
        <v>377</v>
      </c>
      <c r="N168" s="58">
        <v>0</v>
      </c>
      <c r="O168" s="58">
        <v>0</v>
      </c>
      <c r="P168" s="58">
        <f t="shared" si="93"/>
        <v>0</v>
      </c>
      <c r="Q168" s="97">
        <v>0</v>
      </c>
      <c r="R168" s="59" t="s">
        <v>352</v>
      </c>
      <c r="S168" s="58">
        <v>7115.6481959681205</v>
      </c>
      <c r="T168" s="58">
        <v>7731.8386934928831</v>
      </c>
      <c r="U168" s="58">
        <f t="shared" si="94"/>
        <v>616.19049752476258</v>
      </c>
      <c r="V168" s="97">
        <f>U168/S168</f>
        <v>8.6596537736914725E-2</v>
      </c>
      <c r="W168" s="59" t="s">
        <v>378</v>
      </c>
      <c r="X168" s="58">
        <v>4129.4302790258253</v>
      </c>
      <c r="Y168" s="58">
        <v>4069.9947650895397</v>
      </c>
      <c r="Z168" s="58">
        <f t="shared" si="95"/>
        <v>-59.435513936285588</v>
      </c>
      <c r="AA168" s="97">
        <f>Z168/X168</f>
        <v>-1.4393151093546743E-2</v>
      </c>
      <c r="AB168" s="59" t="s">
        <v>352</v>
      </c>
      <c r="AC168" s="58">
        <v>4681.3079555745317</v>
      </c>
      <c r="AD168" s="58">
        <v>4143.8121131035487</v>
      </c>
      <c r="AE168" s="58">
        <f t="shared" si="96"/>
        <v>-537.49584247098301</v>
      </c>
      <c r="AF168" s="97">
        <f>AE168/AC168</f>
        <v>-0.11481745007416773</v>
      </c>
      <c r="AG168" s="227" t="s">
        <v>379</v>
      </c>
    </row>
    <row r="169" spans="1:38" s="38" customFormat="1" ht="31.5" x14ac:dyDescent="0.25">
      <c r="A169" s="53" t="s">
        <v>380</v>
      </c>
      <c r="B169" s="70" t="s">
        <v>42</v>
      </c>
      <c r="C169" s="55" t="s">
        <v>30</v>
      </c>
      <c r="D169" s="58">
        <f t="shared" si="97"/>
        <v>17830.911536645832</v>
      </c>
      <c r="E169" s="58">
        <f t="shared" si="97"/>
        <v>18332.979923209998</v>
      </c>
      <c r="F169" s="52">
        <f t="shared" si="91"/>
        <v>502.06838656416585</v>
      </c>
      <c r="G169" s="106">
        <f>F169/D169</f>
        <v>2.8157191264861707E-2</v>
      </c>
      <c r="H169" s="59" t="s">
        <v>352</v>
      </c>
      <c r="I169" s="58">
        <v>10110.180111678876</v>
      </c>
      <c r="J169" s="58">
        <v>9757.7496273054494</v>
      </c>
      <c r="K169" s="58">
        <f t="shared" si="92"/>
        <v>-352.43048437342622</v>
      </c>
      <c r="L169" s="97">
        <f>K169/I169</f>
        <v>-3.4858971895694778E-2</v>
      </c>
      <c r="M169" s="52" t="s">
        <v>31</v>
      </c>
      <c r="N169" s="58">
        <v>0</v>
      </c>
      <c r="O169" s="58">
        <v>0</v>
      </c>
      <c r="P169" s="58">
        <f t="shared" si="93"/>
        <v>0</v>
      </c>
      <c r="Q169" s="97">
        <v>0</v>
      </c>
      <c r="R169" s="59" t="s">
        <v>352</v>
      </c>
      <c r="S169" s="58">
        <v>2676.1457191414243</v>
      </c>
      <c r="T169" s="58">
        <v>3893.7256567268173</v>
      </c>
      <c r="U169" s="58">
        <f t="shared" si="94"/>
        <v>1217.5799375853931</v>
      </c>
      <c r="V169" s="97">
        <f>U169/S169</f>
        <v>0.45497520141617093</v>
      </c>
      <c r="W169" s="59" t="s">
        <v>378</v>
      </c>
      <c r="X169" s="58">
        <v>2415.5526371805004</v>
      </c>
      <c r="Y169" s="58">
        <v>2388.6337359206777</v>
      </c>
      <c r="Z169" s="58">
        <f t="shared" si="95"/>
        <v>-26.918901259822633</v>
      </c>
      <c r="AA169" s="97">
        <f>Z169/X169</f>
        <v>-1.1143992826106707E-2</v>
      </c>
      <c r="AB169" s="59" t="s">
        <v>352</v>
      </c>
      <c r="AC169" s="58">
        <v>2629.0330686450316</v>
      </c>
      <c r="AD169" s="58">
        <v>2292.8709032570532</v>
      </c>
      <c r="AE169" s="58">
        <f t="shared" si="96"/>
        <v>-336.16216538797835</v>
      </c>
      <c r="AF169" s="97">
        <f>AE169/AC169</f>
        <v>-0.12786532409850282</v>
      </c>
      <c r="AG169" s="227" t="s">
        <v>381</v>
      </c>
    </row>
    <row r="170" spans="1:38" s="38" customFormat="1" ht="31.5" x14ac:dyDescent="0.25">
      <c r="A170" s="53" t="s">
        <v>382</v>
      </c>
      <c r="B170" s="70" t="s">
        <v>45</v>
      </c>
      <c r="C170" s="55" t="s">
        <v>30</v>
      </c>
      <c r="D170" s="58">
        <f t="shared" si="97"/>
        <v>2398.3928907516843</v>
      </c>
      <c r="E170" s="58">
        <f t="shared" si="97"/>
        <v>2748.0018403300001</v>
      </c>
      <c r="F170" s="52">
        <f t="shared" si="91"/>
        <v>349.60894957831579</v>
      </c>
      <c r="G170" s="106">
        <f>F170/D170</f>
        <v>0.14576800612044188</v>
      </c>
      <c r="H170" s="59" t="s">
        <v>46</v>
      </c>
      <c r="I170" s="58">
        <v>2398.3928907516843</v>
      </c>
      <c r="J170" s="58">
        <v>2748.0018403300001</v>
      </c>
      <c r="K170" s="58">
        <f t="shared" si="92"/>
        <v>349.60894957831579</v>
      </c>
      <c r="L170" s="97">
        <f>K170/I170</f>
        <v>0.14576800612044188</v>
      </c>
      <c r="M170" s="107" t="s">
        <v>46</v>
      </c>
      <c r="N170" s="58">
        <v>0</v>
      </c>
      <c r="O170" s="58">
        <v>0</v>
      </c>
      <c r="P170" s="58">
        <f t="shared" si="93"/>
        <v>0</v>
      </c>
      <c r="Q170" s="97">
        <v>0</v>
      </c>
      <c r="R170" s="59" t="s">
        <v>31</v>
      </c>
      <c r="S170" s="58">
        <v>0</v>
      </c>
      <c r="T170" s="58">
        <v>0</v>
      </c>
      <c r="U170" s="58">
        <f t="shared" si="94"/>
        <v>0</v>
      </c>
      <c r="V170" s="97">
        <v>0</v>
      </c>
      <c r="W170" s="59" t="s">
        <v>31</v>
      </c>
      <c r="X170" s="58">
        <v>0</v>
      </c>
      <c r="Y170" s="58">
        <v>0</v>
      </c>
      <c r="Z170" s="58">
        <f t="shared" si="95"/>
        <v>0</v>
      </c>
      <c r="AA170" s="97">
        <v>0</v>
      </c>
      <c r="AB170" s="59" t="s">
        <v>31</v>
      </c>
      <c r="AC170" s="58">
        <v>0</v>
      </c>
      <c r="AD170" s="58">
        <v>0</v>
      </c>
      <c r="AE170" s="58">
        <f t="shared" si="96"/>
        <v>0</v>
      </c>
      <c r="AF170" s="97">
        <v>0</v>
      </c>
      <c r="AG170" s="227" t="s">
        <v>31</v>
      </c>
    </row>
    <row r="171" spans="1:38" s="38" customFormat="1" x14ac:dyDescent="0.25">
      <c r="A171" s="53" t="s">
        <v>383</v>
      </c>
      <c r="B171" s="71" t="s">
        <v>48</v>
      </c>
      <c r="C171" s="55" t="s">
        <v>30</v>
      </c>
      <c r="D171" s="58">
        <f t="shared" si="97"/>
        <v>0</v>
      </c>
      <c r="E171" s="58">
        <f t="shared" si="97"/>
        <v>0</v>
      </c>
      <c r="F171" s="52">
        <f t="shared" si="91"/>
        <v>0</v>
      </c>
      <c r="G171" s="106">
        <v>0</v>
      </c>
      <c r="H171" s="59" t="s">
        <v>31</v>
      </c>
      <c r="I171" s="58">
        <v>0</v>
      </c>
      <c r="J171" s="58">
        <v>0</v>
      </c>
      <c r="K171" s="58">
        <f t="shared" si="92"/>
        <v>0</v>
      </c>
      <c r="L171" s="97">
        <v>0</v>
      </c>
      <c r="M171" s="108" t="s">
        <v>31</v>
      </c>
      <c r="N171" s="58">
        <v>0</v>
      </c>
      <c r="O171" s="58">
        <v>0</v>
      </c>
      <c r="P171" s="58">
        <f t="shared" si="93"/>
        <v>0</v>
      </c>
      <c r="Q171" s="97">
        <v>0</v>
      </c>
      <c r="R171" s="59" t="s">
        <v>31</v>
      </c>
      <c r="S171" s="58">
        <v>0</v>
      </c>
      <c r="T171" s="58">
        <v>0</v>
      </c>
      <c r="U171" s="58">
        <f t="shared" si="94"/>
        <v>0</v>
      </c>
      <c r="V171" s="97">
        <v>0</v>
      </c>
      <c r="W171" s="59" t="s">
        <v>31</v>
      </c>
      <c r="X171" s="58">
        <v>0</v>
      </c>
      <c r="Y171" s="58">
        <v>0</v>
      </c>
      <c r="Z171" s="58">
        <f t="shared" si="95"/>
        <v>0</v>
      </c>
      <c r="AA171" s="97">
        <v>0</v>
      </c>
      <c r="AB171" s="59" t="s">
        <v>31</v>
      </c>
      <c r="AC171" s="58">
        <v>0</v>
      </c>
      <c r="AD171" s="58">
        <v>0</v>
      </c>
      <c r="AE171" s="58">
        <f t="shared" si="96"/>
        <v>0</v>
      </c>
      <c r="AF171" s="97">
        <v>0</v>
      </c>
      <c r="AG171" s="227" t="s">
        <v>31</v>
      </c>
    </row>
    <row r="172" spans="1:38" s="38" customFormat="1" x14ac:dyDescent="0.25">
      <c r="A172" s="53" t="s">
        <v>384</v>
      </c>
      <c r="B172" s="71" t="s">
        <v>50</v>
      </c>
      <c r="C172" s="55" t="s">
        <v>30</v>
      </c>
      <c r="D172" s="58" t="s">
        <v>31</v>
      </c>
      <c r="E172" s="58" t="s">
        <v>31</v>
      </c>
      <c r="F172" s="58" t="s">
        <v>31</v>
      </c>
      <c r="G172" s="106" t="s">
        <v>31</v>
      </c>
      <c r="H172" s="59" t="s">
        <v>31</v>
      </c>
      <c r="I172" s="58" t="s">
        <v>31</v>
      </c>
      <c r="J172" s="58" t="s">
        <v>31</v>
      </c>
      <c r="K172" s="58" t="s">
        <v>31</v>
      </c>
      <c r="L172" s="58" t="s">
        <v>31</v>
      </c>
      <c r="M172" s="108" t="s">
        <v>31</v>
      </c>
      <c r="N172" s="58" t="s">
        <v>31</v>
      </c>
      <c r="O172" s="58" t="s">
        <v>31</v>
      </c>
      <c r="P172" s="58" t="s">
        <v>31</v>
      </c>
      <c r="Q172" s="97" t="s">
        <v>31</v>
      </c>
      <c r="R172" s="59" t="s">
        <v>31</v>
      </c>
      <c r="S172" s="58" t="s">
        <v>31</v>
      </c>
      <c r="T172" s="58">
        <v>0</v>
      </c>
      <c r="U172" s="58" t="s">
        <v>31</v>
      </c>
      <c r="V172" s="58" t="s">
        <v>31</v>
      </c>
      <c r="W172" s="58" t="s">
        <v>31</v>
      </c>
      <c r="X172" s="58" t="s">
        <v>31</v>
      </c>
      <c r="Y172" s="58">
        <v>0</v>
      </c>
      <c r="Z172" s="58" t="s">
        <v>31</v>
      </c>
      <c r="AA172" s="97" t="s">
        <v>31</v>
      </c>
      <c r="AB172" s="58" t="s">
        <v>31</v>
      </c>
      <c r="AC172" s="58" t="s">
        <v>31</v>
      </c>
      <c r="AD172" s="58">
        <v>0</v>
      </c>
      <c r="AE172" s="58" t="s">
        <v>31</v>
      </c>
      <c r="AF172" s="97" t="s">
        <v>31</v>
      </c>
      <c r="AG172" s="227" t="s">
        <v>31</v>
      </c>
    </row>
    <row r="173" spans="1:38" s="38" customFormat="1" x14ac:dyDescent="0.25">
      <c r="A173" s="53" t="s">
        <v>385</v>
      </c>
      <c r="B173" s="71" t="s">
        <v>52</v>
      </c>
      <c r="C173" s="55" t="s">
        <v>30</v>
      </c>
      <c r="D173" s="58">
        <f>SUM(I173,N173,S173,X173,AC173)</f>
        <v>0</v>
      </c>
      <c r="E173" s="58">
        <f>SUM(J173,O173,T173,Y173,AD173)</f>
        <v>0</v>
      </c>
      <c r="F173" s="52">
        <f>E173-D173</f>
        <v>0</v>
      </c>
      <c r="G173" s="106">
        <v>0</v>
      </c>
      <c r="H173" s="59" t="s">
        <v>31</v>
      </c>
      <c r="I173" s="58">
        <v>0</v>
      </c>
      <c r="J173" s="58">
        <v>0</v>
      </c>
      <c r="K173" s="58">
        <f>J173-I173</f>
        <v>0</v>
      </c>
      <c r="L173" s="97">
        <v>0</v>
      </c>
      <c r="M173" s="108" t="s">
        <v>31</v>
      </c>
      <c r="N173" s="58">
        <v>0</v>
      </c>
      <c r="O173" s="58">
        <v>0</v>
      </c>
      <c r="P173" s="58">
        <f>O173-N173</f>
        <v>0</v>
      </c>
      <c r="Q173" s="97">
        <v>0</v>
      </c>
      <c r="R173" s="59" t="s">
        <v>31</v>
      </c>
      <c r="S173" s="58">
        <v>0</v>
      </c>
      <c r="T173" s="58">
        <v>0</v>
      </c>
      <c r="U173" s="58">
        <f>T173-S173</f>
        <v>0</v>
      </c>
      <c r="V173" s="97">
        <v>0</v>
      </c>
      <c r="W173" s="59" t="s">
        <v>31</v>
      </c>
      <c r="X173" s="58">
        <v>0</v>
      </c>
      <c r="Y173" s="58">
        <v>0</v>
      </c>
      <c r="Z173" s="58">
        <f>Y173-X173</f>
        <v>0</v>
      </c>
      <c r="AA173" s="97">
        <v>0</v>
      </c>
      <c r="AB173" s="59" t="s">
        <v>31</v>
      </c>
      <c r="AC173" s="58">
        <v>0</v>
      </c>
      <c r="AD173" s="58">
        <v>0</v>
      </c>
      <c r="AE173" s="58">
        <f>AD173-AC173</f>
        <v>0</v>
      </c>
      <c r="AF173" s="97">
        <v>0</v>
      </c>
      <c r="AG173" s="227" t="s">
        <v>31</v>
      </c>
    </row>
    <row r="174" spans="1:38" s="38" customFormat="1" ht="110.25" x14ac:dyDescent="0.25">
      <c r="A174" s="53" t="s">
        <v>386</v>
      </c>
      <c r="B174" s="71" t="s">
        <v>54</v>
      </c>
      <c r="C174" s="55" t="s">
        <v>30</v>
      </c>
      <c r="D174" s="58">
        <f>SUM(I174,N174,S174,X174,AC174)</f>
        <v>174.04679999999999</v>
      </c>
      <c r="E174" s="58">
        <f>SUM(J174,O174,T174,Y174,AD174)</f>
        <v>862.97218881000015</v>
      </c>
      <c r="F174" s="52">
        <f>E174-D174</f>
        <v>688.92538881000019</v>
      </c>
      <c r="G174" s="106">
        <f>F174/D174</f>
        <v>3.9582766750667076</v>
      </c>
      <c r="H174" s="59" t="s">
        <v>387</v>
      </c>
      <c r="I174" s="58">
        <v>108</v>
      </c>
      <c r="J174" s="58">
        <v>262.37722370000006</v>
      </c>
      <c r="K174" s="58">
        <f>J174-I174</f>
        <v>154.37722370000006</v>
      </c>
      <c r="L174" s="97">
        <f>K174/I174</f>
        <v>1.4294187379629635</v>
      </c>
      <c r="M174" s="107" t="s">
        <v>387</v>
      </c>
      <c r="N174" s="58">
        <v>0</v>
      </c>
      <c r="O174" s="58">
        <v>0.64358342000000002</v>
      </c>
      <c r="P174" s="58">
        <f>O174-N174</f>
        <v>0.64358342000000002</v>
      </c>
      <c r="Q174" s="97">
        <v>1</v>
      </c>
      <c r="R174" s="59" t="s">
        <v>387</v>
      </c>
      <c r="S174" s="58">
        <v>54.046799999999998</v>
      </c>
      <c r="T174" s="58">
        <v>570.17097666000006</v>
      </c>
      <c r="U174" s="58">
        <f>T174-S174</f>
        <v>516.1241766600001</v>
      </c>
      <c r="V174" s="97">
        <f>U174/S174</f>
        <v>9.5495788216878736</v>
      </c>
      <c r="W174" s="59" t="s">
        <v>387</v>
      </c>
      <c r="X174" s="58">
        <v>12</v>
      </c>
      <c r="Y174" s="58">
        <v>29.779905030000002</v>
      </c>
      <c r="Z174" s="58">
        <f>Y174-X174</f>
        <v>17.779905030000002</v>
      </c>
      <c r="AA174" s="97">
        <f>Z174/X174</f>
        <v>1.4816587525000002</v>
      </c>
      <c r="AB174" s="59" t="s">
        <v>387</v>
      </c>
      <c r="AC174" s="58">
        <v>0</v>
      </c>
      <c r="AD174" s="58">
        <v>5.0000000000000001E-4</v>
      </c>
      <c r="AE174" s="58">
        <f>AD174-AC174</f>
        <v>5.0000000000000001E-4</v>
      </c>
      <c r="AF174" s="97">
        <v>0</v>
      </c>
      <c r="AG174" s="227" t="s">
        <v>31</v>
      </c>
    </row>
    <row r="175" spans="1:38" s="38" customFormat="1" x14ac:dyDescent="0.25">
      <c r="A175" s="53" t="s">
        <v>388</v>
      </c>
      <c r="B175" s="71" t="s">
        <v>60</v>
      </c>
      <c r="C175" s="55" t="s">
        <v>30</v>
      </c>
      <c r="D175" s="58" t="s">
        <v>31</v>
      </c>
      <c r="E175" s="58" t="s">
        <v>31</v>
      </c>
      <c r="F175" s="58" t="s">
        <v>31</v>
      </c>
      <c r="G175" s="97" t="s">
        <v>31</v>
      </c>
      <c r="H175" s="59" t="s">
        <v>31</v>
      </c>
      <c r="I175" s="58" t="s">
        <v>31</v>
      </c>
      <c r="J175" s="58" t="s">
        <v>31</v>
      </c>
      <c r="K175" s="58" t="s">
        <v>31</v>
      </c>
      <c r="L175" s="58" t="s">
        <v>31</v>
      </c>
      <c r="M175" s="108" t="s">
        <v>31</v>
      </c>
      <c r="N175" s="58" t="s">
        <v>31</v>
      </c>
      <c r="O175" s="58" t="s">
        <v>31</v>
      </c>
      <c r="P175" s="58" t="s">
        <v>31</v>
      </c>
      <c r="Q175" s="97" t="s">
        <v>31</v>
      </c>
      <c r="R175" s="59" t="s">
        <v>31</v>
      </c>
      <c r="S175" s="58" t="s">
        <v>31</v>
      </c>
      <c r="T175" s="58">
        <v>0</v>
      </c>
      <c r="U175" s="58" t="s">
        <v>31</v>
      </c>
      <c r="V175" s="58" t="s">
        <v>31</v>
      </c>
      <c r="W175" s="59" t="s">
        <v>31</v>
      </c>
      <c r="X175" s="58" t="s">
        <v>31</v>
      </c>
      <c r="Y175" s="58">
        <v>0</v>
      </c>
      <c r="Z175" s="58" t="s">
        <v>31</v>
      </c>
      <c r="AA175" s="58" t="s">
        <v>31</v>
      </c>
      <c r="AB175" s="59" t="s">
        <v>31</v>
      </c>
      <c r="AC175" s="58" t="s">
        <v>31</v>
      </c>
      <c r="AD175" s="58">
        <v>0</v>
      </c>
      <c r="AE175" s="58" t="s">
        <v>31</v>
      </c>
      <c r="AF175" s="58" t="s">
        <v>31</v>
      </c>
      <c r="AG175" s="227" t="s">
        <v>31</v>
      </c>
    </row>
    <row r="176" spans="1:38" s="38" customFormat="1" x14ac:dyDescent="0.25">
      <c r="A176" s="53" t="s">
        <v>389</v>
      </c>
      <c r="B176" s="71" t="s">
        <v>62</v>
      </c>
      <c r="C176" s="55" t="s">
        <v>30</v>
      </c>
      <c r="D176" s="58">
        <f>SUM(I176,N176,S176,X176,AC176)</f>
        <v>30407.230058461071</v>
      </c>
      <c r="E176" s="58">
        <f>SUM(J176,O176,T176,Y176,AD176)</f>
        <v>30564.665265322998</v>
      </c>
      <c r="F176" s="52">
        <f>E176-D176</f>
        <v>157.43520686192642</v>
      </c>
      <c r="G176" s="106">
        <f>F176/D176</f>
        <v>5.1775583162044295E-3</v>
      </c>
      <c r="H176" s="59" t="s">
        <v>31</v>
      </c>
      <c r="I176" s="58">
        <v>14112.413965793708</v>
      </c>
      <c r="J176" s="58">
        <v>13530.796015232994</v>
      </c>
      <c r="K176" s="58">
        <f>J176-I176</f>
        <v>-581.61795056071423</v>
      </c>
      <c r="L176" s="97">
        <f>K176/I176</f>
        <v>-4.1213214973034769E-2</v>
      </c>
      <c r="M176" s="56" t="s">
        <v>31</v>
      </c>
      <c r="N176" s="58">
        <v>1400.2829779152923</v>
      </c>
      <c r="O176" s="58">
        <v>1388.8204910900001</v>
      </c>
      <c r="P176" s="58">
        <f>O176-N176</f>
        <v>-11.462486825292217</v>
      </c>
      <c r="Q176" s="97">
        <f>P176/N176</f>
        <v>-8.18583601034506E-3</v>
      </c>
      <c r="R176" s="59" t="s">
        <v>31</v>
      </c>
      <c r="S176" s="58">
        <v>8081.9670300392499</v>
      </c>
      <c r="T176" s="58">
        <v>8081.507202499999</v>
      </c>
      <c r="U176" s="58">
        <f>T176-S176</f>
        <v>-0.45982753925090947</v>
      </c>
      <c r="V176" s="97">
        <f>U176/S176</f>
        <v>-5.6895498031829552E-5</v>
      </c>
      <c r="W176" s="59" t="s">
        <v>31</v>
      </c>
      <c r="X176" s="58">
        <v>4348.1712229956438</v>
      </c>
      <c r="Y176" s="58">
        <v>4665.4215882800008</v>
      </c>
      <c r="Z176" s="58">
        <f>Y176-X176</f>
        <v>317.25036528435703</v>
      </c>
      <c r="AA176" s="97">
        <f>Z176/X176</f>
        <v>7.2961792214288543E-2</v>
      </c>
      <c r="AB176" s="109" t="s">
        <v>31</v>
      </c>
      <c r="AC176" s="58">
        <v>2464.3948617171791</v>
      </c>
      <c r="AD176" s="58">
        <v>2898.1199682200004</v>
      </c>
      <c r="AE176" s="58">
        <f>AD176-AC176</f>
        <v>433.72510650282129</v>
      </c>
      <c r="AF176" s="97">
        <f>AE176/AC176</f>
        <v>0.17599659585420643</v>
      </c>
      <c r="AG176" s="227" t="s">
        <v>63</v>
      </c>
    </row>
    <row r="177" spans="1:33" s="38" customFormat="1" ht="31.5" x14ac:dyDescent="0.25">
      <c r="A177" s="53" t="s">
        <v>390</v>
      </c>
      <c r="B177" s="72" t="s">
        <v>65</v>
      </c>
      <c r="C177" s="55" t="s">
        <v>30</v>
      </c>
      <c r="D177" s="58" t="s">
        <v>31</v>
      </c>
      <c r="E177" s="58" t="s">
        <v>31</v>
      </c>
      <c r="F177" s="58" t="s">
        <v>31</v>
      </c>
      <c r="G177" s="97" t="s">
        <v>31</v>
      </c>
      <c r="H177" s="59" t="s">
        <v>31</v>
      </c>
      <c r="I177" s="58" t="s">
        <v>31</v>
      </c>
      <c r="J177" s="58" t="s">
        <v>31</v>
      </c>
      <c r="K177" s="58" t="s">
        <v>31</v>
      </c>
      <c r="L177" s="58" t="s">
        <v>31</v>
      </c>
      <c r="M177" s="108" t="s">
        <v>31</v>
      </c>
      <c r="N177" s="58" t="s">
        <v>31</v>
      </c>
      <c r="O177" s="58" t="s">
        <v>31</v>
      </c>
      <c r="P177" s="58" t="s">
        <v>31</v>
      </c>
      <c r="Q177" s="97" t="s">
        <v>31</v>
      </c>
      <c r="R177" s="59" t="s">
        <v>31</v>
      </c>
      <c r="S177" s="58" t="s">
        <v>31</v>
      </c>
      <c r="T177" s="58">
        <v>0</v>
      </c>
      <c r="U177" s="58" t="s">
        <v>31</v>
      </c>
      <c r="V177" s="58" t="s">
        <v>31</v>
      </c>
      <c r="W177" s="59" t="s">
        <v>31</v>
      </c>
      <c r="X177" s="58" t="s">
        <v>31</v>
      </c>
      <c r="Y177" s="58">
        <v>0</v>
      </c>
      <c r="Z177" s="58" t="s">
        <v>31</v>
      </c>
      <c r="AA177" s="58" t="s">
        <v>31</v>
      </c>
      <c r="AB177" s="59" t="s">
        <v>31</v>
      </c>
      <c r="AC177" s="58" t="s">
        <v>31</v>
      </c>
      <c r="AD177" s="58">
        <v>0</v>
      </c>
      <c r="AE177" s="58" t="s">
        <v>31</v>
      </c>
      <c r="AF177" s="58" t="s">
        <v>31</v>
      </c>
      <c r="AG177" s="227" t="s">
        <v>31</v>
      </c>
    </row>
    <row r="178" spans="1:33" s="38" customFormat="1" x14ac:dyDescent="0.25">
      <c r="A178" s="53" t="s">
        <v>391</v>
      </c>
      <c r="B178" s="73" t="s">
        <v>67</v>
      </c>
      <c r="C178" s="55" t="s">
        <v>30</v>
      </c>
      <c r="D178" s="58" t="s">
        <v>31</v>
      </c>
      <c r="E178" s="58" t="s">
        <v>31</v>
      </c>
      <c r="F178" s="58" t="s">
        <v>31</v>
      </c>
      <c r="G178" s="97" t="s">
        <v>31</v>
      </c>
      <c r="H178" s="59" t="s">
        <v>31</v>
      </c>
      <c r="I178" s="58" t="s">
        <v>31</v>
      </c>
      <c r="J178" s="58" t="s">
        <v>31</v>
      </c>
      <c r="K178" s="58" t="s">
        <v>31</v>
      </c>
      <c r="L178" s="58" t="s">
        <v>31</v>
      </c>
      <c r="M178" s="108" t="s">
        <v>31</v>
      </c>
      <c r="N178" s="58" t="s">
        <v>31</v>
      </c>
      <c r="O178" s="58" t="s">
        <v>31</v>
      </c>
      <c r="P178" s="58" t="s">
        <v>31</v>
      </c>
      <c r="Q178" s="97" t="s">
        <v>31</v>
      </c>
      <c r="R178" s="59" t="s">
        <v>31</v>
      </c>
      <c r="S178" s="58" t="s">
        <v>31</v>
      </c>
      <c r="T178" s="58">
        <v>0</v>
      </c>
      <c r="U178" s="58" t="s">
        <v>31</v>
      </c>
      <c r="V178" s="58" t="s">
        <v>31</v>
      </c>
      <c r="W178" s="59" t="s">
        <v>31</v>
      </c>
      <c r="X178" s="58" t="s">
        <v>31</v>
      </c>
      <c r="Y178" s="58">
        <v>0</v>
      </c>
      <c r="Z178" s="58" t="s">
        <v>31</v>
      </c>
      <c r="AA178" s="58" t="s">
        <v>31</v>
      </c>
      <c r="AB178" s="59" t="s">
        <v>31</v>
      </c>
      <c r="AC178" s="58" t="s">
        <v>31</v>
      </c>
      <c r="AD178" s="58">
        <v>0</v>
      </c>
      <c r="AE178" s="58" t="s">
        <v>31</v>
      </c>
      <c r="AF178" s="58" t="s">
        <v>31</v>
      </c>
      <c r="AG178" s="227" t="s">
        <v>31</v>
      </c>
    </row>
    <row r="179" spans="1:33" s="38" customFormat="1" x14ac:dyDescent="0.25">
      <c r="A179" s="53" t="s">
        <v>392</v>
      </c>
      <c r="B179" s="73" t="s">
        <v>69</v>
      </c>
      <c r="C179" s="55" t="s">
        <v>30</v>
      </c>
      <c r="D179" s="58" t="s">
        <v>31</v>
      </c>
      <c r="E179" s="58" t="s">
        <v>31</v>
      </c>
      <c r="F179" s="58" t="s">
        <v>31</v>
      </c>
      <c r="G179" s="97" t="s">
        <v>31</v>
      </c>
      <c r="H179" s="59" t="s">
        <v>31</v>
      </c>
      <c r="I179" s="58" t="s">
        <v>31</v>
      </c>
      <c r="J179" s="58" t="s">
        <v>31</v>
      </c>
      <c r="K179" s="58" t="s">
        <v>31</v>
      </c>
      <c r="L179" s="58" t="s">
        <v>31</v>
      </c>
      <c r="M179" s="108" t="s">
        <v>31</v>
      </c>
      <c r="N179" s="58" t="s">
        <v>31</v>
      </c>
      <c r="O179" s="58" t="s">
        <v>31</v>
      </c>
      <c r="P179" s="58" t="s">
        <v>31</v>
      </c>
      <c r="Q179" s="97" t="s">
        <v>31</v>
      </c>
      <c r="R179" s="59" t="s">
        <v>31</v>
      </c>
      <c r="S179" s="58" t="s">
        <v>31</v>
      </c>
      <c r="T179" s="58">
        <v>0</v>
      </c>
      <c r="U179" s="58" t="s">
        <v>31</v>
      </c>
      <c r="V179" s="58" t="s">
        <v>31</v>
      </c>
      <c r="W179" s="59" t="s">
        <v>31</v>
      </c>
      <c r="X179" s="58" t="s">
        <v>31</v>
      </c>
      <c r="Y179" s="58">
        <v>0</v>
      </c>
      <c r="Z179" s="58" t="s">
        <v>31</v>
      </c>
      <c r="AA179" s="58" t="s">
        <v>31</v>
      </c>
      <c r="AB179" s="59" t="s">
        <v>31</v>
      </c>
      <c r="AC179" s="58" t="s">
        <v>31</v>
      </c>
      <c r="AD179" s="58">
        <v>0</v>
      </c>
      <c r="AE179" s="58" t="s">
        <v>31</v>
      </c>
      <c r="AF179" s="58" t="s">
        <v>31</v>
      </c>
      <c r="AG179" s="227" t="s">
        <v>31</v>
      </c>
    </row>
    <row r="180" spans="1:33" s="38" customFormat="1" ht="47.25" x14ac:dyDescent="0.25">
      <c r="A180" s="53" t="s">
        <v>393</v>
      </c>
      <c r="B180" s="72" t="s">
        <v>394</v>
      </c>
      <c r="C180" s="55" t="s">
        <v>30</v>
      </c>
      <c r="D180" s="58">
        <f t="shared" ref="D180:E183" si="98">SUM(I180,N180,S180,X180,AC180)</f>
        <v>1185.0740000000001</v>
      </c>
      <c r="E180" s="58">
        <f t="shared" si="98"/>
        <v>1244.6913569399999</v>
      </c>
      <c r="F180" s="52">
        <f t="shared" ref="F180:F211" si="99">E180-D180</f>
        <v>59.617356939999809</v>
      </c>
      <c r="G180" s="106">
        <f>F180/D180</f>
        <v>5.0306864330834873E-2</v>
      </c>
      <c r="H180" s="59" t="s">
        <v>371</v>
      </c>
      <c r="I180" s="58">
        <v>493.23</v>
      </c>
      <c r="J180" s="58">
        <v>446.18974723999997</v>
      </c>
      <c r="K180" s="58">
        <f t="shared" ref="K180:K211" si="100">J180-I180</f>
        <v>-47.040252760000044</v>
      </c>
      <c r="L180" s="97">
        <f>K180/I180</f>
        <v>-9.5371840236806449E-2</v>
      </c>
      <c r="M180" s="56" t="s">
        <v>31</v>
      </c>
      <c r="N180" s="58">
        <v>0</v>
      </c>
      <c r="O180" s="58">
        <v>0</v>
      </c>
      <c r="P180" s="58">
        <f t="shared" ref="P180:P211" si="101">O180-N180</f>
        <v>0</v>
      </c>
      <c r="Q180" s="97">
        <v>0</v>
      </c>
      <c r="R180" s="59" t="s">
        <v>31</v>
      </c>
      <c r="S180" s="58">
        <v>0</v>
      </c>
      <c r="T180" s="58">
        <v>0</v>
      </c>
      <c r="U180" s="58">
        <f t="shared" ref="U180:U211" si="102">T180-S180</f>
        <v>0</v>
      </c>
      <c r="V180" s="97">
        <v>0</v>
      </c>
      <c r="W180" s="59" t="s">
        <v>31</v>
      </c>
      <c r="X180" s="58">
        <v>202.078</v>
      </c>
      <c r="Y180" s="58">
        <v>207.33672969999998</v>
      </c>
      <c r="Z180" s="58">
        <f t="shared" ref="Z180:Z211" si="103">Y180-X180</f>
        <v>5.2587296999999751</v>
      </c>
      <c r="AA180" s="97">
        <f>Z180/X180</f>
        <v>2.6023266758380303E-2</v>
      </c>
      <c r="AB180" s="59" t="s">
        <v>352</v>
      </c>
      <c r="AC180" s="58">
        <v>489.76600000000002</v>
      </c>
      <c r="AD180" s="58">
        <v>591.16488000000004</v>
      </c>
      <c r="AE180" s="58">
        <f t="shared" ref="AE180:AE211" si="104">AD180-AC180</f>
        <v>101.39888000000002</v>
      </c>
      <c r="AF180" s="97">
        <f>AE180/AC180</f>
        <v>0.20703535974322435</v>
      </c>
      <c r="AG180" s="227" t="s">
        <v>395</v>
      </c>
    </row>
    <row r="181" spans="1:33" s="38" customFormat="1" x14ac:dyDescent="0.25">
      <c r="A181" s="53" t="s">
        <v>396</v>
      </c>
      <c r="B181" s="70" t="s">
        <v>397</v>
      </c>
      <c r="C181" s="55" t="s">
        <v>30</v>
      </c>
      <c r="D181" s="58">
        <f t="shared" si="98"/>
        <v>0</v>
      </c>
      <c r="E181" s="58">
        <f t="shared" si="98"/>
        <v>0</v>
      </c>
      <c r="F181" s="52">
        <f t="shared" si="99"/>
        <v>0</v>
      </c>
      <c r="G181" s="106">
        <v>0</v>
      </c>
      <c r="H181" s="59" t="s">
        <v>31</v>
      </c>
      <c r="I181" s="58">
        <v>0</v>
      </c>
      <c r="J181" s="58">
        <v>0</v>
      </c>
      <c r="K181" s="58">
        <f t="shared" si="100"/>
        <v>0</v>
      </c>
      <c r="L181" s="97">
        <v>0</v>
      </c>
      <c r="M181" s="56" t="s">
        <v>31</v>
      </c>
      <c r="N181" s="58">
        <v>0</v>
      </c>
      <c r="O181" s="58">
        <v>0</v>
      </c>
      <c r="P181" s="58">
        <f t="shared" si="101"/>
        <v>0</v>
      </c>
      <c r="Q181" s="97">
        <v>0</v>
      </c>
      <c r="R181" s="59" t="s">
        <v>31</v>
      </c>
      <c r="S181" s="58">
        <v>0</v>
      </c>
      <c r="T181" s="58">
        <v>0</v>
      </c>
      <c r="U181" s="58">
        <f t="shared" si="102"/>
        <v>0</v>
      </c>
      <c r="V181" s="97">
        <v>0</v>
      </c>
      <c r="W181" s="59" t="s">
        <v>31</v>
      </c>
      <c r="X181" s="58">
        <v>0</v>
      </c>
      <c r="Y181" s="58">
        <v>0</v>
      </c>
      <c r="Z181" s="58">
        <f t="shared" si="103"/>
        <v>0</v>
      </c>
      <c r="AA181" s="97">
        <v>0</v>
      </c>
      <c r="AB181" s="59" t="s">
        <v>31</v>
      </c>
      <c r="AC181" s="58">
        <v>0</v>
      </c>
      <c r="AD181" s="58">
        <v>0</v>
      </c>
      <c r="AE181" s="58">
        <f t="shared" si="104"/>
        <v>0</v>
      </c>
      <c r="AF181" s="97">
        <v>0</v>
      </c>
      <c r="AG181" s="227" t="s">
        <v>31</v>
      </c>
    </row>
    <row r="182" spans="1:33" s="38" customFormat="1" ht="47.25" x14ac:dyDescent="0.25">
      <c r="A182" s="53" t="s">
        <v>398</v>
      </c>
      <c r="B182" s="70" t="s">
        <v>399</v>
      </c>
      <c r="C182" s="55" t="s">
        <v>30</v>
      </c>
      <c r="D182" s="58">
        <f t="shared" si="98"/>
        <v>1185.0740000000001</v>
      </c>
      <c r="E182" s="58">
        <f t="shared" si="98"/>
        <v>1244.6913569399999</v>
      </c>
      <c r="F182" s="52">
        <f t="shared" si="99"/>
        <v>59.617356939999809</v>
      </c>
      <c r="G182" s="106">
        <f>F182/D182</f>
        <v>5.0306864330834873E-2</v>
      </c>
      <c r="H182" s="59" t="s">
        <v>31</v>
      </c>
      <c r="I182" s="58">
        <v>493.23</v>
      </c>
      <c r="J182" s="58">
        <v>446.18974723999997</v>
      </c>
      <c r="K182" s="58">
        <f t="shared" si="100"/>
        <v>-47.040252760000044</v>
      </c>
      <c r="L182" s="97">
        <f>K182/I182</f>
        <v>-9.5371840236806449E-2</v>
      </c>
      <c r="M182" s="110" t="s">
        <v>31</v>
      </c>
      <c r="N182" s="58">
        <v>0</v>
      </c>
      <c r="O182" s="58">
        <v>0</v>
      </c>
      <c r="P182" s="58">
        <f t="shared" si="101"/>
        <v>0</v>
      </c>
      <c r="Q182" s="97">
        <v>0</v>
      </c>
      <c r="R182" s="59" t="s">
        <v>31</v>
      </c>
      <c r="S182" s="58">
        <v>0</v>
      </c>
      <c r="T182" s="58">
        <v>0</v>
      </c>
      <c r="U182" s="58">
        <f t="shared" si="102"/>
        <v>0</v>
      </c>
      <c r="V182" s="97">
        <v>0</v>
      </c>
      <c r="W182" s="59" t="s">
        <v>31</v>
      </c>
      <c r="X182" s="58">
        <v>202.078</v>
      </c>
      <c r="Y182" s="58">
        <v>207.33672969999998</v>
      </c>
      <c r="Z182" s="58">
        <f t="shared" si="103"/>
        <v>5.2587296999999751</v>
      </c>
      <c r="AA182" s="97">
        <f>Z182/X182</f>
        <v>2.6023266758380303E-2</v>
      </c>
      <c r="AB182" s="59" t="s">
        <v>31</v>
      </c>
      <c r="AC182" s="58">
        <v>489.76600000000002</v>
      </c>
      <c r="AD182" s="58">
        <v>591.16488000000004</v>
      </c>
      <c r="AE182" s="58">
        <f t="shared" si="104"/>
        <v>101.39888000000002</v>
      </c>
      <c r="AF182" s="97">
        <f>AE182/AC182</f>
        <v>0.20703535974322435</v>
      </c>
      <c r="AG182" s="227" t="s">
        <v>395</v>
      </c>
    </row>
    <row r="183" spans="1:33" s="38" customFormat="1" ht="158.25" thickBot="1" x14ac:dyDescent="0.3">
      <c r="A183" s="60" t="s">
        <v>400</v>
      </c>
      <c r="B183" s="96" t="s">
        <v>71</v>
      </c>
      <c r="C183" s="62" t="s">
        <v>30</v>
      </c>
      <c r="D183" s="102">
        <f t="shared" si="98"/>
        <v>16445.089054956185</v>
      </c>
      <c r="E183" s="102">
        <f t="shared" si="98"/>
        <v>15649.908404780002</v>
      </c>
      <c r="F183" s="65">
        <f t="shared" si="99"/>
        <v>-795.1806501761821</v>
      </c>
      <c r="G183" s="219">
        <f>F183/D183</f>
        <v>-4.8353684648276947E-2</v>
      </c>
      <c r="H183" s="114" t="s">
        <v>401</v>
      </c>
      <c r="I183" s="102">
        <v>3531.159584245469</v>
      </c>
      <c r="J183" s="102">
        <v>3671.8894535521722</v>
      </c>
      <c r="K183" s="102">
        <f t="shared" si="100"/>
        <v>140.72986930670322</v>
      </c>
      <c r="L183" s="103">
        <f>K183/I183</f>
        <v>3.9853726785552261E-2</v>
      </c>
      <c r="M183" s="63" t="s">
        <v>31</v>
      </c>
      <c r="N183" s="102">
        <v>319.29648423007075</v>
      </c>
      <c r="O183" s="102">
        <v>301.16911818911217</v>
      </c>
      <c r="P183" s="102">
        <f t="shared" si="101"/>
        <v>-18.127366040958577</v>
      </c>
      <c r="Q183" s="103">
        <f>P183/N183</f>
        <v>-5.6772833201310192E-2</v>
      </c>
      <c r="R183" s="114" t="s">
        <v>31</v>
      </c>
      <c r="S183" s="102">
        <v>12342.307159946522</v>
      </c>
      <c r="T183" s="102">
        <v>11252.999583658946</v>
      </c>
      <c r="U183" s="102">
        <f t="shared" si="102"/>
        <v>-1089.307576287576</v>
      </c>
      <c r="V183" s="103">
        <f>U183/S183</f>
        <v>-8.825801871327725E-2</v>
      </c>
      <c r="W183" s="114" t="s">
        <v>402</v>
      </c>
      <c r="X183" s="102">
        <v>49.41479374073603</v>
      </c>
      <c r="Y183" s="102">
        <v>86.528398014821505</v>
      </c>
      <c r="Z183" s="102">
        <f t="shared" si="103"/>
        <v>37.113604274085475</v>
      </c>
      <c r="AA183" s="103">
        <f>Z183/X183</f>
        <v>0.75106261636563643</v>
      </c>
      <c r="AB183" s="114" t="s">
        <v>403</v>
      </c>
      <c r="AC183" s="102">
        <v>202.91103279338637</v>
      </c>
      <c r="AD183" s="102">
        <v>337.32185136495082</v>
      </c>
      <c r="AE183" s="102">
        <f t="shared" si="104"/>
        <v>134.41081857156445</v>
      </c>
      <c r="AF183" s="103">
        <f>AE183/AC183</f>
        <v>0.66241256929793424</v>
      </c>
      <c r="AG183" s="230" t="s">
        <v>404</v>
      </c>
    </row>
    <row r="184" spans="1:33" s="38" customFormat="1" ht="16.5" thickBot="1" x14ac:dyDescent="0.3">
      <c r="A184" s="66" t="s">
        <v>405</v>
      </c>
      <c r="B184" s="67" t="s">
        <v>406</v>
      </c>
      <c r="C184" s="68" t="s">
        <v>30</v>
      </c>
      <c r="D184" s="46">
        <f>SUM(D201,D185,D186,D190,D191,D192,D193,D194,D195,D197,D198,D199,D200)</f>
        <v>102824.22951323881</v>
      </c>
      <c r="E184" s="46">
        <f>SUM(E201,E185,E186,E190,E191,E192,E193,E194,E195,E197,E198,E199,E200)</f>
        <v>138059.66152600001</v>
      </c>
      <c r="F184" s="46">
        <f t="shared" si="99"/>
        <v>35235.432012761201</v>
      </c>
      <c r="G184" s="104">
        <f>F184/D184</f>
        <v>0.34267635341944941</v>
      </c>
      <c r="H184" s="46" t="s">
        <v>31</v>
      </c>
      <c r="I184" s="46">
        <f>SUM(I201,I185,I186,I190,I191,I192,I193,I194,I195,I197,I198,I199,I200)</f>
        <v>47239.035408473217</v>
      </c>
      <c r="J184" s="46">
        <f>SUM(J201,J185,J186,J190,J191,J192,J193,J194,J195,J197,J198,J199,J200)</f>
        <v>63202.409332708165</v>
      </c>
      <c r="K184" s="46">
        <f t="shared" si="100"/>
        <v>15963.373924234947</v>
      </c>
      <c r="L184" s="104">
        <f>K184/I184</f>
        <v>0.33792760131955646</v>
      </c>
      <c r="M184" s="46" t="s">
        <v>31</v>
      </c>
      <c r="N184" s="46">
        <f>SUM(N201,N185,N186,N190,N191,N192,N193,N194,N195,N197,N198,N199,N200)</f>
        <v>1989.5670935466273</v>
      </c>
      <c r="O184" s="46">
        <f>SUM(O201,O185,O186,O190,O191,O192,O193,O194,O195,O197,O198,O199,O200)</f>
        <v>2160.7381318420753</v>
      </c>
      <c r="P184" s="46">
        <f t="shared" si="101"/>
        <v>171.17103829544794</v>
      </c>
      <c r="Q184" s="104">
        <f>P184/N184</f>
        <v>8.6034313117994074E-2</v>
      </c>
      <c r="R184" s="46" t="s">
        <v>31</v>
      </c>
      <c r="S184" s="46">
        <f>SUM(S201,S185,S186,S190,S191,S192,S193,S194,S195,S197,S198,S199,S200)</f>
        <v>31911.052227753498</v>
      </c>
      <c r="T184" s="46">
        <f>SUM(T201,T185,T186,T190,T191,T192,T193,T194,T195,T197,T198,T199,T200)</f>
        <v>38748.704232553311</v>
      </c>
      <c r="U184" s="46">
        <f t="shared" si="102"/>
        <v>6837.6520047998129</v>
      </c>
      <c r="V184" s="104">
        <f>U184/S184</f>
        <v>0.21427222004459662</v>
      </c>
      <c r="W184" s="46" t="s">
        <v>31</v>
      </c>
      <c r="X184" s="46">
        <f>SUM(X201,X185,X186,X190,X191,X192,X193,X194,X195,X197,X198,X199,X200)</f>
        <v>11388.871210330301</v>
      </c>
      <c r="Y184" s="46">
        <f>SUM(Y201,Y185,Y186,Y190,Y191,Y192,Y193,Y194,Y195,Y197,Y198,Y199,Y200)</f>
        <v>11600.854534101332</v>
      </c>
      <c r="Z184" s="46">
        <f t="shared" si="103"/>
        <v>211.98332377103179</v>
      </c>
      <c r="AA184" s="104">
        <f>Z184/X184</f>
        <v>1.8613198784683056E-2</v>
      </c>
      <c r="AB184" s="105" t="s">
        <v>31</v>
      </c>
      <c r="AC184" s="46">
        <f>SUM(AC201,AC185,AC186,AC190,AC191,AC192,AC193,AC194,AC195,AC197,AC198,AC199,AC200)</f>
        <v>10295.70357313513</v>
      </c>
      <c r="AD184" s="46">
        <f>SUM(AD201,AD185,AD186,AD190,AD191,AD192,AD193,AD194,AD195,AD197,AD198,AD199,AD200)</f>
        <v>22346.955294795116</v>
      </c>
      <c r="AE184" s="46">
        <f t="shared" si="104"/>
        <v>12051.251721659986</v>
      </c>
      <c r="AF184" s="104">
        <f>AE184/AC184</f>
        <v>1.1705126935769263</v>
      </c>
      <c r="AG184" s="135" t="s">
        <v>31</v>
      </c>
    </row>
    <row r="185" spans="1:33" s="38" customFormat="1" ht="31.5" x14ac:dyDescent="0.25">
      <c r="A185" s="47" t="s">
        <v>407</v>
      </c>
      <c r="B185" s="92" t="s">
        <v>408</v>
      </c>
      <c r="C185" s="49" t="s">
        <v>30</v>
      </c>
      <c r="D185" s="52">
        <f>SUM(I185,N185,S185,X185,AC185)</f>
        <v>55735.721568867179</v>
      </c>
      <c r="E185" s="52">
        <f>SUM(J185,O185,T185,Y185,AD185)</f>
        <v>92943.970310620003</v>
      </c>
      <c r="F185" s="52">
        <f t="shared" si="99"/>
        <v>37208.248741752825</v>
      </c>
      <c r="G185" s="106">
        <f>F185/D185</f>
        <v>0.66758351187358778</v>
      </c>
      <c r="H185" s="107" t="s">
        <v>409</v>
      </c>
      <c r="I185" s="52">
        <v>26250.996917183686</v>
      </c>
      <c r="J185" s="52">
        <v>43482.276122160001</v>
      </c>
      <c r="K185" s="52">
        <f t="shared" si="100"/>
        <v>17231.279204976316</v>
      </c>
      <c r="L185" s="106">
        <f>K185/I185</f>
        <v>0.65640475519224428</v>
      </c>
      <c r="M185" s="107" t="s">
        <v>409</v>
      </c>
      <c r="N185" s="52">
        <v>685.71057399759115</v>
      </c>
      <c r="O185" s="52">
        <v>875.16910085999984</v>
      </c>
      <c r="P185" s="52">
        <f t="shared" si="101"/>
        <v>189.45852686240869</v>
      </c>
      <c r="Q185" s="106">
        <f>P185/N185</f>
        <v>0.27629518057143776</v>
      </c>
      <c r="R185" s="107" t="s">
        <v>409</v>
      </c>
      <c r="S185" s="52">
        <v>17611.639252823443</v>
      </c>
      <c r="T185" s="52">
        <v>23718.209294339998</v>
      </c>
      <c r="U185" s="52">
        <f t="shared" si="102"/>
        <v>6106.5700415165556</v>
      </c>
      <c r="V185" s="106">
        <f>U185/S185</f>
        <v>0.34673490376755073</v>
      </c>
      <c r="W185" s="107" t="s">
        <v>409</v>
      </c>
      <c r="X185" s="52">
        <v>6107.7139201606797</v>
      </c>
      <c r="Y185" s="52">
        <v>6128.5414637199992</v>
      </c>
      <c r="Z185" s="52">
        <f t="shared" si="103"/>
        <v>20.827543559319565</v>
      </c>
      <c r="AA185" s="106">
        <f>Z185/X185</f>
        <v>3.4100391458366866E-3</v>
      </c>
      <c r="AB185" s="107" t="s">
        <v>31</v>
      </c>
      <c r="AC185" s="52">
        <v>5079.6609047017755</v>
      </c>
      <c r="AD185" s="52">
        <v>18739.774329540003</v>
      </c>
      <c r="AE185" s="52">
        <f t="shared" si="104"/>
        <v>13660.113424838228</v>
      </c>
      <c r="AF185" s="106">
        <f>AE185/AC185</f>
        <v>2.6891782111271079</v>
      </c>
      <c r="AG185" s="229" t="s">
        <v>409</v>
      </c>
    </row>
    <row r="186" spans="1:33" s="38" customFormat="1" x14ac:dyDescent="0.25">
      <c r="A186" s="53" t="s">
        <v>410</v>
      </c>
      <c r="B186" s="72" t="s">
        <v>411</v>
      </c>
      <c r="C186" s="55" t="s">
        <v>30</v>
      </c>
      <c r="D186" s="58">
        <f>SUM(D187:D189)</f>
        <v>1015.5016272516616</v>
      </c>
      <c r="E186" s="58">
        <f>SUM(E187:E189)</f>
        <v>1099.7514763800002</v>
      </c>
      <c r="F186" s="58">
        <f t="shared" si="99"/>
        <v>84.24984912833861</v>
      </c>
      <c r="G186" s="97">
        <f>F186/D186</f>
        <v>8.2963775603542012E-2</v>
      </c>
      <c r="H186" s="59" t="s">
        <v>412</v>
      </c>
      <c r="I186" s="58">
        <f>SUM(I187:I189)</f>
        <v>480.95468591985269</v>
      </c>
      <c r="J186" s="58">
        <f>SUM(J187:J189)</f>
        <v>529.61692122518457</v>
      </c>
      <c r="K186" s="58">
        <f t="shared" si="100"/>
        <v>48.662235305331876</v>
      </c>
      <c r="L186" s="97">
        <f>K186/I186</f>
        <v>0.10117842019204498</v>
      </c>
      <c r="M186" s="59" t="s">
        <v>412</v>
      </c>
      <c r="N186" s="58">
        <f>SUM(N187:N189)</f>
        <v>85.162629375857435</v>
      </c>
      <c r="O186" s="58">
        <v>58.075957912087581</v>
      </c>
      <c r="P186" s="58">
        <f t="shared" si="101"/>
        <v>-27.086671463769854</v>
      </c>
      <c r="Q186" s="97">
        <f>P186/N186</f>
        <v>-0.31805818658117424</v>
      </c>
      <c r="R186" s="59" t="s">
        <v>413</v>
      </c>
      <c r="S186" s="58">
        <f>SUM(S187:S189)</f>
        <v>330.79215635964056</v>
      </c>
      <c r="T186" s="58">
        <f>SUM(T187:T189)</f>
        <v>290.47970387086099</v>
      </c>
      <c r="U186" s="58">
        <f t="shared" si="102"/>
        <v>-40.31245248877957</v>
      </c>
      <c r="V186" s="97">
        <f>U186/S186</f>
        <v>-0.12186640980976425</v>
      </c>
      <c r="W186" s="59" t="s">
        <v>413</v>
      </c>
      <c r="X186" s="58">
        <f>SUM(X187:X189)</f>
        <v>43.262891405815409</v>
      </c>
      <c r="Y186" s="58">
        <f>SUM(Y187:Y189)</f>
        <v>63.838017784093317</v>
      </c>
      <c r="Z186" s="58">
        <f t="shared" si="103"/>
        <v>20.575126378277908</v>
      </c>
      <c r="AA186" s="97">
        <f>Z186/X186</f>
        <v>0.47558370949548218</v>
      </c>
      <c r="AB186" s="59" t="s">
        <v>412</v>
      </c>
      <c r="AC186" s="58">
        <f>SUM(AC187:AC189)</f>
        <v>75.329264190495508</v>
      </c>
      <c r="AD186" s="58">
        <f>SUM(AD187:AD189)</f>
        <v>157.74087558777362</v>
      </c>
      <c r="AE186" s="58">
        <f t="shared" si="104"/>
        <v>82.411611397278108</v>
      </c>
      <c r="AF186" s="97">
        <f>AE186/AC186</f>
        <v>1.0940185369244082</v>
      </c>
      <c r="AG186" s="227" t="s">
        <v>412</v>
      </c>
    </row>
    <row r="187" spans="1:33" s="38" customFormat="1" ht="173.25" x14ac:dyDescent="0.25">
      <c r="A187" s="53" t="s">
        <v>414</v>
      </c>
      <c r="B187" s="70" t="s">
        <v>415</v>
      </c>
      <c r="C187" s="55" t="s">
        <v>30</v>
      </c>
      <c r="D187" s="58">
        <f t="shared" ref="D187:D201" si="105">SUM(I187,N187,S187,X187,AC187)</f>
        <v>0</v>
      </c>
      <c r="E187" s="58">
        <f t="shared" ref="E187:E201" si="106">SUM(J187,O187,T187,Y187,AD187)</f>
        <v>645.55263485</v>
      </c>
      <c r="F187" s="58">
        <f t="shared" si="99"/>
        <v>645.55263485</v>
      </c>
      <c r="G187" s="97">
        <v>1</v>
      </c>
      <c r="H187" s="59" t="s">
        <v>416</v>
      </c>
      <c r="I187" s="58">
        <v>0</v>
      </c>
      <c r="J187" s="58">
        <v>419.73570240999999</v>
      </c>
      <c r="K187" s="58">
        <f t="shared" si="100"/>
        <v>419.73570240999999</v>
      </c>
      <c r="L187" s="97">
        <v>1</v>
      </c>
      <c r="M187" s="59" t="s">
        <v>416</v>
      </c>
      <c r="N187" s="58">
        <v>0</v>
      </c>
      <c r="O187" s="58">
        <v>57.875415509999996</v>
      </c>
      <c r="P187" s="58">
        <f t="shared" si="101"/>
        <v>57.875415509999996</v>
      </c>
      <c r="Q187" s="97">
        <v>1</v>
      </c>
      <c r="R187" s="59" t="s">
        <v>417</v>
      </c>
      <c r="S187" s="58">
        <v>0</v>
      </c>
      <c r="T187" s="58">
        <v>142.73014130999999</v>
      </c>
      <c r="U187" s="58">
        <f t="shared" si="102"/>
        <v>142.73014130999999</v>
      </c>
      <c r="V187" s="97">
        <v>1</v>
      </c>
      <c r="W187" s="59" t="s">
        <v>418</v>
      </c>
      <c r="X187" s="58">
        <v>0</v>
      </c>
      <c r="Y187" s="58">
        <v>18.349877429999999</v>
      </c>
      <c r="Z187" s="58">
        <f t="shared" si="103"/>
        <v>18.349877429999999</v>
      </c>
      <c r="AA187" s="97">
        <v>1</v>
      </c>
      <c r="AB187" s="59" t="s">
        <v>418</v>
      </c>
      <c r="AC187" s="58">
        <v>0</v>
      </c>
      <c r="AD187" s="58">
        <v>6.8614981899999998</v>
      </c>
      <c r="AE187" s="58">
        <f t="shared" si="104"/>
        <v>6.8614981899999998</v>
      </c>
      <c r="AF187" s="97">
        <v>1</v>
      </c>
      <c r="AG187" s="227" t="s">
        <v>418</v>
      </c>
    </row>
    <row r="188" spans="1:33" s="38" customFormat="1" ht="78.75" x14ac:dyDescent="0.25">
      <c r="A188" s="53" t="s">
        <v>419</v>
      </c>
      <c r="B188" s="70" t="s">
        <v>420</v>
      </c>
      <c r="C188" s="55" t="s">
        <v>30</v>
      </c>
      <c r="D188" s="58">
        <f t="shared" si="105"/>
        <v>1015.5016272516616</v>
      </c>
      <c r="E188" s="58">
        <f t="shared" si="106"/>
        <v>454.19884153000015</v>
      </c>
      <c r="F188" s="58">
        <f t="shared" si="99"/>
        <v>-561.30278572166139</v>
      </c>
      <c r="G188" s="97">
        <f>F188/D188</f>
        <v>-0.5527345015101186</v>
      </c>
      <c r="H188" s="59" t="s">
        <v>421</v>
      </c>
      <c r="I188" s="58">
        <v>480.95468591985269</v>
      </c>
      <c r="J188" s="58">
        <v>109.8812188151846</v>
      </c>
      <c r="K188" s="58">
        <f t="shared" si="100"/>
        <v>-371.07346710466811</v>
      </c>
      <c r="L188" s="97">
        <f>K188/I188</f>
        <v>-0.77153519441227481</v>
      </c>
      <c r="M188" s="59" t="s">
        <v>421</v>
      </c>
      <c r="N188" s="58">
        <v>85.162629375857435</v>
      </c>
      <c r="O188" s="58">
        <v>0.20054240208758847</v>
      </c>
      <c r="P188" s="58">
        <f t="shared" si="101"/>
        <v>-84.962086973769843</v>
      </c>
      <c r="Q188" s="97">
        <f>P188/N188</f>
        <v>-0.9976451830626023</v>
      </c>
      <c r="R188" s="59" t="s">
        <v>422</v>
      </c>
      <c r="S188" s="58">
        <v>330.79215635964056</v>
      </c>
      <c r="T188" s="58">
        <v>147.74956256086099</v>
      </c>
      <c r="U188" s="58">
        <f t="shared" si="102"/>
        <v>-183.04259379877956</v>
      </c>
      <c r="V188" s="97">
        <f>U188/S188</f>
        <v>-0.55334623351762247</v>
      </c>
      <c r="W188" s="59" t="s">
        <v>421</v>
      </c>
      <c r="X188" s="58">
        <v>43.262891405815409</v>
      </c>
      <c r="Y188" s="58">
        <v>45.488140354093318</v>
      </c>
      <c r="Z188" s="58">
        <f t="shared" si="103"/>
        <v>2.2252489482779083</v>
      </c>
      <c r="AA188" s="97">
        <f>Z188/X188</f>
        <v>5.1435511496552212E-2</v>
      </c>
      <c r="AB188" s="59" t="s">
        <v>421</v>
      </c>
      <c r="AC188" s="58">
        <v>75.329264190495508</v>
      </c>
      <c r="AD188" s="58">
        <v>150.87937739777362</v>
      </c>
      <c r="AE188" s="58">
        <f t="shared" si="104"/>
        <v>75.550113207278116</v>
      </c>
      <c r="AF188" s="97">
        <f>AE188/AC188</f>
        <v>1.0029317824773134</v>
      </c>
      <c r="AG188" s="227" t="s">
        <v>421</v>
      </c>
    </row>
    <row r="189" spans="1:33" s="38" customFormat="1" x14ac:dyDescent="0.25">
      <c r="A189" s="53" t="s">
        <v>423</v>
      </c>
      <c r="B189" s="70" t="s">
        <v>424</v>
      </c>
      <c r="C189" s="55" t="s">
        <v>30</v>
      </c>
      <c r="D189" s="58">
        <f t="shared" si="105"/>
        <v>0</v>
      </c>
      <c r="E189" s="58">
        <f t="shared" si="106"/>
        <v>0</v>
      </c>
      <c r="F189" s="58">
        <f t="shared" si="99"/>
        <v>0</v>
      </c>
      <c r="G189" s="97">
        <v>0</v>
      </c>
      <c r="H189" s="59" t="s">
        <v>31</v>
      </c>
      <c r="I189" s="58">
        <v>0</v>
      </c>
      <c r="J189" s="58">
        <v>0</v>
      </c>
      <c r="K189" s="58">
        <f t="shared" si="100"/>
        <v>0</v>
      </c>
      <c r="L189" s="97">
        <v>0</v>
      </c>
      <c r="M189" s="59" t="s">
        <v>31</v>
      </c>
      <c r="N189" s="58">
        <v>0</v>
      </c>
      <c r="O189" s="58">
        <v>0</v>
      </c>
      <c r="P189" s="58">
        <f t="shared" si="101"/>
        <v>0</v>
      </c>
      <c r="Q189" s="97">
        <v>0</v>
      </c>
      <c r="R189" s="59" t="s">
        <v>31</v>
      </c>
      <c r="S189" s="58">
        <v>0</v>
      </c>
      <c r="T189" s="58">
        <v>0</v>
      </c>
      <c r="U189" s="58">
        <f t="shared" si="102"/>
        <v>0</v>
      </c>
      <c r="V189" s="97">
        <v>0</v>
      </c>
      <c r="W189" s="58" t="s">
        <v>31</v>
      </c>
      <c r="X189" s="58">
        <v>0</v>
      </c>
      <c r="Y189" s="58">
        <v>0</v>
      </c>
      <c r="Z189" s="58">
        <f t="shared" si="103"/>
        <v>0</v>
      </c>
      <c r="AA189" s="97">
        <v>0</v>
      </c>
      <c r="AB189" s="59" t="s">
        <v>31</v>
      </c>
      <c r="AC189" s="58">
        <v>0</v>
      </c>
      <c r="AD189" s="58">
        <v>0</v>
      </c>
      <c r="AE189" s="58">
        <f t="shared" si="104"/>
        <v>0</v>
      </c>
      <c r="AF189" s="97">
        <v>0</v>
      </c>
      <c r="AG189" s="227" t="s">
        <v>31</v>
      </c>
    </row>
    <row r="190" spans="1:33" s="38" customFormat="1" ht="31.5" x14ac:dyDescent="0.25">
      <c r="A190" s="53" t="s">
        <v>425</v>
      </c>
      <c r="B190" s="72" t="s">
        <v>426</v>
      </c>
      <c r="C190" s="55" t="s">
        <v>30</v>
      </c>
      <c r="D190" s="58">
        <f t="shared" si="105"/>
        <v>0</v>
      </c>
      <c r="E190" s="58">
        <f t="shared" si="106"/>
        <v>0</v>
      </c>
      <c r="F190" s="58">
        <f t="shared" si="99"/>
        <v>0</v>
      </c>
      <c r="G190" s="97">
        <v>0</v>
      </c>
      <c r="H190" s="59" t="s">
        <v>31</v>
      </c>
      <c r="I190" s="58">
        <v>0</v>
      </c>
      <c r="J190" s="58">
        <v>0</v>
      </c>
      <c r="K190" s="58">
        <f t="shared" si="100"/>
        <v>0</v>
      </c>
      <c r="L190" s="97">
        <v>0</v>
      </c>
      <c r="M190" s="59" t="s">
        <v>31</v>
      </c>
      <c r="N190" s="58">
        <v>0</v>
      </c>
      <c r="O190" s="58">
        <v>0</v>
      </c>
      <c r="P190" s="58">
        <f t="shared" si="101"/>
        <v>0</v>
      </c>
      <c r="Q190" s="97">
        <v>0</v>
      </c>
      <c r="R190" s="59" t="s">
        <v>31</v>
      </c>
      <c r="S190" s="58">
        <v>0</v>
      </c>
      <c r="T190" s="58">
        <v>0</v>
      </c>
      <c r="U190" s="58">
        <f t="shared" si="102"/>
        <v>0</v>
      </c>
      <c r="V190" s="97">
        <v>0</v>
      </c>
      <c r="W190" s="58" t="s">
        <v>31</v>
      </c>
      <c r="X190" s="58">
        <v>0</v>
      </c>
      <c r="Y190" s="58">
        <v>0</v>
      </c>
      <c r="Z190" s="58">
        <f t="shared" si="103"/>
        <v>0</v>
      </c>
      <c r="AA190" s="97">
        <v>0</v>
      </c>
      <c r="AB190" s="59" t="s">
        <v>31</v>
      </c>
      <c r="AC190" s="58">
        <v>0</v>
      </c>
      <c r="AD190" s="58">
        <v>0</v>
      </c>
      <c r="AE190" s="58">
        <f t="shared" si="104"/>
        <v>0</v>
      </c>
      <c r="AF190" s="97">
        <v>0</v>
      </c>
      <c r="AG190" s="227" t="s">
        <v>31</v>
      </c>
    </row>
    <row r="191" spans="1:33" s="38" customFormat="1" ht="47.25" x14ac:dyDescent="0.25">
      <c r="A191" s="53" t="s">
        <v>427</v>
      </c>
      <c r="B191" s="72" t="s">
        <v>428</v>
      </c>
      <c r="C191" s="55" t="s">
        <v>30</v>
      </c>
      <c r="D191" s="58">
        <f t="shared" si="105"/>
        <v>386.97008952989256</v>
      </c>
      <c r="E191" s="58">
        <f t="shared" si="106"/>
        <v>402.69764239</v>
      </c>
      <c r="F191" s="58">
        <f t="shared" si="99"/>
        <v>15.727552860107437</v>
      </c>
      <c r="G191" s="97">
        <f>F191/D191</f>
        <v>4.0642812676333524E-2</v>
      </c>
      <c r="H191" s="59" t="s">
        <v>31</v>
      </c>
      <c r="I191" s="58">
        <v>127.560665218556</v>
      </c>
      <c r="J191" s="58">
        <v>195.08430299999998</v>
      </c>
      <c r="K191" s="58">
        <f t="shared" si="100"/>
        <v>67.523637781443981</v>
      </c>
      <c r="L191" s="97">
        <f>K191/I191</f>
        <v>0.52934529359620686</v>
      </c>
      <c r="M191" s="59" t="s">
        <v>429</v>
      </c>
      <c r="N191" s="58">
        <v>60.088799999999999</v>
      </c>
      <c r="O191" s="58">
        <v>51.716950769999997</v>
      </c>
      <c r="P191" s="58">
        <f t="shared" si="101"/>
        <v>-8.3718492300000023</v>
      </c>
      <c r="Q191" s="97">
        <f>P191/N191</f>
        <v>-0.13932462006230784</v>
      </c>
      <c r="R191" s="59" t="s">
        <v>430</v>
      </c>
      <c r="S191" s="58">
        <v>140.48920539253601</v>
      </c>
      <c r="T191" s="58">
        <v>131.12803746</v>
      </c>
      <c r="U191" s="58">
        <f t="shared" si="102"/>
        <v>-9.3611679325360058</v>
      </c>
      <c r="V191" s="97">
        <f>U191/S191</f>
        <v>-6.6632649151799894E-2</v>
      </c>
      <c r="W191" s="59" t="s">
        <v>31</v>
      </c>
      <c r="X191" s="58">
        <v>13.691076159345878</v>
      </c>
      <c r="Y191" s="58">
        <v>24.768351159999998</v>
      </c>
      <c r="Z191" s="58">
        <f t="shared" si="103"/>
        <v>11.077275000654121</v>
      </c>
      <c r="AA191" s="97">
        <f>Z191/X191</f>
        <v>0.80908723841204333</v>
      </c>
      <c r="AB191" s="59" t="s">
        <v>429</v>
      </c>
      <c r="AC191" s="58">
        <v>45.140342759454676</v>
      </c>
      <c r="AD191" s="58">
        <v>0</v>
      </c>
      <c r="AE191" s="58">
        <f t="shared" si="104"/>
        <v>-45.140342759454676</v>
      </c>
      <c r="AF191" s="97">
        <f>AE191/AC191</f>
        <v>-1</v>
      </c>
      <c r="AG191" s="227" t="s">
        <v>31</v>
      </c>
    </row>
    <row r="192" spans="1:33" s="38" customFormat="1" ht="78.75" x14ac:dyDescent="0.25">
      <c r="A192" s="53" t="s">
        <v>431</v>
      </c>
      <c r="B192" s="72" t="s">
        <v>432</v>
      </c>
      <c r="C192" s="55" t="s">
        <v>30</v>
      </c>
      <c r="D192" s="58">
        <f t="shared" si="105"/>
        <v>5247.9236046640081</v>
      </c>
      <c r="E192" s="58">
        <f t="shared" si="106"/>
        <v>5780.7827677899995</v>
      </c>
      <c r="F192" s="58">
        <f t="shared" si="99"/>
        <v>532.85916312599147</v>
      </c>
      <c r="G192" s="97">
        <f>F192/D192</f>
        <v>0.10153714178545233</v>
      </c>
      <c r="H192" s="59" t="s">
        <v>433</v>
      </c>
      <c r="I192" s="58">
        <v>2243.0607234548515</v>
      </c>
      <c r="J192" s="58">
        <v>2403.9204600900002</v>
      </c>
      <c r="K192" s="58">
        <f t="shared" si="100"/>
        <v>160.85973663514869</v>
      </c>
      <c r="L192" s="97">
        <f>K192/I192</f>
        <v>7.1714392282428319E-2</v>
      </c>
      <c r="M192" s="59" t="s">
        <v>31</v>
      </c>
      <c r="N192" s="58">
        <v>321.5856</v>
      </c>
      <c r="O192" s="58">
        <v>335.67770600999995</v>
      </c>
      <c r="P192" s="58">
        <f t="shared" si="101"/>
        <v>14.092106009999952</v>
      </c>
      <c r="Q192" s="97">
        <f>P192/N192</f>
        <v>4.3820699714166154E-2</v>
      </c>
      <c r="R192" s="59" t="s">
        <v>31</v>
      </c>
      <c r="S192" s="58">
        <v>1847.8556370518081</v>
      </c>
      <c r="T192" s="58">
        <v>1895.64782558</v>
      </c>
      <c r="U192" s="58">
        <f t="shared" si="102"/>
        <v>47.7921885281919</v>
      </c>
      <c r="V192" s="97">
        <f>U192/S192</f>
        <v>2.5863594303526187E-2</v>
      </c>
      <c r="W192" s="58" t="s">
        <v>31</v>
      </c>
      <c r="X192" s="58">
        <v>377.77003752772049</v>
      </c>
      <c r="Y192" s="58">
        <v>653.62735968000004</v>
      </c>
      <c r="Z192" s="58">
        <f t="shared" si="103"/>
        <v>275.85732215227955</v>
      </c>
      <c r="AA192" s="97">
        <f>Z192/X192</f>
        <v>0.73022552015400999</v>
      </c>
      <c r="AB192" s="59" t="s">
        <v>434</v>
      </c>
      <c r="AC192" s="58">
        <v>457.65160662962847</v>
      </c>
      <c r="AD192" s="58">
        <v>491.90941642999991</v>
      </c>
      <c r="AE192" s="58">
        <f t="shared" si="104"/>
        <v>34.257809800371433</v>
      </c>
      <c r="AF192" s="97">
        <f>AE192/AC192</f>
        <v>7.4855652868046921E-2</v>
      </c>
      <c r="AG192" s="227" t="s">
        <v>352</v>
      </c>
    </row>
    <row r="193" spans="1:35" s="38" customFormat="1" x14ac:dyDescent="0.25">
      <c r="A193" s="53" t="s">
        <v>435</v>
      </c>
      <c r="B193" s="72" t="s">
        <v>436</v>
      </c>
      <c r="C193" s="55" t="s">
        <v>30</v>
      </c>
      <c r="D193" s="58">
        <f t="shared" si="105"/>
        <v>8853.3785072460378</v>
      </c>
      <c r="E193" s="58">
        <f t="shared" si="106"/>
        <v>9705.0717918199989</v>
      </c>
      <c r="F193" s="58">
        <f t="shared" si="99"/>
        <v>851.69328457396114</v>
      </c>
      <c r="G193" s="97">
        <f>F193/D193</f>
        <v>9.6199804840253214E-2</v>
      </c>
      <c r="H193" s="59" t="s">
        <v>437</v>
      </c>
      <c r="I193" s="58">
        <v>4218.5341863571803</v>
      </c>
      <c r="J193" s="58">
        <v>4609.8552059995491</v>
      </c>
      <c r="K193" s="58">
        <f t="shared" si="100"/>
        <v>391.32101964236881</v>
      </c>
      <c r="L193" s="97">
        <f>K193/I193</f>
        <v>9.2762320359500328E-2</v>
      </c>
      <c r="M193" s="59" t="s">
        <v>437</v>
      </c>
      <c r="N193" s="58">
        <v>170.79579000000001</v>
      </c>
      <c r="O193" s="58">
        <v>180.83967780567329</v>
      </c>
      <c r="P193" s="58">
        <f t="shared" si="101"/>
        <v>10.043887805673279</v>
      </c>
      <c r="Q193" s="97">
        <f>P193/N193</f>
        <v>5.8806413235790403E-2</v>
      </c>
      <c r="R193" s="59" t="s">
        <v>437</v>
      </c>
      <c r="S193" s="58">
        <v>2216.0190454756089</v>
      </c>
      <c r="T193" s="58">
        <v>2384.9611824155509</v>
      </c>
      <c r="U193" s="58">
        <f t="shared" si="102"/>
        <v>168.94213693994197</v>
      </c>
      <c r="V193" s="97">
        <f>U193/S193</f>
        <v>7.6236771197822933E-2</v>
      </c>
      <c r="W193" s="58" t="s">
        <v>437</v>
      </c>
      <c r="X193" s="58">
        <v>964.55454012886719</v>
      </c>
      <c r="Y193" s="58">
        <v>1076.7381206115779</v>
      </c>
      <c r="Z193" s="58">
        <f t="shared" si="103"/>
        <v>112.18358048271068</v>
      </c>
      <c r="AA193" s="97">
        <f>Z193/X193</f>
        <v>0.11630610381837261</v>
      </c>
      <c r="AB193" s="59" t="s">
        <v>437</v>
      </c>
      <c r="AC193" s="58">
        <v>1283.4749452843798</v>
      </c>
      <c r="AD193" s="58">
        <v>1452.6776049876482</v>
      </c>
      <c r="AE193" s="58">
        <f t="shared" si="104"/>
        <v>169.20265970326841</v>
      </c>
      <c r="AF193" s="97">
        <f>AE193/AC193</f>
        <v>0.13183168111301008</v>
      </c>
      <c r="AG193" s="227" t="s">
        <v>437</v>
      </c>
    </row>
    <row r="194" spans="1:35" s="38" customFormat="1" ht="94.5" x14ac:dyDescent="0.25">
      <c r="A194" s="53" t="s">
        <v>438</v>
      </c>
      <c r="B194" s="72" t="s">
        <v>439</v>
      </c>
      <c r="C194" s="55" t="s">
        <v>30</v>
      </c>
      <c r="D194" s="58">
        <f t="shared" si="105"/>
        <v>2964.8269590315626</v>
      </c>
      <c r="E194" s="58">
        <f t="shared" si="106"/>
        <v>2418.9061501000001</v>
      </c>
      <c r="F194" s="58">
        <f t="shared" si="99"/>
        <v>-545.92080893156253</v>
      </c>
      <c r="G194" s="97">
        <f>F194/D194</f>
        <v>-0.1841324355435176</v>
      </c>
      <c r="H194" s="59" t="s">
        <v>440</v>
      </c>
      <c r="I194" s="58">
        <v>1399.5786457931906</v>
      </c>
      <c r="J194" s="58">
        <v>1143.7060424110837</v>
      </c>
      <c r="K194" s="58">
        <f t="shared" si="100"/>
        <v>-255.87260338210694</v>
      </c>
      <c r="L194" s="97">
        <f>K194/I194</f>
        <v>-0.18282116846466667</v>
      </c>
      <c r="M194" s="59" t="s">
        <v>440</v>
      </c>
      <c r="N194" s="58">
        <v>69.850800000000007</v>
      </c>
      <c r="O194" s="58">
        <v>53.088642785099992</v>
      </c>
      <c r="P194" s="58">
        <f t="shared" si="101"/>
        <v>-16.762157214900014</v>
      </c>
      <c r="Q194" s="97">
        <f>P194/N194</f>
        <v>-0.23997086955195951</v>
      </c>
      <c r="R194" s="59" t="s">
        <v>440</v>
      </c>
      <c r="S194" s="58">
        <v>750.65014982264881</v>
      </c>
      <c r="T194" s="58">
        <v>602.77793905333419</v>
      </c>
      <c r="U194" s="58">
        <f t="shared" si="102"/>
        <v>-147.87221076931462</v>
      </c>
      <c r="V194" s="97">
        <f>U194/S194</f>
        <v>-0.19699218178302025</v>
      </c>
      <c r="W194" s="59" t="s">
        <v>440</v>
      </c>
      <c r="X194" s="58">
        <v>331.60821820148323</v>
      </c>
      <c r="Y194" s="58">
        <v>278.49826221726107</v>
      </c>
      <c r="Z194" s="58">
        <f t="shared" si="103"/>
        <v>-53.109955984222154</v>
      </c>
      <c r="AA194" s="97">
        <f>Z194/X194</f>
        <v>-0.16015874477499484</v>
      </c>
      <c r="AB194" s="59" t="s">
        <v>440</v>
      </c>
      <c r="AC194" s="58">
        <v>413.13914521423993</v>
      </c>
      <c r="AD194" s="58">
        <v>340.83526363322125</v>
      </c>
      <c r="AE194" s="58">
        <f t="shared" si="104"/>
        <v>-72.303881581018686</v>
      </c>
      <c r="AF194" s="97">
        <f>AE194/AC194</f>
        <v>-0.17501096765721474</v>
      </c>
      <c r="AG194" s="227" t="s">
        <v>440</v>
      </c>
    </row>
    <row r="195" spans="1:35" s="38" customFormat="1" ht="110.25" x14ac:dyDescent="0.25">
      <c r="A195" s="53" t="s">
        <v>441</v>
      </c>
      <c r="B195" s="72" t="s">
        <v>442</v>
      </c>
      <c r="C195" s="55" t="s">
        <v>30</v>
      </c>
      <c r="D195" s="58">
        <f t="shared" si="105"/>
        <v>4181.3828252372577</v>
      </c>
      <c r="E195" s="58">
        <f t="shared" si="106"/>
        <v>-1393.1817289099986</v>
      </c>
      <c r="F195" s="58">
        <f t="shared" si="99"/>
        <v>-5574.5645541472568</v>
      </c>
      <c r="G195" s="97">
        <f>F195/D195</f>
        <v>-1.3331868396505762</v>
      </c>
      <c r="H195" s="59" t="s">
        <v>443</v>
      </c>
      <c r="I195" s="58">
        <v>2302.6531388488179</v>
      </c>
      <c r="J195" s="58">
        <v>-668.63567156260558</v>
      </c>
      <c r="K195" s="58">
        <f t="shared" si="100"/>
        <v>-2971.2888104114236</v>
      </c>
      <c r="L195" s="97">
        <f>K195/I195</f>
        <v>-1.2903762013834534</v>
      </c>
      <c r="M195" s="59" t="s">
        <v>444</v>
      </c>
      <c r="N195" s="58">
        <v>45.342700173178102</v>
      </c>
      <c r="O195" s="58">
        <v>25.121394328304309</v>
      </c>
      <c r="P195" s="58">
        <f t="shared" si="101"/>
        <v>-20.221305844873793</v>
      </c>
      <c r="Q195" s="97">
        <f>P195/N195</f>
        <v>-0.44596607100243779</v>
      </c>
      <c r="R195" s="59" t="s">
        <v>444</v>
      </c>
      <c r="S195" s="58">
        <v>914.40090765959951</v>
      </c>
      <c r="T195" s="58">
        <v>608.56085511603635</v>
      </c>
      <c r="U195" s="58">
        <f t="shared" si="102"/>
        <v>-305.84005254356316</v>
      </c>
      <c r="V195" s="97">
        <f>U195/S195</f>
        <v>-0.33447041662103977</v>
      </c>
      <c r="W195" s="59" t="s">
        <v>443</v>
      </c>
      <c r="X195" s="58">
        <v>440.32935722292336</v>
      </c>
      <c r="Y195" s="58">
        <v>489.93739056007263</v>
      </c>
      <c r="Z195" s="58">
        <f t="shared" si="103"/>
        <v>49.608033337149266</v>
      </c>
      <c r="AA195" s="97">
        <f>Z195/X195</f>
        <v>0.11266119899435742</v>
      </c>
      <c r="AB195" s="59" t="s">
        <v>444</v>
      </c>
      <c r="AC195" s="58">
        <v>478.65672133273875</v>
      </c>
      <c r="AD195" s="58">
        <v>-1848.1656973518063</v>
      </c>
      <c r="AE195" s="58">
        <f t="shared" si="104"/>
        <v>-2326.822418684545</v>
      </c>
      <c r="AF195" s="97">
        <f>AE195/AC195</f>
        <v>-4.861150622111607</v>
      </c>
      <c r="AG195" s="227" t="s">
        <v>444</v>
      </c>
    </row>
    <row r="196" spans="1:35" s="38" customFormat="1" x14ac:dyDescent="0.25">
      <c r="A196" s="53" t="s">
        <v>445</v>
      </c>
      <c r="B196" s="70" t="s">
        <v>446</v>
      </c>
      <c r="C196" s="55" t="s">
        <v>30</v>
      </c>
      <c r="D196" s="58">
        <f t="shared" si="105"/>
        <v>0</v>
      </c>
      <c r="E196" s="58">
        <f t="shared" si="106"/>
        <v>0</v>
      </c>
      <c r="F196" s="58">
        <f t="shared" si="99"/>
        <v>0</v>
      </c>
      <c r="G196" s="97">
        <v>0</v>
      </c>
      <c r="H196" s="59" t="s">
        <v>31</v>
      </c>
      <c r="I196" s="58">
        <v>0</v>
      </c>
      <c r="J196" s="58">
        <v>0</v>
      </c>
      <c r="K196" s="58">
        <f t="shared" si="100"/>
        <v>0</v>
      </c>
      <c r="L196" s="97">
        <v>0</v>
      </c>
      <c r="M196" s="59" t="s">
        <v>31</v>
      </c>
      <c r="N196" s="58">
        <v>0</v>
      </c>
      <c r="O196" s="58">
        <v>0</v>
      </c>
      <c r="P196" s="58">
        <f t="shared" si="101"/>
        <v>0</v>
      </c>
      <c r="Q196" s="97">
        <v>0</v>
      </c>
      <c r="R196" s="59" t="s">
        <v>31</v>
      </c>
      <c r="S196" s="58">
        <v>0</v>
      </c>
      <c r="T196" s="58">
        <v>0</v>
      </c>
      <c r="U196" s="58">
        <f t="shared" si="102"/>
        <v>0</v>
      </c>
      <c r="V196" s="97">
        <v>0</v>
      </c>
      <c r="W196" s="59" t="s">
        <v>31</v>
      </c>
      <c r="X196" s="58">
        <v>0</v>
      </c>
      <c r="Y196" s="58">
        <v>0</v>
      </c>
      <c r="Z196" s="58">
        <f t="shared" si="103"/>
        <v>0</v>
      </c>
      <c r="AA196" s="97">
        <v>0</v>
      </c>
      <c r="AB196" s="59" t="s">
        <v>31</v>
      </c>
      <c r="AC196" s="58">
        <v>0</v>
      </c>
      <c r="AD196" s="58">
        <v>0</v>
      </c>
      <c r="AE196" s="58">
        <f t="shared" si="104"/>
        <v>0</v>
      </c>
      <c r="AF196" s="97">
        <v>0</v>
      </c>
      <c r="AG196" s="227" t="s">
        <v>31</v>
      </c>
    </row>
    <row r="197" spans="1:35" s="38" customFormat="1" ht="173.25" x14ac:dyDescent="0.25">
      <c r="A197" s="53" t="s">
        <v>447</v>
      </c>
      <c r="B197" s="72" t="s">
        <v>448</v>
      </c>
      <c r="C197" s="55" t="s">
        <v>30</v>
      </c>
      <c r="D197" s="58">
        <f t="shared" si="105"/>
        <v>3076.2203732420985</v>
      </c>
      <c r="E197" s="58">
        <f t="shared" si="106"/>
        <v>3913.5890879500007</v>
      </c>
      <c r="F197" s="58">
        <f t="shared" si="99"/>
        <v>837.3687147079022</v>
      </c>
      <c r="G197" s="97">
        <f t="shared" ref="G197:G203" si="107">F197/D197</f>
        <v>0.27220699855952785</v>
      </c>
      <c r="H197" s="59" t="s">
        <v>449</v>
      </c>
      <c r="I197" s="58">
        <v>1423.7861915543701</v>
      </c>
      <c r="J197" s="58">
        <v>1868.7126063939143</v>
      </c>
      <c r="K197" s="58">
        <f t="shared" si="100"/>
        <v>444.92641483954412</v>
      </c>
      <c r="L197" s="97">
        <f t="shared" ref="L197:L203" si="108">K197/I197</f>
        <v>0.31249524505769427</v>
      </c>
      <c r="M197" s="110" t="s">
        <v>450</v>
      </c>
      <c r="N197" s="58">
        <v>62.278799999999997</v>
      </c>
      <c r="O197" s="58">
        <v>70.418801510997781</v>
      </c>
      <c r="P197" s="58">
        <f t="shared" si="101"/>
        <v>8.1400015109977844</v>
      </c>
      <c r="Q197" s="97">
        <f>P197/N197</f>
        <v>0.13070260684210011</v>
      </c>
      <c r="R197" s="59" t="s">
        <v>450</v>
      </c>
      <c r="S197" s="58">
        <v>783.04435434278491</v>
      </c>
      <c r="T197" s="58">
        <v>1115.7267976112644</v>
      </c>
      <c r="U197" s="58">
        <f t="shared" si="102"/>
        <v>332.68244326847946</v>
      </c>
      <c r="V197" s="97">
        <f>U197/S197</f>
        <v>0.42485772539373245</v>
      </c>
      <c r="W197" s="59" t="s">
        <v>450</v>
      </c>
      <c r="X197" s="58">
        <v>315.0522905633261</v>
      </c>
      <c r="Y197" s="58">
        <v>378.10690266936564</v>
      </c>
      <c r="Z197" s="58">
        <f t="shared" si="103"/>
        <v>63.054612106039542</v>
      </c>
      <c r="AA197" s="97">
        <f>Z197/X197</f>
        <v>0.20014014814269521</v>
      </c>
      <c r="AB197" s="59" t="s">
        <v>450</v>
      </c>
      <c r="AC197" s="58">
        <v>492.0587367816172</v>
      </c>
      <c r="AD197" s="58">
        <v>480.62397976445857</v>
      </c>
      <c r="AE197" s="58">
        <f t="shared" si="104"/>
        <v>-11.434757017158631</v>
      </c>
      <c r="AF197" s="97">
        <f>AE197/AC197</f>
        <v>-2.3238601740819292E-2</v>
      </c>
      <c r="AG197" s="227" t="s">
        <v>450</v>
      </c>
    </row>
    <row r="198" spans="1:35" s="38" customFormat="1" ht="330.75" x14ac:dyDescent="0.25">
      <c r="A198" s="53" t="s">
        <v>451</v>
      </c>
      <c r="B198" s="72" t="s">
        <v>452</v>
      </c>
      <c r="C198" s="55" t="s">
        <v>30</v>
      </c>
      <c r="D198" s="58">
        <f t="shared" si="105"/>
        <v>6695.5542615554577</v>
      </c>
      <c r="E198" s="58">
        <f t="shared" si="106"/>
        <v>6140.5531232299991</v>
      </c>
      <c r="F198" s="58">
        <f t="shared" si="99"/>
        <v>-555.00113832545867</v>
      </c>
      <c r="G198" s="97">
        <f t="shared" si="107"/>
        <v>-8.2890992536968133E-2</v>
      </c>
      <c r="H198" s="59" t="s">
        <v>453</v>
      </c>
      <c r="I198" s="58">
        <v>2996.782112002174</v>
      </c>
      <c r="J198" s="58">
        <v>3012.6939959204187</v>
      </c>
      <c r="K198" s="58">
        <f t="shared" si="100"/>
        <v>15.911883918244712</v>
      </c>
      <c r="L198" s="97">
        <f t="shared" si="108"/>
        <v>5.3096565994962697E-3</v>
      </c>
      <c r="M198" s="59" t="s">
        <v>453</v>
      </c>
      <c r="N198" s="58">
        <v>59.622999999999998</v>
      </c>
      <c r="O198" s="58">
        <v>65.506405910925295</v>
      </c>
      <c r="P198" s="58">
        <f t="shared" si="101"/>
        <v>5.8834059109252976</v>
      </c>
      <c r="Q198" s="97">
        <f>P198/N198</f>
        <v>9.8676784310170532E-2</v>
      </c>
      <c r="R198" s="59" t="s">
        <v>453</v>
      </c>
      <c r="S198" s="58">
        <v>1750.4536403999266</v>
      </c>
      <c r="T198" s="58">
        <v>1628.9749353604768</v>
      </c>
      <c r="U198" s="58">
        <f t="shared" si="102"/>
        <v>-121.47870503944978</v>
      </c>
      <c r="V198" s="97">
        <f>U198/S198</f>
        <v>-6.9398413208872814E-2</v>
      </c>
      <c r="W198" s="59" t="s">
        <v>453</v>
      </c>
      <c r="X198" s="58">
        <v>588.49980308328202</v>
      </c>
      <c r="Y198" s="58">
        <v>527.50974889927511</v>
      </c>
      <c r="Z198" s="58">
        <f t="shared" si="103"/>
        <v>-60.990054184006908</v>
      </c>
      <c r="AA198" s="97">
        <f>Z198/X198</f>
        <v>-0.10363649038532619</v>
      </c>
      <c r="AB198" s="59" t="s">
        <v>453</v>
      </c>
      <c r="AC198" s="58">
        <v>1300.1957060700754</v>
      </c>
      <c r="AD198" s="58">
        <v>905.86803713890276</v>
      </c>
      <c r="AE198" s="58">
        <f t="shared" si="104"/>
        <v>-394.32766893117264</v>
      </c>
      <c r="AF198" s="97">
        <f>AE198/AC198</f>
        <v>-0.3032833188805501</v>
      </c>
      <c r="AG198" s="227" t="s">
        <v>453</v>
      </c>
    </row>
    <row r="199" spans="1:35" s="38" customFormat="1" ht="110.25" x14ac:dyDescent="0.25">
      <c r="A199" s="53" t="s">
        <v>454</v>
      </c>
      <c r="B199" s="72" t="s">
        <v>455</v>
      </c>
      <c r="C199" s="55" t="s">
        <v>30</v>
      </c>
      <c r="D199" s="58">
        <f t="shared" si="105"/>
        <v>2024.2752526494085</v>
      </c>
      <c r="E199" s="58">
        <f t="shared" si="106"/>
        <v>441.25119340000009</v>
      </c>
      <c r="F199" s="58">
        <f t="shared" si="99"/>
        <v>-1583.0240592494083</v>
      </c>
      <c r="G199" s="97">
        <f t="shared" si="107"/>
        <v>-0.78202016113051698</v>
      </c>
      <c r="H199" s="59" t="s">
        <v>456</v>
      </c>
      <c r="I199" s="58">
        <v>1816.2733382734339</v>
      </c>
      <c r="J199" s="58">
        <v>337.81633059530935</v>
      </c>
      <c r="K199" s="58">
        <f t="shared" si="100"/>
        <v>-1478.4570076781245</v>
      </c>
      <c r="L199" s="97">
        <f t="shared" si="108"/>
        <v>-0.81400578675209712</v>
      </c>
      <c r="M199" s="59" t="s">
        <v>457</v>
      </c>
      <c r="N199" s="58">
        <v>5.0399999999999889E-2</v>
      </c>
      <c r="O199" s="58">
        <v>1.2682006932382917E-2</v>
      </c>
      <c r="P199" s="58">
        <f t="shared" si="101"/>
        <v>-3.7717993067616973E-2</v>
      </c>
      <c r="Q199" s="97">
        <f>P199/N199</f>
        <v>-0.74837287832573518</v>
      </c>
      <c r="R199" s="59" t="s">
        <v>458</v>
      </c>
      <c r="S199" s="58">
        <v>19.102804969117738</v>
      </c>
      <c r="T199" s="58">
        <v>7.1349594547673716</v>
      </c>
      <c r="U199" s="58">
        <f t="shared" si="102"/>
        <v>-11.967845514350365</v>
      </c>
      <c r="V199" s="97">
        <f>U199/S199</f>
        <v>-0.62649676493572559</v>
      </c>
      <c r="W199" s="59" t="s">
        <v>459</v>
      </c>
      <c r="X199" s="58">
        <v>186.57348044606505</v>
      </c>
      <c r="Y199" s="58">
        <v>94.008177102449906</v>
      </c>
      <c r="Z199" s="58">
        <f t="shared" si="103"/>
        <v>-92.565303343615142</v>
      </c>
      <c r="AA199" s="97">
        <f>Z199/X199</f>
        <v>-0.4961332292365852</v>
      </c>
      <c r="AB199" s="59" t="s">
        <v>460</v>
      </c>
      <c r="AC199" s="58">
        <v>2.2752289607917269</v>
      </c>
      <c r="AD199" s="58">
        <v>2.279044240541046</v>
      </c>
      <c r="AE199" s="58">
        <f t="shared" si="104"/>
        <v>3.815279749319167E-3</v>
      </c>
      <c r="AF199" s="97">
        <f>AE199/AC199</f>
        <v>1.6768772791954697E-3</v>
      </c>
      <c r="AG199" s="227" t="s">
        <v>31</v>
      </c>
    </row>
    <row r="200" spans="1:35" s="38" customFormat="1" ht="126" x14ac:dyDescent="0.25">
      <c r="A200" s="53" t="s">
        <v>461</v>
      </c>
      <c r="B200" s="72" t="s">
        <v>462</v>
      </c>
      <c r="C200" s="55" t="s">
        <v>30</v>
      </c>
      <c r="D200" s="58">
        <f t="shared" si="105"/>
        <v>3351.6519999999996</v>
      </c>
      <c r="E200" s="58">
        <f t="shared" si="106"/>
        <v>6597.3553336499999</v>
      </c>
      <c r="F200" s="58">
        <f t="shared" si="99"/>
        <v>3245.7033336500003</v>
      </c>
      <c r="G200" s="97">
        <f t="shared" si="107"/>
        <v>0.96838912084249817</v>
      </c>
      <c r="H200" s="59" t="s">
        <v>247</v>
      </c>
      <c r="I200" s="58">
        <v>1605.7629999999999</v>
      </c>
      <c r="J200" s="58">
        <v>3430.1754518900007</v>
      </c>
      <c r="K200" s="58">
        <f t="shared" si="100"/>
        <v>1824.4124518900007</v>
      </c>
      <c r="L200" s="97">
        <f t="shared" si="108"/>
        <v>1.1361654564777</v>
      </c>
      <c r="M200" s="59" t="s">
        <v>247</v>
      </c>
      <c r="N200" s="58">
        <v>81.06</v>
      </c>
      <c r="O200" s="58">
        <v>94.440669169999993</v>
      </c>
      <c r="P200" s="58">
        <f t="shared" si="101"/>
        <v>13.38066916999999</v>
      </c>
      <c r="Q200" s="97">
        <f>P200/N200</f>
        <v>0.16507117160128287</v>
      </c>
      <c r="R200" s="59" t="s">
        <v>248</v>
      </c>
      <c r="S200" s="58">
        <v>1160.808</v>
      </c>
      <c r="T200" s="58">
        <v>1801.0537147199998</v>
      </c>
      <c r="U200" s="58">
        <f t="shared" si="102"/>
        <v>640.2457147199998</v>
      </c>
      <c r="V200" s="97">
        <f>U200/S200</f>
        <v>0.5515517766245579</v>
      </c>
      <c r="W200" s="59" t="s">
        <v>248</v>
      </c>
      <c r="X200" s="58">
        <v>168.68</v>
      </c>
      <c r="Y200" s="58">
        <v>247.45501120999998</v>
      </c>
      <c r="Z200" s="58">
        <f t="shared" si="103"/>
        <v>78.775011209999974</v>
      </c>
      <c r="AA200" s="97">
        <f>Z200/X200</f>
        <v>0.46700860333175226</v>
      </c>
      <c r="AB200" s="59" t="s">
        <v>248</v>
      </c>
      <c r="AC200" s="58">
        <v>335.34100000000001</v>
      </c>
      <c r="AD200" s="58">
        <v>1024.2304866599998</v>
      </c>
      <c r="AE200" s="58">
        <f t="shared" si="104"/>
        <v>688.88948665999976</v>
      </c>
      <c r="AF200" s="97">
        <f>AE200/AC200</f>
        <v>2.054295438553591</v>
      </c>
      <c r="AG200" s="227" t="s">
        <v>247</v>
      </c>
    </row>
    <row r="201" spans="1:35" s="38" customFormat="1" ht="48" thickBot="1" x14ac:dyDescent="0.3">
      <c r="A201" s="60" t="s">
        <v>463</v>
      </c>
      <c r="B201" s="93" t="s">
        <v>464</v>
      </c>
      <c r="C201" s="62" t="s">
        <v>30</v>
      </c>
      <c r="D201" s="102">
        <f t="shared" si="105"/>
        <v>9290.8224439642145</v>
      </c>
      <c r="E201" s="102">
        <f t="shared" si="106"/>
        <v>10008.914377580013</v>
      </c>
      <c r="F201" s="102">
        <f t="shared" si="99"/>
        <v>718.09193361579855</v>
      </c>
      <c r="G201" s="103">
        <f t="shared" si="107"/>
        <v>7.7290459262011529E-2</v>
      </c>
      <c r="H201" s="114" t="s">
        <v>465</v>
      </c>
      <c r="I201" s="102">
        <v>2373.0918038671098</v>
      </c>
      <c r="J201" s="102">
        <v>2857.1875645853142</v>
      </c>
      <c r="K201" s="102">
        <f t="shared" si="100"/>
        <v>484.09576071820447</v>
      </c>
      <c r="L201" s="103">
        <f t="shared" si="108"/>
        <v>0.20399369292386349</v>
      </c>
      <c r="M201" s="114" t="s">
        <v>466</v>
      </c>
      <c r="N201" s="102">
        <v>348.01800000000026</v>
      </c>
      <c r="O201" s="102">
        <v>350.67014277205453</v>
      </c>
      <c r="P201" s="102">
        <f t="shared" si="101"/>
        <v>2.6521427720542761</v>
      </c>
      <c r="Q201" s="103">
        <f>P201/N201</f>
        <v>7.62070574526109E-3</v>
      </c>
      <c r="R201" s="114" t="s">
        <v>31</v>
      </c>
      <c r="S201" s="102">
        <v>4385.7970734563805</v>
      </c>
      <c r="T201" s="102">
        <v>4564.0489875710336</v>
      </c>
      <c r="U201" s="102">
        <f t="shared" si="102"/>
        <v>178.25191411465312</v>
      </c>
      <c r="V201" s="103">
        <f>U201/S201</f>
        <v>4.0642991713744629E-2</v>
      </c>
      <c r="W201" s="114" t="s">
        <v>467</v>
      </c>
      <c r="X201" s="102">
        <v>1851.1355954307926</v>
      </c>
      <c r="Y201" s="102">
        <v>1637.8257284872361</v>
      </c>
      <c r="Z201" s="102">
        <f t="shared" si="103"/>
        <v>-213.30986694355647</v>
      </c>
      <c r="AA201" s="103">
        <f>Z201/X201</f>
        <v>-0.11523189736617616</v>
      </c>
      <c r="AB201" s="114" t="s">
        <v>468</v>
      </c>
      <c r="AC201" s="102">
        <v>332.77997120993138</v>
      </c>
      <c r="AD201" s="102">
        <v>599.18195416437447</v>
      </c>
      <c r="AE201" s="102">
        <f t="shared" si="104"/>
        <v>266.4019829544431</v>
      </c>
      <c r="AF201" s="103">
        <f>AE201/AC201</f>
        <v>0.80053490594957022</v>
      </c>
      <c r="AG201" s="230" t="s">
        <v>469</v>
      </c>
    </row>
    <row r="202" spans="1:35" s="38" customFormat="1" ht="142.5" thickBot="1" x14ac:dyDescent="0.3">
      <c r="A202" s="66" t="s">
        <v>470</v>
      </c>
      <c r="B202" s="67" t="s">
        <v>471</v>
      </c>
      <c r="C202" s="68" t="s">
        <v>30</v>
      </c>
      <c r="D202" s="46">
        <f>SUM(D203,D204,D208)</f>
        <v>14.453098360000004</v>
      </c>
      <c r="E202" s="46">
        <f>SUM(E203,E204,E208)</f>
        <v>190.6401200300009</v>
      </c>
      <c r="F202" s="46">
        <f t="shared" si="99"/>
        <v>176.18702167000089</v>
      </c>
      <c r="G202" s="104">
        <f t="shared" si="107"/>
        <v>12.190259644092039</v>
      </c>
      <c r="H202" s="105" t="s">
        <v>472</v>
      </c>
      <c r="I202" s="46">
        <f>SUM(I203,I204,I208)</f>
        <v>14.453098360000004</v>
      </c>
      <c r="J202" s="46">
        <f>SUM(J203,J204,J208)</f>
        <v>38.307160899106314</v>
      </c>
      <c r="K202" s="46">
        <f t="shared" si="100"/>
        <v>23.854062539106309</v>
      </c>
      <c r="L202" s="104">
        <f t="shared" si="108"/>
        <v>1.6504462880515747</v>
      </c>
      <c r="M202" s="105" t="s">
        <v>472</v>
      </c>
      <c r="N202" s="46">
        <f>SUM(N203,N204,N208)</f>
        <v>0</v>
      </c>
      <c r="O202" s="46">
        <v>6.9629781755989523E-2</v>
      </c>
      <c r="P202" s="46">
        <f t="shared" si="101"/>
        <v>6.9629781755989523E-2</v>
      </c>
      <c r="Q202" s="104">
        <v>1</v>
      </c>
      <c r="R202" s="105" t="s">
        <v>472</v>
      </c>
      <c r="S202" s="46">
        <f>SUM(S203,S204,S208)</f>
        <v>0</v>
      </c>
      <c r="T202" s="46">
        <f>SUM(T203,T204,T208)</f>
        <v>60.266152539313019</v>
      </c>
      <c r="U202" s="46">
        <f t="shared" si="102"/>
        <v>60.266152539313019</v>
      </c>
      <c r="V202" s="104">
        <v>1</v>
      </c>
      <c r="W202" s="105" t="s">
        <v>472</v>
      </c>
      <c r="X202" s="46">
        <f>SUM(X203,X204,X208)</f>
        <v>0</v>
      </c>
      <c r="Y202" s="46">
        <f>SUM(Y203,Y204,Y208)</f>
        <v>0.41394874191330422</v>
      </c>
      <c r="Z202" s="46">
        <f t="shared" si="103"/>
        <v>0.41394874191330422</v>
      </c>
      <c r="AA202" s="119">
        <v>1</v>
      </c>
      <c r="AB202" s="112" t="s">
        <v>472</v>
      </c>
      <c r="AC202" s="46">
        <f>SUM(AC203,AC204,AC208)</f>
        <v>0</v>
      </c>
      <c r="AD202" s="46">
        <v>91.583228067912302</v>
      </c>
      <c r="AE202" s="46">
        <f t="shared" si="104"/>
        <v>91.583228067912302</v>
      </c>
      <c r="AF202" s="104">
        <v>1</v>
      </c>
      <c r="AG202" s="135" t="s">
        <v>472</v>
      </c>
    </row>
    <row r="203" spans="1:35" s="38" customFormat="1" ht="63" x14ac:dyDescent="0.25">
      <c r="A203" s="47" t="s">
        <v>473</v>
      </c>
      <c r="B203" s="92" t="s">
        <v>474</v>
      </c>
      <c r="C203" s="49" t="s">
        <v>30</v>
      </c>
      <c r="D203" s="52">
        <f t="shared" ref="D203:E208" si="109">SUM(I203,N203,S203,X203,AC203)</f>
        <v>14.453098360000004</v>
      </c>
      <c r="E203" s="52">
        <f t="shared" si="109"/>
        <v>185.72618910000091</v>
      </c>
      <c r="F203" s="52">
        <f t="shared" si="99"/>
        <v>171.2730907400009</v>
      </c>
      <c r="G203" s="106">
        <f t="shared" si="107"/>
        <v>11.850268120641285</v>
      </c>
      <c r="H203" s="107" t="s">
        <v>475</v>
      </c>
      <c r="I203" s="52">
        <v>14.453098360000004</v>
      </c>
      <c r="J203" s="52">
        <v>36.30718614877236</v>
      </c>
      <c r="K203" s="52">
        <f t="shared" si="100"/>
        <v>21.854087788772354</v>
      </c>
      <c r="L203" s="106">
        <f t="shared" si="108"/>
        <v>1.5120694016208402</v>
      </c>
      <c r="M203" s="107" t="s">
        <v>475</v>
      </c>
      <c r="N203" s="52">
        <v>0</v>
      </c>
      <c r="O203" s="52">
        <v>0</v>
      </c>
      <c r="P203" s="52">
        <f t="shared" si="101"/>
        <v>0</v>
      </c>
      <c r="Q203" s="106">
        <v>0</v>
      </c>
      <c r="R203" s="52" t="s">
        <v>31</v>
      </c>
      <c r="S203" s="52"/>
      <c r="T203" s="52">
        <v>58.405999351228573</v>
      </c>
      <c r="U203" s="52">
        <f t="shared" si="102"/>
        <v>58.405999351228573</v>
      </c>
      <c r="V203" s="106">
        <v>1</v>
      </c>
      <c r="W203" s="215" t="s">
        <v>475</v>
      </c>
      <c r="X203" s="52">
        <v>0</v>
      </c>
      <c r="Y203" s="52">
        <v>0.10100000000000001</v>
      </c>
      <c r="Z203" s="52">
        <f t="shared" si="103"/>
        <v>0.10100000000000001</v>
      </c>
      <c r="AA203" s="106">
        <v>1</v>
      </c>
      <c r="AB203" s="107" t="s">
        <v>475</v>
      </c>
      <c r="AC203" s="52"/>
      <c r="AD203" s="52">
        <v>90.912003599999991</v>
      </c>
      <c r="AE203" s="52">
        <f t="shared" si="104"/>
        <v>90.912003599999991</v>
      </c>
      <c r="AF203" s="106">
        <v>1</v>
      </c>
      <c r="AG203" s="229" t="s">
        <v>475</v>
      </c>
    </row>
    <row r="204" spans="1:35" s="38" customFormat="1" x14ac:dyDescent="0.25">
      <c r="A204" s="53" t="s">
        <v>476</v>
      </c>
      <c r="B204" s="72" t="s">
        <v>477</v>
      </c>
      <c r="C204" s="55" t="s">
        <v>30</v>
      </c>
      <c r="D204" s="58">
        <f t="shared" si="109"/>
        <v>0</v>
      </c>
      <c r="E204" s="58">
        <f t="shared" si="109"/>
        <v>0</v>
      </c>
      <c r="F204" s="58">
        <f t="shared" si="99"/>
        <v>0</v>
      </c>
      <c r="G204" s="97">
        <v>0</v>
      </c>
      <c r="H204" s="58" t="s">
        <v>31</v>
      </c>
      <c r="I204" s="58">
        <v>0</v>
      </c>
      <c r="J204" s="58">
        <v>0</v>
      </c>
      <c r="K204" s="58">
        <f t="shared" si="100"/>
        <v>0</v>
      </c>
      <c r="L204" s="97">
        <v>0</v>
      </c>
      <c r="M204" s="59" t="s">
        <v>31</v>
      </c>
      <c r="N204" s="58">
        <v>0</v>
      </c>
      <c r="O204" s="58">
        <v>0</v>
      </c>
      <c r="P204" s="58">
        <f t="shared" si="101"/>
        <v>0</v>
      </c>
      <c r="Q204" s="97">
        <v>0</v>
      </c>
      <c r="R204" s="58" t="s">
        <v>31</v>
      </c>
      <c r="S204" s="58">
        <v>0</v>
      </c>
      <c r="T204" s="58">
        <v>0</v>
      </c>
      <c r="U204" s="58">
        <f t="shared" si="102"/>
        <v>0</v>
      </c>
      <c r="V204" s="97">
        <v>0</v>
      </c>
      <c r="W204" s="58" t="s">
        <v>31</v>
      </c>
      <c r="X204" s="58">
        <v>0</v>
      </c>
      <c r="Y204" s="58">
        <v>0</v>
      </c>
      <c r="Z204" s="58">
        <f t="shared" si="103"/>
        <v>0</v>
      </c>
      <c r="AA204" s="97">
        <v>0</v>
      </c>
      <c r="AB204" s="58" t="s">
        <v>31</v>
      </c>
      <c r="AC204" s="58">
        <v>0</v>
      </c>
      <c r="AD204" s="58">
        <v>0</v>
      </c>
      <c r="AE204" s="58">
        <f t="shared" si="104"/>
        <v>0</v>
      </c>
      <c r="AF204" s="97">
        <v>0</v>
      </c>
      <c r="AG204" s="227" t="s">
        <v>31</v>
      </c>
    </row>
    <row r="205" spans="1:35" s="38" customFormat="1" ht="31.5" x14ac:dyDescent="0.25">
      <c r="A205" s="53" t="s">
        <v>478</v>
      </c>
      <c r="B205" s="70" t="s">
        <v>479</v>
      </c>
      <c r="C205" s="55" t="s">
        <v>30</v>
      </c>
      <c r="D205" s="58">
        <f t="shared" si="109"/>
        <v>0</v>
      </c>
      <c r="E205" s="58">
        <f t="shared" si="109"/>
        <v>0</v>
      </c>
      <c r="F205" s="58">
        <f t="shared" si="99"/>
        <v>0</v>
      </c>
      <c r="G205" s="97">
        <v>0</v>
      </c>
      <c r="H205" s="58" t="s">
        <v>31</v>
      </c>
      <c r="I205" s="58">
        <v>0</v>
      </c>
      <c r="J205" s="58">
        <v>0</v>
      </c>
      <c r="K205" s="58">
        <f t="shared" si="100"/>
        <v>0</v>
      </c>
      <c r="L205" s="97">
        <v>0</v>
      </c>
      <c r="M205" s="59" t="s">
        <v>31</v>
      </c>
      <c r="N205" s="58">
        <v>0</v>
      </c>
      <c r="O205" s="58">
        <v>0</v>
      </c>
      <c r="P205" s="58">
        <f t="shared" si="101"/>
        <v>0</v>
      </c>
      <c r="Q205" s="97">
        <v>0</v>
      </c>
      <c r="R205" s="58" t="s">
        <v>31</v>
      </c>
      <c r="S205" s="58">
        <v>0</v>
      </c>
      <c r="T205" s="58">
        <v>0</v>
      </c>
      <c r="U205" s="58">
        <f t="shared" si="102"/>
        <v>0</v>
      </c>
      <c r="V205" s="97">
        <v>0</v>
      </c>
      <c r="W205" s="58" t="s">
        <v>31</v>
      </c>
      <c r="X205" s="58">
        <v>0</v>
      </c>
      <c r="Y205" s="58">
        <v>0</v>
      </c>
      <c r="Z205" s="58">
        <f t="shared" si="103"/>
        <v>0</v>
      </c>
      <c r="AA205" s="97">
        <v>0</v>
      </c>
      <c r="AB205" s="58" t="s">
        <v>31</v>
      </c>
      <c r="AC205" s="58">
        <v>0</v>
      </c>
      <c r="AD205" s="58">
        <v>0</v>
      </c>
      <c r="AE205" s="58">
        <f t="shared" si="104"/>
        <v>0</v>
      </c>
      <c r="AF205" s="97">
        <v>0</v>
      </c>
      <c r="AG205" s="227" t="s">
        <v>31</v>
      </c>
    </row>
    <row r="206" spans="1:35" s="38" customFormat="1" x14ac:dyDescent="0.25">
      <c r="A206" s="53" t="s">
        <v>480</v>
      </c>
      <c r="B206" s="74" t="s">
        <v>481</v>
      </c>
      <c r="C206" s="55" t="s">
        <v>30</v>
      </c>
      <c r="D206" s="58">
        <f t="shared" si="109"/>
        <v>0</v>
      </c>
      <c r="E206" s="58">
        <f t="shared" si="109"/>
        <v>0</v>
      </c>
      <c r="F206" s="58">
        <f t="shared" si="99"/>
        <v>0</v>
      </c>
      <c r="G206" s="97">
        <v>0</v>
      </c>
      <c r="H206" s="58" t="s">
        <v>31</v>
      </c>
      <c r="I206" s="58">
        <v>0</v>
      </c>
      <c r="J206" s="58">
        <v>0</v>
      </c>
      <c r="K206" s="58">
        <f t="shared" si="100"/>
        <v>0</v>
      </c>
      <c r="L206" s="97">
        <v>0</v>
      </c>
      <c r="M206" s="59" t="s">
        <v>31</v>
      </c>
      <c r="N206" s="58">
        <v>0</v>
      </c>
      <c r="O206" s="58">
        <v>0</v>
      </c>
      <c r="P206" s="58">
        <f t="shared" si="101"/>
        <v>0</v>
      </c>
      <c r="Q206" s="97">
        <v>0</v>
      </c>
      <c r="R206" s="58" t="s">
        <v>31</v>
      </c>
      <c r="S206" s="58">
        <v>0</v>
      </c>
      <c r="T206" s="58">
        <v>0</v>
      </c>
      <c r="U206" s="58">
        <f t="shared" si="102"/>
        <v>0</v>
      </c>
      <c r="V206" s="97">
        <v>0</v>
      </c>
      <c r="W206" s="58" t="s">
        <v>31</v>
      </c>
      <c r="X206" s="58">
        <v>0</v>
      </c>
      <c r="Y206" s="58">
        <v>0</v>
      </c>
      <c r="Z206" s="58">
        <f t="shared" si="103"/>
        <v>0</v>
      </c>
      <c r="AA206" s="97">
        <v>0</v>
      </c>
      <c r="AB206" s="58" t="s">
        <v>31</v>
      </c>
      <c r="AC206" s="58">
        <v>0</v>
      </c>
      <c r="AD206" s="58">
        <v>0</v>
      </c>
      <c r="AE206" s="58">
        <f t="shared" si="104"/>
        <v>0</v>
      </c>
      <c r="AF206" s="97">
        <v>0</v>
      </c>
      <c r="AG206" s="227" t="s">
        <v>31</v>
      </c>
    </row>
    <row r="207" spans="1:35" s="38" customFormat="1" x14ac:dyDescent="0.25">
      <c r="A207" s="53" t="s">
        <v>482</v>
      </c>
      <c r="B207" s="74" t="s">
        <v>483</v>
      </c>
      <c r="C207" s="55" t="s">
        <v>30</v>
      </c>
      <c r="D207" s="58">
        <f t="shared" si="109"/>
        <v>0</v>
      </c>
      <c r="E207" s="58">
        <f t="shared" si="109"/>
        <v>0</v>
      </c>
      <c r="F207" s="58">
        <f t="shared" si="99"/>
        <v>0</v>
      </c>
      <c r="G207" s="97">
        <v>0</v>
      </c>
      <c r="H207" s="58" t="s">
        <v>31</v>
      </c>
      <c r="I207" s="58">
        <v>0</v>
      </c>
      <c r="J207" s="58">
        <v>0</v>
      </c>
      <c r="K207" s="58">
        <f t="shared" si="100"/>
        <v>0</v>
      </c>
      <c r="L207" s="97">
        <v>0</v>
      </c>
      <c r="M207" s="59" t="s">
        <v>31</v>
      </c>
      <c r="N207" s="58">
        <v>0</v>
      </c>
      <c r="O207" s="58">
        <v>0</v>
      </c>
      <c r="P207" s="58">
        <f t="shared" si="101"/>
        <v>0</v>
      </c>
      <c r="Q207" s="97">
        <v>0</v>
      </c>
      <c r="R207" s="58" t="s">
        <v>31</v>
      </c>
      <c r="S207" s="58">
        <v>0</v>
      </c>
      <c r="T207" s="58">
        <v>0</v>
      </c>
      <c r="U207" s="58">
        <f t="shared" si="102"/>
        <v>0</v>
      </c>
      <c r="V207" s="97">
        <v>0</v>
      </c>
      <c r="W207" s="58" t="s">
        <v>31</v>
      </c>
      <c r="X207" s="58">
        <v>0</v>
      </c>
      <c r="Y207" s="58">
        <v>0</v>
      </c>
      <c r="Z207" s="58">
        <f t="shared" si="103"/>
        <v>0</v>
      </c>
      <c r="AA207" s="97">
        <v>0</v>
      </c>
      <c r="AB207" s="58" t="s">
        <v>31</v>
      </c>
      <c r="AC207" s="58">
        <v>0</v>
      </c>
      <c r="AD207" s="58">
        <v>0</v>
      </c>
      <c r="AE207" s="58">
        <f t="shared" si="104"/>
        <v>0</v>
      </c>
      <c r="AF207" s="97">
        <v>0</v>
      </c>
      <c r="AG207" s="227" t="s">
        <v>31</v>
      </c>
    </row>
    <row r="208" spans="1:35" s="38" customFormat="1" ht="79.5" thickBot="1" x14ac:dyDescent="0.3">
      <c r="A208" s="53" t="s">
        <v>484</v>
      </c>
      <c r="B208" s="72" t="s">
        <v>485</v>
      </c>
      <c r="C208" s="55" t="s">
        <v>30</v>
      </c>
      <c r="D208" s="58">
        <f t="shared" si="109"/>
        <v>0</v>
      </c>
      <c r="E208" s="58">
        <f t="shared" si="109"/>
        <v>4.9139309299999994</v>
      </c>
      <c r="F208" s="102">
        <f t="shared" si="99"/>
        <v>4.9139309299999994</v>
      </c>
      <c r="G208" s="97">
        <v>1</v>
      </c>
      <c r="H208" s="56" t="s">
        <v>486</v>
      </c>
      <c r="I208" s="102">
        <v>0</v>
      </c>
      <c r="J208" s="102">
        <v>1.9999747503339516</v>
      </c>
      <c r="K208" s="102">
        <f t="shared" si="100"/>
        <v>1.9999747503339516</v>
      </c>
      <c r="L208" s="97">
        <v>1</v>
      </c>
      <c r="M208" s="114" t="s">
        <v>486</v>
      </c>
      <c r="N208" s="102">
        <v>0</v>
      </c>
      <c r="O208" s="102">
        <v>6.9629781755989523E-2</v>
      </c>
      <c r="P208" s="102">
        <f t="shared" si="101"/>
        <v>6.9629781755989523E-2</v>
      </c>
      <c r="Q208" s="97">
        <v>1</v>
      </c>
      <c r="R208" s="114" t="s">
        <v>486</v>
      </c>
      <c r="S208" s="102">
        <v>0</v>
      </c>
      <c r="T208" s="102">
        <v>1.8601531880844495</v>
      </c>
      <c r="U208" s="102">
        <f t="shared" si="102"/>
        <v>1.8601531880844495</v>
      </c>
      <c r="V208" s="97">
        <v>1</v>
      </c>
      <c r="W208" s="113" t="s">
        <v>486</v>
      </c>
      <c r="X208" s="102">
        <v>0</v>
      </c>
      <c r="Y208" s="102">
        <v>0.31294874191330418</v>
      </c>
      <c r="Z208" s="102">
        <f t="shared" si="103"/>
        <v>0.31294874191330418</v>
      </c>
      <c r="AA208" s="97">
        <v>1</v>
      </c>
      <c r="AB208" s="114" t="s">
        <v>486</v>
      </c>
      <c r="AC208" s="102">
        <v>0</v>
      </c>
      <c r="AD208" s="102">
        <v>0.67122446791230439</v>
      </c>
      <c r="AE208" s="102">
        <f t="shared" si="104"/>
        <v>0.67122446791230439</v>
      </c>
      <c r="AF208" s="97">
        <v>1</v>
      </c>
      <c r="AG208" s="230" t="s">
        <v>486</v>
      </c>
      <c r="AI208" s="115"/>
    </row>
    <row r="209" spans="1:38" s="38" customFormat="1" ht="17.25" thickBot="1" x14ac:dyDescent="0.3">
      <c r="A209" s="66" t="s">
        <v>487</v>
      </c>
      <c r="B209" s="67" t="s">
        <v>488</v>
      </c>
      <c r="C209" s="68" t="s">
        <v>30</v>
      </c>
      <c r="D209" s="46">
        <f>D210+D217+D218+D219</f>
        <v>5631.1222435337595</v>
      </c>
      <c r="E209" s="46">
        <f>E210+E217+E218+E219</f>
        <v>20383.429410379998</v>
      </c>
      <c r="F209" s="116">
        <f t="shared" si="99"/>
        <v>14752.30716684624</v>
      </c>
      <c r="G209" s="104">
        <f>F209/D209</f>
        <v>2.6197810185680792</v>
      </c>
      <c r="H209" s="117" t="s">
        <v>31</v>
      </c>
      <c r="I209" s="46">
        <f>I210+I217+I218+I219</f>
        <v>2545.9876129665608</v>
      </c>
      <c r="J209" s="46">
        <f>J210+J217+J218+J219</f>
        <v>3913.2825542399996</v>
      </c>
      <c r="K209" s="46">
        <f t="shared" si="100"/>
        <v>1367.2949412734388</v>
      </c>
      <c r="L209" s="104">
        <f>K209/I209</f>
        <v>0.53703911767279955</v>
      </c>
      <c r="M209" s="43" t="s">
        <v>31</v>
      </c>
      <c r="N209" s="46">
        <f>N210+N217+N218+N219</f>
        <v>45.019387430000002</v>
      </c>
      <c r="O209" s="46">
        <f>O210+O217+O218+O219</f>
        <v>53.971361200000004</v>
      </c>
      <c r="P209" s="46">
        <f t="shared" si="101"/>
        <v>8.9519737700000022</v>
      </c>
      <c r="Q209" s="104">
        <f>P209/N209</f>
        <v>0.19884708080311617</v>
      </c>
      <c r="R209" s="43" t="s">
        <v>31</v>
      </c>
      <c r="S209" s="46">
        <f>S210+S217+S218+S219</f>
        <v>1430.6508644411992</v>
      </c>
      <c r="T209" s="46">
        <f>T210+T217+T218+T219</f>
        <v>11602.94106268</v>
      </c>
      <c r="U209" s="46">
        <f t="shared" si="102"/>
        <v>10172.290198238801</v>
      </c>
      <c r="V209" s="104">
        <f>U209/S209</f>
        <v>7.1102534175674066</v>
      </c>
      <c r="W209" s="118" t="s">
        <v>31</v>
      </c>
      <c r="X209" s="46">
        <f>X210+X217+X218+X219</f>
        <v>249.64992395199957</v>
      </c>
      <c r="Y209" s="46">
        <f>Y210+Y217+Y218+Y219</f>
        <v>434.82387854999996</v>
      </c>
      <c r="Z209" s="46">
        <f t="shared" si="103"/>
        <v>185.17395459800039</v>
      </c>
      <c r="AA209" s="104">
        <f>Z209/X209</f>
        <v>0.74173447228289147</v>
      </c>
      <c r="AB209" s="105" t="s">
        <v>31</v>
      </c>
      <c r="AC209" s="46">
        <f>AC210+AC217+AC218+AC219</f>
        <v>1359.8144547440002</v>
      </c>
      <c r="AD209" s="46">
        <f>AD210+AD217+AD218+AD219</f>
        <v>4378.4105537100004</v>
      </c>
      <c r="AE209" s="46">
        <f t="shared" si="104"/>
        <v>3018.5960989660002</v>
      </c>
      <c r="AF209" s="104">
        <f>AE209/AC209</f>
        <v>2.2198588112039768</v>
      </c>
      <c r="AG209" s="135" t="s">
        <v>31</v>
      </c>
    </row>
    <row r="210" spans="1:38" s="38" customFormat="1" x14ac:dyDescent="0.25">
      <c r="A210" s="53" t="s">
        <v>489</v>
      </c>
      <c r="B210" s="72" t="s">
        <v>490</v>
      </c>
      <c r="C210" s="55" t="s">
        <v>30</v>
      </c>
      <c r="D210" s="58">
        <f t="shared" ref="D210:D220" si="110">SUM(I210,N210,S210,X210,AC210)</f>
        <v>5456.7622435337598</v>
      </c>
      <c r="E210" s="58">
        <f t="shared" ref="E210:E220" si="111">SUM(J210,O210,T210,Y210,AD210)</f>
        <v>20160.023051249998</v>
      </c>
      <c r="F210" s="52">
        <f t="shared" si="99"/>
        <v>14703.260807716239</v>
      </c>
      <c r="G210" s="106">
        <f>F210/D210</f>
        <v>2.6945027383481004</v>
      </c>
      <c r="H210" s="52" t="s">
        <v>31</v>
      </c>
      <c r="I210" s="52">
        <v>2423.2276129665606</v>
      </c>
      <c r="J210" s="52">
        <v>3707.9305951099996</v>
      </c>
      <c r="K210" s="52">
        <f t="shared" si="100"/>
        <v>1284.7029821434389</v>
      </c>
      <c r="L210" s="106">
        <f>K210/I210</f>
        <v>0.53016191102687271</v>
      </c>
      <c r="M210" s="107" t="s">
        <v>31</v>
      </c>
      <c r="N210" s="52">
        <v>45.019387430000002</v>
      </c>
      <c r="O210" s="58">
        <v>53.971361200000004</v>
      </c>
      <c r="P210" s="52">
        <f t="shared" si="101"/>
        <v>8.9519737700000022</v>
      </c>
      <c r="Q210" s="106">
        <f>P210/N210</f>
        <v>0.19884708080311617</v>
      </c>
      <c r="R210" s="52" t="s">
        <v>31</v>
      </c>
      <c r="S210" s="52">
        <v>1379.0508644411993</v>
      </c>
      <c r="T210" s="52">
        <v>11584.886662679999</v>
      </c>
      <c r="U210" s="52">
        <f t="shared" si="102"/>
        <v>10205.835798238801</v>
      </c>
      <c r="V210" s="106">
        <f>U210/S210</f>
        <v>7.40062318323137</v>
      </c>
      <c r="W210" s="52" t="s">
        <v>31</v>
      </c>
      <c r="X210" s="52">
        <v>249.64992395199957</v>
      </c>
      <c r="Y210" s="52">
        <v>434.82387854999996</v>
      </c>
      <c r="Z210" s="52">
        <f t="shared" si="103"/>
        <v>185.17395459800039</v>
      </c>
      <c r="AA210" s="106">
        <f>Z210/X210</f>
        <v>0.74173447228289147</v>
      </c>
      <c r="AB210" s="52" t="s">
        <v>31</v>
      </c>
      <c r="AC210" s="52">
        <v>1359.8144547440002</v>
      </c>
      <c r="AD210" s="52">
        <v>4378.4105537100004</v>
      </c>
      <c r="AE210" s="52">
        <f t="shared" si="104"/>
        <v>3018.5960989660002</v>
      </c>
      <c r="AF210" s="106">
        <f>AE210/AC210</f>
        <v>2.2198588112039768</v>
      </c>
      <c r="AG210" s="229" t="s">
        <v>31</v>
      </c>
    </row>
    <row r="211" spans="1:38" s="38" customFormat="1" x14ac:dyDescent="0.25">
      <c r="A211" s="53" t="s">
        <v>491</v>
      </c>
      <c r="B211" s="70" t="s">
        <v>492</v>
      </c>
      <c r="C211" s="55" t="s">
        <v>30</v>
      </c>
      <c r="D211" s="58">
        <f t="shared" si="110"/>
        <v>5090.9834404799694</v>
      </c>
      <c r="E211" s="58">
        <f t="shared" si="111"/>
        <v>5490.696568899999</v>
      </c>
      <c r="F211" s="52">
        <f t="shared" si="99"/>
        <v>399.71312842002953</v>
      </c>
      <c r="G211" s="106">
        <f>F211/D211</f>
        <v>7.851393214949158E-2</v>
      </c>
      <c r="H211" s="59" t="s">
        <v>31</v>
      </c>
      <c r="I211" s="58">
        <v>2185.7078658251703</v>
      </c>
      <c r="J211" s="58">
        <v>1935.0376340199994</v>
      </c>
      <c r="K211" s="52">
        <f t="shared" si="100"/>
        <v>-250.67023180517094</v>
      </c>
      <c r="L211" s="106">
        <f>K211/I211</f>
        <v>-0.11468606382607101</v>
      </c>
      <c r="M211" s="59" t="s">
        <v>31</v>
      </c>
      <c r="N211" s="58">
        <v>45.019387430000002</v>
      </c>
      <c r="O211" s="58">
        <v>49.364533600000001</v>
      </c>
      <c r="P211" s="52">
        <f t="shared" si="101"/>
        <v>4.3451461699999996</v>
      </c>
      <c r="Q211" s="106">
        <f>P211/N211</f>
        <v>9.6517221091828601E-2</v>
      </c>
      <c r="R211" s="59" t="s">
        <v>31</v>
      </c>
      <c r="S211" s="58">
        <v>1325.3978323107995</v>
      </c>
      <c r="T211" s="58">
        <v>949.81228600999998</v>
      </c>
      <c r="U211" s="52">
        <f t="shared" si="102"/>
        <v>-375.58554630079948</v>
      </c>
      <c r="V211" s="106">
        <f>U211/S211</f>
        <v>-0.2833757058784192</v>
      </c>
      <c r="W211" s="59" t="s">
        <v>31</v>
      </c>
      <c r="X211" s="58">
        <v>247.27177499199956</v>
      </c>
      <c r="Y211" s="58">
        <v>309.92614664000001</v>
      </c>
      <c r="Z211" s="52">
        <f t="shared" si="103"/>
        <v>62.654371648000449</v>
      </c>
      <c r="AA211" s="106">
        <f>Z211/X211</f>
        <v>0.25338262585783444</v>
      </c>
      <c r="AB211" s="59" t="s">
        <v>31</v>
      </c>
      <c r="AC211" s="58">
        <v>1287.5865799220003</v>
      </c>
      <c r="AD211" s="58">
        <v>2246.5559686299998</v>
      </c>
      <c r="AE211" s="58">
        <f t="shared" si="104"/>
        <v>958.96938870799954</v>
      </c>
      <c r="AF211" s="97">
        <f>AE211/AC211</f>
        <v>0.74478050925794226</v>
      </c>
      <c r="AG211" s="227" t="s">
        <v>31</v>
      </c>
    </row>
    <row r="212" spans="1:38" s="38" customFormat="1" x14ac:dyDescent="0.25">
      <c r="A212" s="53" t="s">
        <v>493</v>
      </c>
      <c r="B212" s="70" t="s">
        <v>494</v>
      </c>
      <c r="C212" s="55" t="s">
        <v>30</v>
      </c>
      <c r="D212" s="58">
        <f t="shared" si="110"/>
        <v>334.14481731379198</v>
      </c>
      <c r="E212" s="58">
        <f t="shared" si="111"/>
        <v>499.34608813999995</v>
      </c>
      <c r="F212" s="52">
        <f t="shared" ref="F212:F243" si="112">E212-D212</f>
        <v>165.20127082620797</v>
      </c>
      <c r="G212" s="106">
        <f>F212/D212</f>
        <v>0.49440021890589181</v>
      </c>
      <c r="H212" s="59" t="s">
        <v>31</v>
      </c>
      <c r="I212" s="58">
        <v>237.519747141392</v>
      </c>
      <c r="J212" s="58">
        <v>448.45584195999999</v>
      </c>
      <c r="K212" s="52">
        <f t="shared" ref="K212:K243" si="113">J212-I212</f>
        <v>210.93609481860798</v>
      </c>
      <c r="L212" s="106">
        <f>K212/I212</f>
        <v>0.88807813816440628</v>
      </c>
      <c r="M212" s="59" t="s">
        <v>31</v>
      </c>
      <c r="N212" s="58">
        <v>0</v>
      </c>
      <c r="O212" s="59">
        <v>0</v>
      </c>
      <c r="P212" s="52">
        <f t="shared" ref="P212:P243" si="114">O212-N212</f>
        <v>0</v>
      </c>
      <c r="Q212" s="106">
        <v>0</v>
      </c>
      <c r="R212" s="58" t="s">
        <v>31</v>
      </c>
      <c r="S212" s="58">
        <v>53.6530321304</v>
      </c>
      <c r="T212" s="58">
        <v>25.461839879999999</v>
      </c>
      <c r="U212" s="52">
        <f t="shared" ref="U212:U243" si="115">T212-S212</f>
        <v>-28.1911922504</v>
      </c>
      <c r="V212" s="106">
        <f>U212/S212</f>
        <v>-0.52543521085412748</v>
      </c>
      <c r="W212" s="59" t="s">
        <v>31</v>
      </c>
      <c r="X212" s="58">
        <v>2.3781489600000043</v>
      </c>
      <c r="Y212" s="58">
        <v>9.6964952199999992</v>
      </c>
      <c r="Z212" s="52">
        <f t="shared" ref="Z212:Z243" si="116">Y212-X212</f>
        <v>7.3183462599999949</v>
      </c>
      <c r="AA212" s="106">
        <f>Z212/X212</f>
        <v>3.0773287893622867</v>
      </c>
      <c r="AB212" s="59" t="s">
        <v>31</v>
      </c>
      <c r="AC212" s="58">
        <v>40.593889081999997</v>
      </c>
      <c r="AD212" s="58">
        <v>15.73191108</v>
      </c>
      <c r="AE212" s="58">
        <f t="shared" ref="AE212:AE243" si="117">AD212-AC212</f>
        <v>-24.861978001999997</v>
      </c>
      <c r="AF212" s="97">
        <f>AE212/AC212</f>
        <v>-0.61245617417386622</v>
      </c>
      <c r="AG212" s="227" t="s">
        <v>31</v>
      </c>
    </row>
    <row r="213" spans="1:38" s="38" customFormat="1" ht="31.5" x14ac:dyDescent="0.25">
      <c r="A213" s="53" t="s">
        <v>495</v>
      </c>
      <c r="B213" s="70" t="s">
        <v>496</v>
      </c>
      <c r="C213" s="55" t="s">
        <v>30</v>
      </c>
      <c r="D213" s="58">
        <f t="shared" si="110"/>
        <v>31.63398574</v>
      </c>
      <c r="E213" s="58">
        <f t="shared" si="111"/>
        <v>0</v>
      </c>
      <c r="F213" s="52">
        <f t="shared" si="112"/>
        <v>-31.63398574</v>
      </c>
      <c r="G213" s="106">
        <f>F213/D213</f>
        <v>-1</v>
      </c>
      <c r="H213" s="59" t="s">
        <v>31</v>
      </c>
      <c r="I213" s="58">
        <v>0</v>
      </c>
      <c r="J213" s="58">
        <v>0</v>
      </c>
      <c r="K213" s="52">
        <f t="shared" si="113"/>
        <v>0</v>
      </c>
      <c r="L213" s="106">
        <v>0</v>
      </c>
      <c r="M213" s="59" t="s">
        <v>31</v>
      </c>
      <c r="N213" s="58">
        <v>0</v>
      </c>
      <c r="O213" s="59">
        <v>0</v>
      </c>
      <c r="P213" s="52">
        <f t="shared" si="114"/>
        <v>0</v>
      </c>
      <c r="Q213" s="106">
        <v>0</v>
      </c>
      <c r="R213" s="58" t="s">
        <v>31</v>
      </c>
      <c r="S213" s="58">
        <v>0</v>
      </c>
      <c r="T213" s="58">
        <v>0</v>
      </c>
      <c r="U213" s="52">
        <f t="shared" si="115"/>
        <v>0</v>
      </c>
      <c r="V213" s="106">
        <v>0</v>
      </c>
      <c r="W213" s="59" t="s">
        <v>31</v>
      </c>
      <c r="X213" s="58">
        <v>0</v>
      </c>
      <c r="Y213" s="58">
        <v>0</v>
      </c>
      <c r="Z213" s="52">
        <f t="shared" si="116"/>
        <v>0</v>
      </c>
      <c r="AA213" s="106">
        <v>0</v>
      </c>
      <c r="AB213" s="58" t="s">
        <v>31</v>
      </c>
      <c r="AC213" s="58">
        <v>31.63398574</v>
      </c>
      <c r="AD213" s="58">
        <v>0</v>
      </c>
      <c r="AE213" s="58">
        <f t="shared" si="117"/>
        <v>-31.63398574</v>
      </c>
      <c r="AF213" s="97">
        <f>AE213/AC213</f>
        <v>-1</v>
      </c>
      <c r="AG213" s="227" t="s">
        <v>31</v>
      </c>
    </row>
    <row r="214" spans="1:38" s="38" customFormat="1" x14ac:dyDescent="0.25">
      <c r="A214" s="53" t="s">
        <v>497</v>
      </c>
      <c r="B214" s="70" t="s">
        <v>498</v>
      </c>
      <c r="C214" s="55" t="s">
        <v>30</v>
      </c>
      <c r="D214" s="58">
        <f t="shared" si="110"/>
        <v>0</v>
      </c>
      <c r="E214" s="58">
        <f t="shared" si="111"/>
        <v>10674.995358669999</v>
      </c>
      <c r="F214" s="52">
        <f t="shared" si="112"/>
        <v>10674.995358669999</v>
      </c>
      <c r="G214" s="106">
        <v>0</v>
      </c>
      <c r="H214" s="58" t="s">
        <v>31</v>
      </c>
      <c r="I214" s="58">
        <v>0</v>
      </c>
      <c r="J214" s="58">
        <v>375.20225866999999</v>
      </c>
      <c r="K214" s="52">
        <f t="shared" si="113"/>
        <v>375.20225866999999</v>
      </c>
      <c r="L214" s="106">
        <v>0</v>
      </c>
      <c r="M214" s="59" t="s">
        <v>31</v>
      </c>
      <c r="N214" s="58">
        <v>0</v>
      </c>
      <c r="O214" s="59">
        <v>0</v>
      </c>
      <c r="P214" s="52">
        <f t="shared" si="114"/>
        <v>0</v>
      </c>
      <c r="Q214" s="106">
        <v>0</v>
      </c>
      <c r="R214" s="58" t="s">
        <v>31</v>
      </c>
      <c r="S214" s="58">
        <v>0</v>
      </c>
      <c r="T214" s="58">
        <v>10295.946099999999</v>
      </c>
      <c r="U214" s="52">
        <f t="shared" si="115"/>
        <v>10295.946099999999</v>
      </c>
      <c r="V214" s="106">
        <v>0</v>
      </c>
      <c r="W214" s="59" t="s">
        <v>31</v>
      </c>
      <c r="X214" s="58">
        <v>0</v>
      </c>
      <c r="Y214" s="58">
        <v>3.847</v>
      </c>
      <c r="Z214" s="52">
        <f t="shared" si="116"/>
        <v>3.847</v>
      </c>
      <c r="AA214" s="106">
        <v>0</v>
      </c>
      <c r="AB214" s="58" t="s">
        <v>31</v>
      </c>
      <c r="AC214" s="58">
        <v>0</v>
      </c>
      <c r="AD214" s="58">
        <v>0</v>
      </c>
      <c r="AE214" s="58">
        <f t="shared" si="117"/>
        <v>0</v>
      </c>
      <c r="AF214" s="97">
        <v>0</v>
      </c>
      <c r="AG214" s="227" t="s">
        <v>31</v>
      </c>
    </row>
    <row r="215" spans="1:38" s="38" customFormat="1" x14ac:dyDescent="0.25">
      <c r="A215" s="53" t="s">
        <v>499</v>
      </c>
      <c r="B215" s="70" t="s">
        <v>500</v>
      </c>
      <c r="C215" s="55" t="s">
        <v>30</v>
      </c>
      <c r="D215" s="58">
        <f t="shared" si="110"/>
        <v>0</v>
      </c>
      <c r="E215" s="58">
        <f t="shared" si="111"/>
        <v>0</v>
      </c>
      <c r="F215" s="52">
        <f t="shared" si="112"/>
        <v>0</v>
      </c>
      <c r="G215" s="106">
        <v>0</v>
      </c>
      <c r="H215" s="58" t="s">
        <v>31</v>
      </c>
      <c r="I215" s="58">
        <v>0</v>
      </c>
      <c r="J215" s="58">
        <v>0</v>
      </c>
      <c r="K215" s="52">
        <f t="shared" si="113"/>
        <v>0</v>
      </c>
      <c r="L215" s="106">
        <v>0</v>
      </c>
      <c r="M215" s="59" t="s">
        <v>31</v>
      </c>
      <c r="N215" s="58">
        <v>0</v>
      </c>
      <c r="O215" s="59">
        <v>0</v>
      </c>
      <c r="P215" s="52">
        <f t="shared" si="114"/>
        <v>0</v>
      </c>
      <c r="Q215" s="106">
        <v>0</v>
      </c>
      <c r="R215" s="58" t="s">
        <v>31</v>
      </c>
      <c r="S215" s="58">
        <v>0</v>
      </c>
      <c r="T215" s="58">
        <v>0</v>
      </c>
      <c r="U215" s="52">
        <f t="shared" si="115"/>
        <v>0</v>
      </c>
      <c r="V215" s="106">
        <v>0</v>
      </c>
      <c r="W215" s="58" t="s">
        <v>31</v>
      </c>
      <c r="X215" s="58">
        <v>0</v>
      </c>
      <c r="Y215" s="58">
        <v>0</v>
      </c>
      <c r="Z215" s="52">
        <f t="shared" si="116"/>
        <v>0</v>
      </c>
      <c r="AA215" s="106">
        <v>0</v>
      </c>
      <c r="AB215" s="58" t="s">
        <v>31</v>
      </c>
      <c r="AC215" s="58">
        <v>0</v>
      </c>
      <c r="AD215" s="58">
        <v>0</v>
      </c>
      <c r="AE215" s="58">
        <f t="shared" si="117"/>
        <v>0</v>
      </c>
      <c r="AF215" s="97">
        <v>0</v>
      </c>
      <c r="AG215" s="227" t="s">
        <v>31</v>
      </c>
    </row>
    <row r="216" spans="1:38" s="38" customFormat="1" ht="189" x14ac:dyDescent="0.25">
      <c r="A216" s="53" t="s">
        <v>501</v>
      </c>
      <c r="B216" s="70" t="s">
        <v>502</v>
      </c>
      <c r="C216" s="55" t="s">
        <v>30</v>
      </c>
      <c r="D216" s="58">
        <f t="shared" si="110"/>
        <v>0</v>
      </c>
      <c r="E216" s="58">
        <f t="shared" si="111"/>
        <v>3494.9850355400004</v>
      </c>
      <c r="F216" s="52">
        <f t="shared" si="112"/>
        <v>3494.9850355400004</v>
      </c>
      <c r="G216" s="106">
        <v>1</v>
      </c>
      <c r="H216" s="59" t="s">
        <v>503</v>
      </c>
      <c r="I216" s="58">
        <v>0</v>
      </c>
      <c r="J216" s="58">
        <v>949.23486046000005</v>
      </c>
      <c r="K216" s="52">
        <f t="shared" si="113"/>
        <v>949.23486046000005</v>
      </c>
      <c r="L216" s="106">
        <v>1</v>
      </c>
      <c r="M216" s="59" t="s">
        <v>503</v>
      </c>
      <c r="N216" s="58">
        <v>0</v>
      </c>
      <c r="O216" s="59">
        <v>4.6068275999999999</v>
      </c>
      <c r="P216" s="52">
        <f t="shared" si="114"/>
        <v>4.6068275999999999</v>
      </c>
      <c r="Q216" s="106">
        <v>1</v>
      </c>
      <c r="R216" s="59" t="s">
        <v>503</v>
      </c>
      <c r="S216" s="58">
        <v>0</v>
      </c>
      <c r="T216" s="58">
        <v>313.66643679000003</v>
      </c>
      <c r="U216" s="52">
        <f t="shared" si="115"/>
        <v>313.66643679000003</v>
      </c>
      <c r="V216" s="106">
        <v>1</v>
      </c>
      <c r="W216" s="59" t="s">
        <v>503</v>
      </c>
      <c r="X216" s="58">
        <v>0</v>
      </c>
      <c r="Y216" s="58">
        <v>111.35423669000001</v>
      </c>
      <c r="Z216" s="52">
        <f t="shared" si="116"/>
        <v>111.35423669000001</v>
      </c>
      <c r="AA216" s="106">
        <v>1</v>
      </c>
      <c r="AB216" s="59" t="s">
        <v>503</v>
      </c>
      <c r="AC216" s="58">
        <v>0</v>
      </c>
      <c r="AD216" s="58">
        <v>2116.1226740000002</v>
      </c>
      <c r="AE216" s="58">
        <f t="shared" si="117"/>
        <v>2116.1226740000002</v>
      </c>
      <c r="AF216" s="97">
        <v>1</v>
      </c>
      <c r="AG216" s="227" t="s">
        <v>503</v>
      </c>
    </row>
    <row r="217" spans="1:38" s="38" customFormat="1" x14ac:dyDescent="0.25">
      <c r="A217" s="53" t="s">
        <v>504</v>
      </c>
      <c r="B217" s="72" t="s">
        <v>505</v>
      </c>
      <c r="C217" s="55" t="s">
        <v>30</v>
      </c>
      <c r="D217" s="58">
        <f t="shared" si="110"/>
        <v>174.36</v>
      </c>
      <c r="E217" s="58">
        <f t="shared" si="111"/>
        <v>222.34476443</v>
      </c>
      <c r="F217" s="52">
        <f t="shared" si="112"/>
        <v>47.984764429999984</v>
      </c>
      <c r="G217" s="106">
        <f>F217/D217</f>
        <v>0.27520511831842154</v>
      </c>
      <c r="H217" s="59" t="s">
        <v>31</v>
      </c>
      <c r="I217" s="58">
        <v>122.76</v>
      </c>
      <c r="J217" s="58">
        <v>204.29036443000001</v>
      </c>
      <c r="K217" s="52">
        <f t="shared" si="113"/>
        <v>81.530364430000006</v>
      </c>
      <c r="L217" s="106">
        <f>K217/I217</f>
        <v>0.66414438277940702</v>
      </c>
      <c r="M217" s="59" t="s">
        <v>31</v>
      </c>
      <c r="N217" s="58">
        <v>0</v>
      </c>
      <c r="O217" s="59">
        <v>0</v>
      </c>
      <c r="P217" s="52">
        <f t="shared" si="114"/>
        <v>0</v>
      </c>
      <c r="Q217" s="106">
        <v>0</v>
      </c>
      <c r="R217" s="58" t="s">
        <v>31</v>
      </c>
      <c r="S217" s="58">
        <v>51.6</v>
      </c>
      <c r="T217" s="58">
        <v>18.054400000000001</v>
      </c>
      <c r="U217" s="52">
        <f t="shared" si="115"/>
        <v>-33.5456</v>
      </c>
      <c r="V217" s="106">
        <f>U217/S217</f>
        <v>-0.65010852713178291</v>
      </c>
      <c r="W217" s="59" t="s">
        <v>31</v>
      </c>
      <c r="X217" s="58">
        <v>0</v>
      </c>
      <c r="Y217" s="58">
        <v>0</v>
      </c>
      <c r="Z217" s="52">
        <f t="shared" si="116"/>
        <v>0</v>
      </c>
      <c r="AA217" s="106">
        <v>0</v>
      </c>
      <c r="AB217" s="58" t="s">
        <v>31</v>
      </c>
      <c r="AC217" s="58">
        <v>0</v>
      </c>
      <c r="AD217" s="58">
        <v>0</v>
      </c>
      <c r="AE217" s="58">
        <f t="shared" si="117"/>
        <v>0</v>
      </c>
      <c r="AF217" s="97">
        <v>0</v>
      </c>
      <c r="AG217" s="227" t="s">
        <v>31</v>
      </c>
    </row>
    <row r="218" spans="1:38" s="38" customFormat="1" x14ac:dyDescent="0.25">
      <c r="A218" s="53" t="s">
        <v>506</v>
      </c>
      <c r="B218" s="72" t="s">
        <v>507</v>
      </c>
      <c r="C218" s="55" t="s">
        <v>30</v>
      </c>
      <c r="D218" s="58">
        <f t="shared" si="110"/>
        <v>0</v>
      </c>
      <c r="E218" s="58">
        <f t="shared" si="111"/>
        <v>0</v>
      </c>
      <c r="F218" s="52">
        <f t="shared" si="112"/>
        <v>0</v>
      </c>
      <c r="G218" s="106">
        <v>0</v>
      </c>
      <c r="H218" s="58" t="s">
        <v>31</v>
      </c>
      <c r="I218" s="58">
        <v>0</v>
      </c>
      <c r="J218" s="58">
        <v>0</v>
      </c>
      <c r="K218" s="52">
        <f t="shared" si="113"/>
        <v>0</v>
      </c>
      <c r="L218" s="106">
        <v>0</v>
      </c>
      <c r="M218" s="59" t="s">
        <v>31</v>
      </c>
      <c r="N218" s="58">
        <v>0</v>
      </c>
      <c r="O218" s="59">
        <v>0</v>
      </c>
      <c r="P218" s="52">
        <f t="shared" si="114"/>
        <v>0</v>
      </c>
      <c r="Q218" s="106">
        <v>0</v>
      </c>
      <c r="R218" s="58" t="s">
        <v>31</v>
      </c>
      <c r="S218" s="58">
        <v>0</v>
      </c>
      <c r="T218" s="58">
        <v>0</v>
      </c>
      <c r="U218" s="52">
        <f t="shared" si="115"/>
        <v>0</v>
      </c>
      <c r="V218" s="106">
        <v>0</v>
      </c>
      <c r="W218" s="58" t="s">
        <v>31</v>
      </c>
      <c r="X218" s="58">
        <v>0</v>
      </c>
      <c r="Y218" s="58">
        <v>0</v>
      </c>
      <c r="Z218" s="52">
        <f t="shared" si="116"/>
        <v>0</v>
      </c>
      <c r="AA218" s="106">
        <v>0</v>
      </c>
      <c r="AB218" s="58" t="s">
        <v>31</v>
      </c>
      <c r="AC218" s="58">
        <v>0</v>
      </c>
      <c r="AD218" s="58">
        <v>0</v>
      </c>
      <c r="AE218" s="58">
        <f t="shared" si="117"/>
        <v>0</v>
      </c>
      <c r="AF218" s="97">
        <v>0</v>
      </c>
      <c r="AG218" s="227" t="s">
        <v>31</v>
      </c>
    </row>
    <row r="219" spans="1:38" s="38" customFormat="1" x14ac:dyDescent="0.25">
      <c r="A219" s="53" t="s">
        <v>508</v>
      </c>
      <c r="B219" s="72" t="s">
        <v>183</v>
      </c>
      <c r="C219" s="55" t="s">
        <v>31</v>
      </c>
      <c r="D219" s="58">
        <f t="shared" si="110"/>
        <v>0</v>
      </c>
      <c r="E219" s="58">
        <f t="shared" si="111"/>
        <v>1.0615947000000012</v>
      </c>
      <c r="F219" s="52">
        <f t="shared" si="112"/>
        <v>1.0615947000000012</v>
      </c>
      <c r="G219" s="106">
        <v>1</v>
      </c>
      <c r="H219" s="58" t="s">
        <v>31</v>
      </c>
      <c r="I219" s="58"/>
      <c r="J219" s="56">
        <v>1.0615947000000012</v>
      </c>
      <c r="K219" s="52">
        <f t="shared" si="113"/>
        <v>1.0615947000000012</v>
      </c>
      <c r="L219" s="106">
        <v>1</v>
      </c>
      <c r="M219" s="59" t="s">
        <v>31</v>
      </c>
      <c r="N219" s="58">
        <v>0</v>
      </c>
      <c r="O219" s="56">
        <f>O220</f>
        <v>0</v>
      </c>
      <c r="P219" s="52">
        <f t="shared" si="114"/>
        <v>0</v>
      </c>
      <c r="Q219" s="106">
        <v>0</v>
      </c>
      <c r="R219" s="58" t="s">
        <v>31</v>
      </c>
      <c r="S219" s="58">
        <v>0</v>
      </c>
      <c r="T219" s="56">
        <v>0</v>
      </c>
      <c r="U219" s="52">
        <f t="shared" si="115"/>
        <v>0</v>
      </c>
      <c r="V219" s="106">
        <v>0</v>
      </c>
      <c r="W219" s="58" t="s">
        <v>31</v>
      </c>
      <c r="X219" s="58">
        <v>0</v>
      </c>
      <c r="Y219" s="56">
        <f>Y220</f>
        <v>0</v>
      </c>
      <c r="Z219" s="52">
        <f t="shared" si="116"/>
        <v>0</v>
      </c>
      <c r="AA219" s="106">
        <v>0</v>
      </c>
      <c r="AB219" s="58" t="s">
        <v>31</v>
      </c>
      <c r="AC219" s="58">
        <v>0</v>
      </c>
      <c r="AD219" s="56">
        <f>AD220</f>
        <v>0</v>
      </c>
      <c r="AE219" s="58">
        <f t="shared" si="117"/>
        <v>0</v>
      </c>
      <c r="AF219" s="97">
        <v>0</v>
      </c>
      <c r="AG219" s="227" t="s">
        <v>31</v>
      </c>
    </row>
    <row r="220" spans="1:38" s="38" customFormat="1" ht="32.25" thickBot="1" x14ac:dyDescent="0.3">
      <c r="A220" s="53" t="s">
        <v>509</v>
      </c>
      <c r="B220" s="72" t="s">
        <v>510</v>
      </c>
      <c r="C220" s="55" t="s">
        <v>30</v>
      </c>
      <c r="D220" s="58">
        <f t="shared" si="110"/>
        <v>0</v>
      </c>
      <c r="E220" s="58">
        <f t="shared" si="111"/>
        <v>1.0615947000000012</v>
      </c>
      <c r="F220" s="52">
        <f t="shared" si="112"/>
        <v>1.0615947000000012</v>
      </c>
      <c r="G220" s="106">
        <v>1</v>
      </c>
      <c r="H220" s="59" t="s">
        <v>31</v>
      </c>
      <c r="I220" s="58"/>
      <c r="J220" s="59">
        <v>1.0615947000000012</v>
      </c>
      <c r="K220" s="52">
        <f t="shared" si="113"/>
        <v>1.0615947000000012</v>
      </c>
      <c r="L220" s="106">
        <v>1</v>
      </c>
      <c r="M220" s="59" t="s">
        <v>31</v>
      </c>
      <c r="N220" s="58">
        <v>0</v>
      </c>
      <c r="O220" s="59">
        <v>0</v>
      </c>
      <c r="P220" s="52">
        <f t="shared" si="114"/>
        <v>0</v>
      </c>
      <c r="Q220" s="106">
        <v>0</v>
      </c>
      <c r="R220" s="58" t="s">
        <v>31</v>
      </c>
      <c r="S220" s="58">
        <v>0</v>
      </c>
      <c r="T220" s="59">
        <v>0</v>
      </c>
      <c r="U220" s="52">
        <f t="shared" si="115"/>
        <v>0</v>
      </c>
      <c r="V220" s="106">
        <v>0</v>
      </c>
      <c r="W220" s="58" t="s">
        <v>31</v>
      </c>
      <c r="X220" s="58">
        <v>0</v>
      </c>
      <c r="Y220" s="58">
        <v>0</v>
      </c>
      <c r="Z220" s="52">
        <f t="shared" si="116"/>
        <v>0</v>
      </c>
      <c r="AA220" s="106">
        <v>0</v>
      </c>
      <c r="AB220" s="58" t="s">
        <v>31</v>
      </c>
      <c r="AC220" s="58">
        <v>0</v>
      </c>
      <c r="AD220" s="58">
        <v>0</v>
      </c>
      <c r="AE220" s="58">
        <f t="shared" si="117"/>
        <v>0</v>
      </c>
      <c r="AF220" s="97">
        <v>0</v>
      </c>
      <c r="AG220" s="227" t="s">
        <v>31</v>
      </c>
    </row>
    <row r="221" spans="1:38" s="38" customFormat="1" ht="16.5" thickBot="1" x14ac:dyDescent="0.3">
      <c r="A221" s="66" t="s">
        <v>511</v>
      </c>
      <c r="B221" s="67" t="s">
        <v>512</v>
      </c>
      <c r="C221" s="68" t="s">
        <v>30</v>
      </c>
      <c r="D221" s="46">
        <f>SUM(D222,D223,D227,D228,D231,D232,D233)</f>
        <v>27159.225999999995</v>
      </c>
      <c r="E221" s="46">
        <f>SUM(E222,E223,E227,E228,E231,E232,E233)</f>
        <v>142647.02736764305</v>
      </c>
      <c r="F221" s="46">
        <f t="shared" si="112"/>
        <v>115487.80136764306</v>
      </c>
      <c r="G221" s="104">
        <f>F221/D221</f>
        <v>4.2522493596703779</v>
      </c>
      <c r="H221" s="46" t="s">
        <v>31</v>
      </c>
      <c r="I221" s="46">
        <f>SUM(I222,I223,I227,I228,I231,I232,I233)</f>
        <v>11992.499847294814</v>
      </c>
      <c r="J221" s="46">
        <f>SUM(J222,J223,J227,J228,J231,J232,J233)</f>
        <v>64145.953271490886</v>
      </c>
      <c r="K221" s="46">
        <f t="shared" si="113"/>
        <v>52153.453424196072</v>
      </c>
      <c r="L221" s="104">
        <f>K221/I221</f>
        <v>4.3488391985229411</v>
      </c>
      <c r="M221" s="105" t="s">
        <v>31</v>
      </c>
      <c r="N221" s="46">
        <f>SUM(N222,N223,N227,N228,N231,N232,N233)</f>
        <v>784.41194166334719</v>
      </c>
      <c r="O221" s="46">
        <f>SUM(O222,O223,O227,O228,O231,O232,O233)</f>
        <v>1218.3041924674499</v>
      </c>
      <c r="P221" s="46">
        <f t="shared" si="114"/>
        <v>433.89225080410267</v>
      </c>
      <c r="Q221" s="104">
        <f>P221/N221</f>
        <v>0.55314335205559628</v>
      </c>
      <c r="R221" s="46" t="s">
        <v>31</v>
      </c>
      <c r="S221" s="46">
        <f>SUM(S222,S223,S227,S228,S231,S232,S233)</f>
        <v>9793.6334619995614</v>
      </c>
      <c r="T221" s="46">
        <f>SUM(T222,T223,T227,T228,T231,T232,T233)</f>
        <v>40411.775975743301</v>
      </c>
      <c r="U221" s="46">
        <f t="shared" si="115"/>
        <v>30618.14251374374</v>
      </c>
      <c r="V221" s="104">
        <f>U221/S221</f>
        <v>3.1263312674040438</v>
      </c>
      <c r="W221" s="46" t="s">
        <v>31</v>
      </c>
      <c r="X221" s="46">
        <f>SUM(X222,X223,X227,X228,X231,X232,X233)</f>
        <v>1458.6719114577977</v>
      </c>
      <c r="Y221" s="46">
        <f>SUM(Y222,Y223,Y227,Y228,Y231,Y232,Y233)</f>
        <v>3159.0926104519131</v>
      </c>
      <c r="Z221" s="46">
        <f t="shared" si="116"/>
        <v>1700.4206989941154</v>
      </c>
      <c r="AA221" s="104">
        <f>Z221/X221</f>
        <v>1.1657321194967782</v>
      </c>
      <c r="AB221" s="46" t="s">
        <v>31</v>
      </c>
      <c r="AC221" s="46">
        <f>SUM(AC222,AC223,AC227,AC228,AC231,AC232,AC233)</f>
        <v>3130.0088375844807</v>
      </c>
      <c r="AD221" s="46">
        <f>SUM(AD222,AD223,AD227,AD228,AD231,AD232,AD233)</f>
        <v>33711.901317489508</v>
      </c>
      <c r="AE221" s="46">
        <f t="shared" si="117"/>
        <v>30581.892479905029</v>
      </c>
      <c r="AF221" s="104">
        <f>AE221/AC221</f>
        <v>9.7705450900598638</v>
      </c>
      <c r="AG221" s="135" t="s">
        <v>31</v>
      </c>
    </row>
    <row r="222" spans="1:38" s="38" customFormat="1" ht="16.5" thickBot="1" x14ac:dyDescent="0.3">
      <c r="A222" s="53" t="s">
        <v>513</v>
      </c>
      <c r="B222" s="72" t="s">
        <v>514</v>
      </c>
      <c r="C222" s="55" t="s">
        <v>30</v>
      </c>
      <c r="D222" s="58">
        <f>SUM(I222,N222,S222,X222,AC222)</f>
        <v>0</v>
      </c>
      <c r="E222" s="58">
        <f>SUM(J222,O222,T222,Y222,AD222)</f>
        <v>0</v>
      </c>
      <c r="F222" s="58">
        <f t="shared" si="112"/>
        <v>0</v>
      </c>
      <c r="G222" s="97">
        <v>0</v>
      </c>
      <c r="H222" s="58" t="s">
        <v>31</v>
      </c>
      <c r="I222" s="58">
        <v>0</v>
      </c>
      <c r="J222" s="58">
        <v>0</v>
      </c>
      <c r="K222" s="58">
        <f t="shared" si="113"/>
        <v>0</v>
      </c>
      <c r="L222" s="119">
        <v>0</v>
      </c>
      <c r="M222" s="59" t="s">
        <v>31</v>
      </c>
      <c r="N222" s="58">
        <v>0</v>
      </c>
      <c r="O222" s="58">
        <v>0</v>
      </c>
      <c r="P222" s="58">
        <f t="shared" si="114"/>
        <v>0</v>
      </c>
      <c r="Q222" s="97">
        <v>0</v>
      </c>
      <c r="R222" s="58" t="s">
        <v>31</v>
      </c>
      <c r="S222" s="58">
        <v>0</v>
      </c>
      <c r="T222" s="58">
        <v>0</v>
      </c>
      <c r="U222" s="58">
        <f t="shared" si="115"/>
        <v>0</v>
      </c>
      <c r="V222" s="97">
        <v>0</v>
      </c>
      <c r="W222" s="58" t="s">
        <v>31</v>
      </c>
      <c r="X222" s="58">
        <v>0</v>
      </c>
      <c r="Y222" s="58">
        <v>0</v>
      </c>
      <c r="Z222" s="58">
        <f t="shared" si="116"/>
        <v>0</v>
      </c>
      <c r="AA222" s="97">
        <v>0</v>
      </c>
      <c r="AB222" s="58" t="s">
        <v>31</v>
      </c>
      <c r="AC222" s="58">
        <v>0</v>
      </c>
      <c r="AD222" s="58">
        <v>0</v>
      </c>
      <c r="AE222" s="58">
        <f t="shared" si="117"/>
        <v>0</v>
      </c>
      <c r="AF222" s="97">
        <v>0</v>
      </c>
      <c r="AG222" s="227" t="s">
        <v>31</v>
      </c>
    </row>
    <row r="223" spans="1:38" s="38" customFormat="1" x14ac:dyDescent="0.25">
      <c r="A223" s="53" t="s">
        <v>515</v>
      </c>
      <c r="B223" s="72" t="s">
        <v>516</v>
      </c>
      <c r="C223" s="55" t="s">
        <v>30</v>
      </c>
      <c r="D223" s="58">
        <f>SUM(D224:D226)</f>
        <v>26356.238214259996</v>
      </c>
      <c r="E223" s="58">
        <f>SUM(E224:E226)</f>
        <v>128279.00000000307</v>
      </c>
      <c r="F223" s="58">
        <f t="shared" si="112"/>
        <v>101922.76178574307</v>
      </c>
      <c r="G223" s="97">
        <f>F223/D223</f>
        <v>3.8671209812710656</v>
      </c>
      <c r="H223" s="58" t="s">
        <v>31</v>
      </c>
      <c r="I223" s="58">
        <f>SUM(I224:I226)</f>
        <v>11992.499847294814</v>
      </c>
      <c r="J223" s="58">
        <f>SUM(J224:J226)</f>
        <v>63271.581280230886</v>
      </c>
      <c r="K223" s="58">
        <f t="shared" si="113"/>
        <v>51279.081432936073</v>
      </c>
      <c r="L223" s="97">
        <f>K223/I223</f>
        <v>4.2759292963012427</v>
      </c>
      <c r="M223" s="59" t="s">
        <v>31</v>
      </c>
      <c r="N223" s="58">
        <f>SUM(N224:N226)</f>
        <v>784.41194166334719</v>
      </c>
      <c r="O223" s="58">
        <f>SUM(O224:O226)</f>
        <v>1217.7734894374498</v>
      </c>
      <c r="P223" s="58">
        <f t="shared" si="114"/>
        <v>433.36154777410263</v>
      </c>
      <c r="Q223" s="97">
        <f>P223/N223</f>
        <v>0.55246679041519764</v>
      </c>
      <c r="R223" s="58" t="s">
        <v>31</v>
      </c>
      <c r="S223" s="58">
        <f>SUM(S224:S226)</f>
        <v>9792.9544619995613</v>
      </c>
      <c r="T223" s="58">
        <f>SUM(T224:T226)</f>
        <v>29740.151021653302</v>
      </c>
      <c r="U223" s="58">
        <f t="shared" si="115"/>
        <v>19947.196559653741</v>
      </c>
      <c r="V223" s="97">
        <f>U223/S223</f>
        <v>2.0368926085643055</v>
      </c>
      <c r="W223" s="58" t="s">
        <v>31</v>
      </c>
      <c r="X223" s="58">
        <f>SUM(X224:X226)</f>
        <v>1458.6719114577977</v>
      </c>
      <c r="Y223" s="58">
        <f>SUM(Y224:Y226)</f>
        <v>3156.1197608519133</v>
      </c>
      <c r="Z223" s="58">
        <f t="shared" si="116"/>
        <v>1697.4478493941156</v>
      </c>
      <c r="AA223" s="97">
        <f>Z223/X223</f>
        <v>1.1636940672270057</v>
      </c>
      <c r="AB223" s="58" t="s">
        <v>31</v>
      </c>
      <c r="AC223" s="58">
        <f>SUM(AC224:AC226)</f>
        <v>2327.7000518444806</v>
      </c>
      <c r="AD223" s="58">
        <f>SUM(AD224:AD226)</f>
        <v>30893.374447829512</v>
      </c>
      <c r="AE223" s="58">
        <f t="shared" si="117"/>
        <v>28565.674395985032</v>
      </c>
      <c r="AF223" s="97">
        <f>AE223/AC223</f>
        <v>12.272059870149272</v>
      </c>
      <c r="AG223" s="227" t="s">
        <v>31</v>
      </c>
      <c r="AL223" s="120"/>
    </row>
    <row r="224" spans="1:38" s="38" customFormat="1" ht="110.25" x14ac:dyDescent="0.25">
      <c r="A224" s="53" t="s">
        <v>517</v>
      </c>
      <c r="B224" s="70" t="s">
        <v>518</v>
      </c>
      <c r="C224" s="55" t="s">
        <v>30</v>
      </c>
      <c r="D224" s="58">
        <f t="shared" ref="D224:D233" si="118">SUM(I224,N224,S224,X224,AC224)</f>
        <v>26241.292588461998</v>
      </c>
      <c r="E224" s="58">
        <f t="shared" ref="E224:E233" si="119">SUM(J224,O224,T224,Y224,AD224)</f>
        <v>68260.54736479008</v>
      </c>
      <c r="F224" s="58">
        <f t="shared" si="112"/>
        <v>42019.254776328082</v>
      </c>
      <c r="G224" s="97">
        <f>F224/D224</f>
        <v>1.6012646722594555</v>
      </c>
      <c r="H224" s="59" t="s">
        <v>519</v>
      </c>
      <c r="I224" s="58">
        <v>11877.554221496814</v>
      </c>
      <c r="J224" s="58">
        <v>32008.298340342961</v>
      </c>
      <c r="K224" s="58">
        <f t="shared" si="113"/>
        <v>20130.744118846145</v>
      </c>
      <c r="L224" s="97">
        <f>K224/I224</f>
        <v>1.6948560068378506</v>
      </c>
      <c r="M224" s="56" t="s">
        <v>520</v>
      </c>
      <c r="N224" s="58">
        <v>784.41194166334719</v>
      </c>
      <c r="O224" s="58">
        <v>918.05083246164975</v>
      </c>
      <c r="P224" s="58">
        <f t="shared" si="114"/>
        <v>133.63889079830255</v>
      </c>
      <c r="Q224" s="97">
        <f>P224/N224</f>
        <v>0.17036825129780789</v>
      </c>
      <c r="R224" s="59" t="s">
        <v>520</v>
      </c>
      <c r="S224" s="58">
        <v>9792.9544619995613</v>
      </c>
      <c r="T224" s="58">
        <v>15885.142491775003</v>
      </c>
      <c r="U224" s="58">
        <f t="shared" si="115"/>
        <v>6092.1880297754415</v>
      </c>
      <c r="V224" s="97">
        <f>U224/S224</f>
        <v>0.62209908699315208</v>
      </c>
      <c r="W224" s="59" t="s">
        <v>520</v>
      </c>
      <c r="X224" s="58">
        <v>1458.6719114577977</v>
      </c>
      <c r="Y224" s="58">
        <v>1618.6722927346673</v>
      </c>
      <c r="Z224" s="58">
        <f t="shared" si="116"/>
        <v>160.00038127686958</v>
      </c>
      <c r="AA224" s="97">
        <f>Z224/X224</f>
        <v>0.10968908088246183</v>
      </c>
      <c r="AB224" s="59" t="s">
        <v>520</v>
      </c>
      <c r="AC224" s="58">
        <v>2327.7000518444806</v>
      </c>
      <c r="AD224" s="58">
        <v>17830.383407475783</v>
      </c>
      <c r="AE224" s="58">
        <f t="shared" si="117"/>
        <v>15502.683355631303</v>
      </c>
      <c r="AF224" s="97">
        <f>AE224/AC224</f>
        <v>6.6600863557771985</v>
      </c>
      <c r="AG224" s="227" t="s">
        <v>520</v>
      </c>
      <c r="AL224" s="120"/>
    </row>
    <row r="225" spans="1:35" s="38" customFormat="1" ht="31.5" x14ac:dyDescent="0.25">
      <c r="A225" s="53" t="s">
        <v>521</v>
      </c>
      <c r="B225" s="70" t="s">
        <v>522</v>
      </c>
      <c r="C225" s="55" t="s">
        <v>30</v>
      </c>
      <c r="D225" s="58">
        <f t="shared" si="118"/>
        <v>114.94562579799998</v>
      </c>
      <c r="E225" s="58">
        <f t="shared" si="119"/>
        <v>18.45263521</v>
      </c>
      <c r="F225" s="58">
        <f t="shared" si="112"/>
        <v>-96.492990587999984</v>
      </c>
      <c r="G225" s="97">
        <f>F225/D225</f>
        <v>-0.83946639916139321</v>
      </c>
      <c r="H225" s="59" t="s">
        <v>523</v>
      </c>
      <c r="I225" s="58">
        <v>114.94562579799998</v>
      </c>
      <c r="J225" s="58">
        <v>18.45263521</v>
      </c>
      <c r="K225" s="58">
        <f t="shared" si="113"/>
        <v>-96.492990587999984</v>
      </c>
      <c r="L225" s="97">
        <f>K225/I225</f>
        <v>-0.83946639916139321</v>
      </c>
      <c r="M225" s="59" t="s">
        <v>523</v>
      </c>
      <c r="N225" s="58">
        <v>0</v>
      </c>
      <c r="O225" s="58">
        <v>0</v>
      </c>
      <c r="P225" s="58">
        <f t="shared" si="114"/>
        <v>0</v>
      </c>
      <c r="Q225" s="97">
        <v>0</v>
      </c>
      <c r="R225" s="58" t="s">
        <v>31</v>
      </c>
      <c r="S225" s="58">
        <v>0</v>
      </c>
      <c r="T225" s="58">
        <v>0</v>
      </c>
      <c r="U225" s="58">
        <f t="shared" si="115"/>
        <v>0</v>
      </c>
      <c r="V225" s="97">
        <v>0</v>
      </c>
      <c r="W225" s="59" t="s">
        <v>31</v>
      </c>
      <c r="X225" s="58">
        <v>0</v>
      </c>
      <c r="Y225" s="58">
        <v>0</v>
      </c>
      <c r="Z225" s="58">
        <f t="shared" si="116"/>
        <v>0</v>
      </c>
      <c r="AA225" s="97">
        <v>0</v>
      </c>
      <c r="AB225" s="59" t="s">
        <v>31</v>
      </c>
      <c r="AC225" s="58">
        <v>0</v>
      </c>
      <c r="AD225" s="58">
        <v>0</v>
      </c>
      <c r="AE225" s="58">
        <f t="shared" si="117"/>
        <v>0</v>
      </c>
      <c r="AF225" s="97">
        <v>0</v>
      </c>
      <c r="AG225" s="227" t="s">
        <v>31</v>
      </c>
    </row>
    <row r="226" spans="1:35" s="38" customFormat="1" ht="189" x14ac:dyDescent="0.25">
      <c r="A226" s="53" t="s">
        <v>524</v>
      </c>
      <c r="B226" s="70" t="s">
        <v>525</v>
      </c>
      <c r="C226" s="55" t="s">
        <v>30</v>
      </c>
      <c r="D226" s="58">
        <f t="shared" si="118"/>
        <v>0</v>
      </c>
      <c r="E226" s="58">
        <f t="shared" si="119"/>
        <v>60000.000000002998</v>
      </c>
      <c r="F226" s="58">
        <f t="shared" si="112"/>
        <v>60000.000000002998</v>
      </c>
      <c r="G226" s="97">
        <v>1</v>
      </c>
      <c r="H226" s="59" t="s">
        <v>526</v>
      </c>
      <c r="I226" s="58">
        <v>0</v>
      </c>
      <c r="J226" s="58">
        <v>31244.830304677926</v>
      </c>
      <c r="K226" s="58">
        <f t="shared" si="113"/>
        <v>31244.830304677926</v>
      </c>
      <c r="L226" s="97">
        <v>1</v>
      </c>
      <c r="M226" s="56" t="s">
        <v>526</v>
      </c>
      <c r="N226" s="58">
        <v>0</v>
      </c>
      <c r="O226" s="58">
        <v>299.72265697579996</v>
      </c>
      <c r="P226" s="58">
        <f t="shared" si="114"/>
        <v>299.72265697579996</v>
      </c>
      <c r="Q226" s="97">
        <v>1</v>
      </c>
      <c r="R226" s="59" t="s">
        <v>526</v>
      </c>
      <c r="S226" s="58">
        <v>0</v>
      </c>
      <c r="T226" s="58">
        <v>13855.0085298783</v>
      </c>
      <c r="U226" s="58">
        <f t="shared" si="115"/>
        <v>13855.0085298783</v>
      </c>
      <c r="V226" s="97">
        <v>1</v>
      </c>
      <c r="W226" s="59" t="s">
        <v>526</v>
      </c>
      <c r="X226" s="58">
        <v>0</v>
      </c>
      <c r="Y226" s="58">
        <v>1537.4474681172458</v>
      </c>
      <c r="Z226" s="58">
        <f t="shared" si="116"/>
        <v>1537.4474681172458</v>
      </c>
      <c r="AA226" s="97">
        <v>1</v>
      </c>
      <c r="AB226" s="59" t="s">
        <v>526</v>
      </c>
      <c r="AC226" s="58">
        <v>0</v>
      </c>
      <c r="AD226" s="58">
        <v>13062.991040353731</v>
      </c>
      <c r="AE226" s="58">
        <f t="shared" si="117"/>
        <v>13062.991040353731</v>
      </c>
      <c r="AF226" s="97">
        <v>1</v>
      </c>
      <c r="AG226" s="227" t="s">
        <v>31</v>
      </c>
      <c r="AI226" s="121"/>
    </row>
    <row r="227" spans="1:35" s="38" customFormat="1" ht="94.5" x14ac:dyDescent="0.25">
      <c r="A227" s="53" t="s">
        <v>527</v>
      </c>
      <c r="B227" s="72" t="s">
        <v>528</v>
      </c>
      <c r="C227" s="55" t="s">
        <v>30</v>
      </c>
      <c r="D227" s="58">
        <f t="shared" si="118"/>
        <v>0</v>
      </c>
      <c r="E227" s="58">
        <f t="shared" si="119"/>
        <v>10431.90589962</v>
      </c>
      <c r="F227" s="58">
        <f t="shared" si="112"/>
        <v>10431.90589962</v>
      </c>
      <c r="G227" s="97">
        <v>1</v>
      </c>
      <c r="H227" s="59" t="s">
        <v>529</v>
      </c>
      <c r="I227" s="58">
        <v>0</v>
      </c>
      <c r="J227" s="58">
        <v>0</v>
      </c>
      <c r="K227" s="58">
        <f t="shared" si="113"/>
        <v>0</v>
      </c>
      <c r="L227" s="97">
        <v>0</v>
      </c>
      <c r="M227" s="122" t="s">
        <v>31</v>
      </c>
      <c r="N227" s="58">
        <v>0</v>
      </c>
      <c r="O227" s="58">
        <v>0</v>
      </c>
      <c r="P227" s="58">
        <f t="shared" si="114"/>
        <v>0</v>
      </c>
      <c r="Q227" s="97">
        <v>0</v>
      </c>
      <c r="R227" s="59" t="s">
        <v>31</v>
      </c>
      <c r="S227" s="58">
        <v>0</v>
      </c>
      <c r="T227" s="58">
        <v>10431.90589962</v>
      </c>
      <c r="U227" s="58">
        <f t="shared" si="115"/>
        <v>10431.90589962</v>
      </c>
      <c r="V227" s="97">
        <v>1</v>
      </c>
      <c r="W227" s="59" t="s">
        <v>529</v>
      </c>
      <c r="X227" s="58"/>
      <c r="Y227" s="58">
        <v>0</v>
      </c>
      <c r="Z227" s="58">
        <f t="shared" si="116"/>
        <v>0</v>
      </c>
      <c r="AA227" s="97">
        <v>0</v>
      </c>
      <c r="AB227" s="59" t="s">
        <v>31</v>
      </c>
      <c r="AC227" s="58"/>
      <c r="AD227" s="58">
        <v>0</v>
      </c>
      <c r="AE227" s="58">
        <f t="shared" si="117"/>
        <v>0</v>
      </c>
      <c r="AF227" s="97">
        <v>0</v>
      </c>
      <c r="AG227" s="227" t="s">
        <v>31</v>
      </c>
    </row>
    <row r="228" spans="1:35" s="38" customFormat="1" x14ac:dyDescent="0.25">
      <c r="A228" s="53" t="s">
        <v>530</v>
      </c>
      <c r="B228" s="72" t="s">
        <v>531</v>
      </c>
      <c r="C228" s="55" t="s">
        <v>30</v>
      </c>
      <c r="D228" s="58">
        <f t="shared" si="118"/>
        <v>0</v>
      </c>
      <c r="E228" s="58">
        <f t="shared" si="119"/>
        <v>0</v>
      </c>
      <c r="F228" s="58">
        <f t="shared" si="112"/>
        <v>0</v>
      </c>
      <c r="G228" s="97">
        <v>0</v>
      </c>
      <c r="H228" s="59" t="s">
        <v>31</v>
      </c>
      <c r="I228" s="58">
        <v>0</v>
      </c>
      <c r="J228" s="58">
        <v>0</v>
      </c>
      <c r="K228" s="58">
        <f t="shared" si="113"/>
        <v>0</v>
      </c>
      <c r="L228" s="97">
        <v>0</v>
      </c>
      <c r="M228" s="56" t="s">
        <v>31</v>
      </c>
      <c r="N228" s="58">
        <v>0</v>
      </c>
      <c r="O228" s="58">
        <v>0</v>
      </c>
      <c r="P228" s="58">
        <f t="shared" si="114"/>
        <v>0</v>
      </c>
      <c r="Q228" s="97">
        <v>0</v>
      </c>
      <c r="R228" s="58" t="s">
        <v>31</v>
      </c>
      <c r="S228" s="58">
        <v>0</v>
      </c>
      <c r="T228" s="58">
        <v>0</v>
      </c>
      <c r="U228" s="58">
        <f t="shared" si="115"/>
        <v>0</v>
      </c>
      <c r="V228" s="97">
        <v>0</v>
      </c>
      <c r="W228" s="59" t="s">
        <v>31</v>
      </c>
      <c r="X228" s="58">
        <v>0</v>
      </c>
      <c r="Y228" s="58">
        <v>0</v>
      </c>
      <c r="Z228" s="58">
        <f t="shared" si="116"/>
        <v>0</v>
      </c>
      <c r="AA228" s="97">
        <v>0</v>
      </c>
      <c r="AB228" s="59" t="s">
        <v>31</v>
      </c>
      <c r="AC228" s="58">
        <v>0</v>
      </c>
      <c r="AD228" s="58">
        <v>0</v>
      </c>
      <c r="AE228" s="58">
        <f t="shared" si="117"/>
        <v>0</v>
      </c>
      <c r="AF228" s="97">
        <v>0</v>
      </c>
      <c r="AG228" s="227" t="s">
        <v>31</v>
      </c>
    </row>
    <row r="229" spans="1:35" s="38" customFormat="1" x14ac:dyDescent="0.25">
      <c r="A229" s="53" t="s">
        <v>532</v>
      </c>
      <c r="B229" s="70" t="s">
        <v>533</v>
      </c>
      <c r="C229" s="55" t="s">
        <v>30</v>
      </c>
      <c r="D229" s="58">
        <f t="shared" si="118"/>
        <v>0</v>
      </c>
      <c r="E229" s="58">
        <f t="shared" si="119"/>
        <v>0</v>
      </c>
      <c r="F229" s="58">
        <f t="shared" si="112"/>
        <v>0</v>
      </c>
      <c r="G229" s="97">
        <v>0</v>
      </c>
      <c r="H229" s="59" t="s">
        <v>31</v>
      </c>
      <c r="I229" s="58">
        <v>0</v>
      </c>
      <c r="J229" s="58">
        <v>0</v>
      </c>
      <c r="K229" s="58">
        <f t="shared" si="113"/>
        <v>0</v>
      </c>
      <c r="L229" s="97">
        <v>0</v>
      </c>
      <c r="M229" s="56" t="s">
        <v>31</v>
      </c>
      <c r="N229" s="58">
        <v>0</v>
      </c>
      <c r="O229" s="58">
        <v>0</v>
      </c>
      <c r="P229" s="58">
        <f t="shared" si="114"/>
        <v>0</v>
      </c>
      <c r="Q229" s="97">
        <v>0</v>
      </c>
      <c r="R229" s="58" t="s">
        <v>31</v>
      </c>
      <c r="S229" s="58">
        <v>0</v>
      </c>
      <c r="T229" s="58">
        <v>0</v>
      </c>
      <c r="U229" s="58">
        <f t="shared" si="115"/>
        <v>0</v>
      </c>
      <c r="V229" s="97">
        <v>0</v>
      </c>
      <c r="W229" s="59" t="s">
        <v>31</v>
      </c>
      <c r="X229" s="58">
        <v>0</v>
      </c>
      <c r="Y229" s="58">
        <v>0</v>
      </c>
      <c r="Z229" s="58">
        <f t="shared" si="116"/>
        <v>0</v>
      </c>
      <c r="AA229" s="97">
        <v>0</v>
      </c>
      <c r="AB229" s="59" t="s">
        <v>31</v>
      </c>
      <c r="AC229" s="58">
        <v>0</v>
      </c>
      <c r="AD229" s="58">
        <v>0</v>
      </c>
      <c r="AE229" s="58">
        <f t="shared" si="117"/>
        <v>0</v>
      </c>
      <c r="AF229" s="97">
        <v>0</v>
      </c>
      <c r="AG229" s="227" t="s">
        <v>31</v>
      </c>
    </row>
    <row r="230" spans="1:35" s="38" customFormat="1" x14ac:dyDescent="0.25">
      <c r="A230" s="53" t="s">
        <v>534</v>
      </c>
      <c r="B230" s="70" t="s">
        <v>535</v>
      </c>
      <c r="C230" s="55" t="s">
        <v>30</v>
      </c>
      <c r="D230" s="58">
        <f t="shared" si="118"/>
        <v>0</v>
      </c>
      <c r="E230" s="58">
        <f t="shared" si="119"/>
        <v>0</v>
      </c>
      <c r="F230" s="58">
        <f t="shared" si="112"/>
        <v>0</v>
      </c>
      <c r="G230" s="97">
        <v>0</v>
      </c>
      <c r="H230" s="59" t="s">
        <v>31</v>
      </c>
      <c r="I230" s="58">
        <v>0</v>
      </c>
      <c r="J230" s="58">
        <v>0</v>
      </c>
      <c r="K230" s="58">
        <f t="shared" si="113"/>
        <v>0</v>
      </c>
      <c r="L230" s="97">
        <v>0</v>
      </c>
      <c r="M230" s="56" t="s">
        <v>31</v>
      </c>
      <c r="N230" s="58">
        <v>0</v>
      </c>
      <c r="O230" s="58">
        <v>0</v>
      </c>
      <c r="P230" s="58">
        <f t="shared" si="114"/>
        <v>0</v>
      </c>
      <c r="Q230" s="97">
        <v>0</v>
      </c>
      <c r="R230" s="58" t="s">
        <v>31</v>
      </c>
      <c r="S230" s="58">
        <v>0</v>
      </c>
      <c r="T230" s="58">
        <v>0</v>
      </c>
      <c r="U230" s="58">
        <f t="shared" si="115"/>
        <v>0</v>
      </c>
      <c r="V230" s="97">
        <v>0</v>
      </c>
      <c r="W230" s="59" t="s">
        <v>31</v>
      </c>
      <c r="X230" s="58">
        <v>0</v>
      </c>
      <c r="Y230" s="58">
        <v>0</v>
      </c>
      <c r="Z230" s="58">
        <f t="shared" si="116"/>
        <v>0</v>
      </c>
      <c r="AA230" s="97">
        <v>0</v>
      </c>
      <c r="AB230" s="59" t="s">
        <v>31</v>
      </c>
      <c r="AC230" s="58">
        <v>0</v>
      </c>
      <c r="AD230" s="58">
        <v>0</v>
      </c>
      <c r="AE230" s="58">
        <f t="shared" si="117"/>
        <v>0</v>
      </c>
      <c r="AF230" s="97">
        <v>0</v>
      </c>
      <c r="AG230" s="227" t="s">
        <v>31</v>
      </c>
    </row>
    <row r="231" spans="1:35" s="38" customFormat="1" ht="315" x14ac:dyDescent="0.25">
      <c r="A231" s="53" t="s">
        <v>536</v>
      </c>
      <c r="B231" s="72" t="s">
        <v>537</v>
      </c>
      <c r="C231" s="55" t="s">
        <v>30</v>
      </c>
      <c r="D231" s="58">
        <f t="shared" si="118"/>
        <v>802.30878574000008</v>
      </c>
      <c r="E231" s="58">
        <f t="shared" si="119"/>
        <v>3936.1214680199992</v>
      </c>
      <c r="F231" s="58">
        <f t="shared" si="112"/>
        <v>3133.8126822799991</v>
      </c>
      <c r="G231" s="97">
        <f>F231/D231</f>
        <v>3.9059932260240222</v>
      </c>
      <c r="H231" s="59" t="s">
        <v>538</v>
      </c>
      <c r="I231" s="58"/>
      <c r="J231" s="58">
        <v>874.37199126000007</v>
      </c>
      <c r="K231" s="58">
        <f t="shared" si="113"/>
        <v>874.37199126000007</v>
      </c>
      <c r="L231" s="97">
        <v>1</v>
      </c>
      <c r="M231" s="113" t="s">
        <v>539</v>
      </c>
      <c r="N231" s="58">
        <v>0</v>
      </c>
      <c r="O231" s="58">
        <v>0.53070302999999996</v>
      </c>
      <c r="P231" s="58">
        <f t="shared" si="114"/>
        <v>0.53070302999999996</v>
      </c>
      <c r="Q231" s="97">
        <v>1</v>
      </c>
      <c r="R231" s="59" t="s">
        <v>539</v>
      </c>
      <c r="S231" s="58">
        <v>0</v>
      </c>
      <c r="T231" s="58">
        <v>239.71905446999997</v>
      </c>
      <c r="U231" s="58">
        <f t="shared" si="115"/>
        <v>239.71905446999997</v>
      </c>
      <c r="V231" s="97">
        <v>1</v>
      </c>
      <c r="W231" s="59" t="s">
        <v>539</v>
      </c>
      <c r="X231" s="58">
        <v>0</v>
      </c>
      <c r="Y231" s="58">
        <v>2.9728496000000004</v>
      </c>
      <c r="Z231" s="58">
        <f t="shared" si="116"/>
        <v>2.9728496000000004</v>
      </c>
      <c r="AA231" s="97">
        <v>1</v>
      </c>
      <c r="AB231" s="59" t="s">
        <v>539</v>
      </c>
      <c r="AC231" s="58">
        <v>802.30878574000008</v>
      </c>
      <c r="AD231" s="58">
        <v>2818.5268696599992</v>
      </c>
      <c r="AE231" s="58">
        <f t="shared" si="117"/>
        <v>2016.2180839199991</v>
      </c>
      <c r="AF231" s="97">
        <f>AE231/AC231</f>
        <v>2.5130200737617052</v>
      </c>
      <c r="AG231" s="227" t="s">
        <v>539</v>
      </c>
    </row>
    <row r="232" spans="1:35" s="38" customFormat="1" x14ac:dyDescent="0.25">
      <c r="A232" s="53" t="s">
        <v>540</v>
      </c>
      <c r="B232" s="72" t="s">
        <v>541</v>
      </c>
      <c r="C232" s="55" t="s">
        <v>30</v>
      </c>
      <c r="D232" s="58">
        <f t="shared" si="118"/>
        <v>0</v>
      </c>
      <c r="E232" s="58">
        <f t="shared" si="119"/>
        <v>0</v>
      </c>
      <c r="F232" s="58">
        <f t="shared" si="112"/>
        <v>0</v>
      </c>
      <c r="G232" s="97">
        <v>0</v>
      </c>
      <c r="H232" s="59" t="s">
        <v>31</v>
      </c>
      <c r="I232" s="58">
        <v>0</v>
      </c>
      <c r="J232" s="58">
        <v>0</v>
      </c>
      <c r="K232" s="58">
        <f t="shared" si="113"/>
        <v>0</v>
      </c>
      <c r="L232" s="97">
        <v>0</v>
      </c>
      <c r="M232" s="56" t="s">
        <v>31</v>
      </c>
      <c r="N232" s="58">
        <v>0</v>
      </c>
      <c r="O232" s="58">
        <v>0</v>
      </c>
      <c r="P232" s="58">
        <f t="shared" si="114"/>
        <v>0</v>
      </c>
      <c r="Q232" s="97">
        <v>0</v>
      </c>
      <c r="R232" s="58" t="s">
        <v>31</v>
      </c>
      <c r="S232" s="58">
        <v>0</v>
      </c>
      <c r="T232" s="58">
        <v>0</v>
      </c>
      <c r="U232" s="58">
        <f t="shared" si="115"/>
        <v>0</v>
      </c>
      <c r="V232" s="97">
        <v>0</v>
      </c>
      <c r="W232" s="59" t="s">
        <v>31</v>
      </c>
      <c r="X232" s="58">
        <v>0</v>
      </c>
      <c r="Y232" s="58">
        <v>0</v>
      </c>
      <c r="Z232" s="58">
        <f t="shared" si="116"/>
        <v>0</v>
      </c>
      <c r="AA232" s="97">
        <v>0</v>
      </c>
      <c r="AB232" s="59" t="s">
        <v>31</v>
      </c>
      <c r="AC232" s="58">
        <v>0</v>
      </c>
      <c r="AD232" s="58">
        <v>0</v>
      </c>
      <c r="AE232" s="58">
        <f t="shared" si="117"/>
        <v>0</v>
      </c>
      <c r="AF232" s="97">
        <v>0</v>
      </c>
      <c r="AG232" s="227" t="s">
        <v>31</v>
      </c>
    </row>
    <row r="233" spans="1:35" s="38" customFormat="1" ht="63.75" thickBot="1" x14ac:dyDescent="0.3">
      <c r="A233" s="53" t="s">
        <v>542</v>
      </c>
      <c r="B233" s="72" t="s">
        <v>543</v>
      </c>
      <c r="C233" s="55" t="s">
        <v>30</v>
      </c>
      <c r="D233" s="58">
        <f t="shared" si="118"/>
        <v>0.67900000000000005</v>
      </c>
      <c r="E233" s="58">
        <f t="shared" si="119"/>
        <v>0</v>
      </c>
      <c r="F233" s="58">
        <f t="shared" si="112"/>
        <v>-0.67900000000000005</v>
      </c>
      <c r="G233" s="97">
        <f>F233/D233</f>
        <v>-1</v>
      </c>
      <c r="H233" s="59" t="s">
        <v>486</v>
      </c>
      <c r="I233" s="58"/>
      <c r="J233" s="58">
        <v>0</v>
      </c>
      <c r="K233" s="58">
        <f t="shared" si="113"/>
        <v>0</v>
      </c>
      <c r="L233" s="97">
        <v>0</v>
      </c>
      <c r="M233" s="110" t="s">
        <v>31</v>
      </c>
      <c r="N233" s="58">
        <v>0</v>
      </c>
      <c r="O233" s="58">
        <v>0</v>
      </c>
      <c r="P233" s="58">
        <f t="shared" si="114"/>
        <v>0</v>
      </c>
      <c r="Q233" s="97">
        <v>1</v>
      </c>
      <c r="R233" s="59" t="s">
        <v>31</v>
      </c>
      <c r="S233" s="58">
        <v>0.67900000000000005</v>
      </c>
      <c r="T233" s="58">
        <v>0</v>
      </c>
      <c r="U233" s="58">
        <f t="shared" si="115"/>
        <v>-0.67900000000000005</v>
      </c>
      <c r="V233" s="97">
        <f>U233/S233</f>
        <v>-1</v>
      </c>
      <c r="W233" s="59" t="s">
        <v>486</v>
      </c>
      <c r="X233" s="58">
        <v>0</v>
      </c>
      <c r="Y233" s="58">
        <v>0</v>
      </c>
      <c r="Z233" s="58">
        <f t="shared" si="116"/>
        <v>0</v>
      </c>
      <c r="AA233" s="97">
        <v>0</v>
      </c>
      <c r="AB233" s="59" t="s">
        <v>31</v>
      </c>
      <c r="AC233" s="58">
        <v>0</v>
      </c>
      <c r="AD233" s="58">
        <v>0</v>
      </c>
      <c r="AE233" s="58">
        <f t="shared" si="117"/>
        <v>0</v>
      </c>
      <c r="AF233" s="97">
        <v>0</v>
      </c>
      <c r="AG233" s="227" t="s">
        <v>31</v>
      </c>
    </row>
    <row r="234" spans="1:35" s="38" customFormat="1" ht="16.5" thickBot="1" x14ac:dyDescent="0.3">
      <c r="A234" s="66" t="s">
        <v>544</v>
      </c>
      <c r="B234" s="67" t="s">
        <v>545</v>
      </c>
      <c r="C234" s="68" t="s">
        <v>30</v>
      </c>
      <c r="D234" s="46">
        <f>SUM(D235,D239,D240)</f>
        <v>19408.857000000004</v>
      </c>
      <c r="E234" s="46">
        <f>SUM(E235,E239,E240)</f>
        <v>88963.488331162982</v>
      </c>
      <c r="F234" s="46">
        <f t="shared" si="112"/>
        <v>69554.631331162978</v>
      </c>
      <c r="G234" s="104">
        <f>F234/D234</f>
        <v>3.5836541704214198</v>
      </c>
      <c r="H234" s="46" t="s">
        <v>31</v>
      </c>
      <c r="I234" s="46">
        <f>SUM(I235,I239,I240)</f>
        <v>9298.7053676488486</v>
      </c>
      <c r="J234" s="46">
        <f>SUM(J235,J239,J240)</f>
        <v>46706.879681593477</v>
      </c>
      <c r="K234" s="46">
        <f t="shared" si="113"/>
        <v>37408.174313944626</v>
      </c>
      <c r="L234" s="104">
        <f>K234/I234</f>
        <v>4.0229443599849404</v>
      </c>
      <c r="M234" s="118" t="s">
        <v>31</v>
      </c>
      <c r="N234" s="46">
        <f>SUM(N235,N239,N240)</f>
        <v>469.40492283208403</v>
      </c>
      <c r="O234" s="46">
        <f>SUM(O235,O239,O240)</f>
        <v>694.20752190624182</v>
      </c>
      <c r="P234" s="46">
        <f t="shared" si="114"/>
        <v>224.8025990741578</v>
      </c>
      <c r="Q234" s="104">
        <f>P234/N234</f>
        <v>0.47890976029361837</v>
      </c>
      <c r="R234" s="46" t="s">
        <v>31</v>
      </c>
      <c r="S234" s="46">
        <f>SUM(S235,S239,S240)</f>
        <v>6722.0452709457904</v>
      </c>
      <c r="T234" s="46">
        <f>SUM(T235,T239,T240)</f>
        <v>21650.048946087933</v>
      </c>
      <c r="U234" s="46">
        <f t="shared" si="115"/>
        <v>14928.003675142143</v>
      </c>
      <c r="V234" s="104">
        <f>U234/S234</f>
        <v>2.2207532192120709</v>
      </c>
      <c r="W234" s="46" t="s">
        <v>31</v>
      </c>
      <c r="X234" s="46">
        <f>SUM(X235,X239,X240)</f>
        <v>976.79771013219761</v>
      </c>
      <c r="Y234" s="46">
        <f>SUM(Y235,Y239,Y240)</f>
        <v>2571.0832685775304</v>
      </c>
      <c r="Z234" s="46">
        <f t="shared" si="116"/>
        <v>1594.2855584453328</v>
      </c>
      <c r="AA234" s="104">
        <f>Z234/X234</f>
        <v>1.6321552987972974</v>
      </c>
      <c r="AB234" s="46" t="s">
        <v>31</v>
      </c>
      <c r="AC234" s="46">
        <f>SUM(AC235,AC239,AC240)</f>
        <v>1941.9037284410792</v>
      </c>
      <c r="AD234" s="46">
        <f>SUM(AD235,AD239,AD240)</f>
        <v>17341.26891299781</v>
      </c>
      <c r="AE234" s="46">
        <f t="shared" si="117"/>
        <v>15399.365184556731</v>
      </c>
      <c r="AF234" s="104">
        <f>AE234/AC234</f>
        <v>7.9300353354380899</v>
      </c>
      <c r="AG234" s="135" t="s">
        <v>31</v>
      </c>
      <c r="AI234" s="121"/>
    </row>
    <row r="235" spans="1:35" s="38" customFormat="1" x14ac:dyDescent="0.25">
      <c r="A235" s="53" t="s">
        <v>546</v>
      </c>
      <c r="B235" s="72" t="s">
        <v>547</v>
      </c>
      <c r="C235" s="55" t="s">
        <v>30</v>
      </c>
      <c r="D235" s="58">
        <f>SUM(D236:D238)</f>
        <v>19408.857000000004</v>
      </c>
      <c r="E235" s="58">
        <f>SUM(E236:E238)</f>
        <v>88963.488331162982</v>
      </c>
      <c r="F235" s="58">
        <f t="shared" si="112"/>
        <v>69554.631331162978</v>
      </c>
      <c r="G235" s="97">
        <f>F235/D235</f>
        <v>3.5836541704214198</v>
      </c>
      <c r="H235" s="58" t="s">
        <v>31</v>
      </c>
      <c r="I235" s="58">
        <f>SUM(I236:I238)</f>
        <v>9298.7053676488486</v>
      </c>
      <c r="J235" s="58">
        <f>SUM(J236:J238)</f>
        <v>46706.879681593477</v>
      </c>
      <c r="K235" s="58">
        <f t="shared" si="113"/>
        <v>37408.174313944626</v>
      </c>
      <c r="L235" s="97">
        <f>K235/I235</f>
        <v>4.0229443599849404</v>
      </c>
      <c r="M235" s="59" t="s">
        <v>31</v>
      </c>
      <c r="N235" s="58">
        <f>SUM(N236:N238)</f>
        <v>469.40492283208403</v>
      </c>
      <c r="O235" s="58">
        <f>SUM(O236:O238)</f>
        <v>694.20752190624182</v>
      </c>
      <c r="P235" s="58">
        <f t="shared" si="114"/>
        <v>224.8025990741578</v>
      </c>
      <c r="Q235" s="97">
        <f>P235/N235</f>
        <v>0.47890976029361837</v>
      </c>
      <c r="R235" s="58" t="s">
        <v>31</v>
      </c>
      <c r="S235" s="58">
        <f>SUM(S236:S238)</f>
        <v>6722.0452709457904</v>
      </c>
      <c r="T235" s="58">
        <f>SUM(T236:T238)</f>
        <v>21650.048946087933</v>
      </c>
      <c r="U235" s="58">
        <f t="shared" si="115"/>
        <v>14928.003675142143</v>
      </c>
      <c r="V235" s="97">
        <f>U235/S235</f>
        <v>2.2207532192120709</v>
      </c>
      <c r="W235" s="58" t="s">
        <v>31</v>
      </c>
      <c r="X235" s="58">
        <f>SUM(X236:X238)</f>
        <v>976.79771013219761</v>
      </c>
      <c r="Y235" s="58">
        <f>SUM(Y236:Y238)</f>
        <v>2571.0832685775304</v>
      </c>
      <c r="Z235" s="58">
        <f t="shared" si="116"/>
        <v>1594.2855584453328</v>
      </c>
      <c r="AA235" s="97">
        <f>Z235/X235</f>
        <v>1.6321552987972974</v>
      </c>
      <c r="AB235" s="58" t="s">
        <v>31</v>
      </c>
      <c r="AC235" s="58">
        <f>SUM(AC236:AC238)</f>
        <v>1941.9037284410792</v>
      </c>
      <c r="AD235" s="58">
        <f>SUM(AD236:AD238)</f>
        <v>17341.26891299781</v>
      </c>
      <c r="AE235" s="58">
        <f t="shared" si="117"/>
        <v>15399.365184556731</v>
      </c>
      <c r="AF235" s="97">
        <f>AE235/AC235</f>
        <v>7.9300353354380899</v>
      </c>
      <c r="AG235" s="227" t="s">
        <v>31</v>
      </c>
      <c r="AI235" s="121"/>
    </row>
    <row r="236" spans="1:35" s="38" customFormat="1" ht="47.25" x14ac:dyDescent="0.25">
      <c r="A236" s="53" t="s">
        <v>548</v>
      </c>
      <c r="B236" s="70" t="s">
        <v>518</v>
      </c>
      <c r="C236" s="55" t="s">
        <v>30</v>
      </c>
      <c r="D236" s="58">
        <f t="shared" ref="D236:E240" si="120">SUM(I236,N236,S236,X236,AC236)</f>
        <v>19408.857000000004</v>
      </c>
      <c r="E236" s="58">
        <f t="shared" si="120"/>
        <v>27619.617353769987</v>
      </c>
      <c r="F236" s="58">
        <f t="shared" si="112"/>
        <v>8210.7603537699833</v>
      </c>
      <c r="G236" s="97">
        <f>F236/D236</f>
        <v>0.42304193151456482</v>
      </c>
      <c r="H236" s="59" t="s">
        <v>549</v>
      </c>
      <c r="I236" s="58">
        <v>9298.7053676488486</v>
      </c>
      <c r="J236" s="58">
        <v>14390.099405125547</v>
      </c>
      <c r="K236" s="58">
        <f t="shared" si="113"/>
        <v>5091.3940374766989</v>
      </c>
      <c r="L236" s="97">
        <f>K236/I236</f>
        <v>0.54753794600162109</v>
      </c>
      <c r="M236" s="113" t="s">
        <v>549</v>
      </c>
      <c r="N236" s="58">
        <v>469.40492283208403</v>
      </c>
      <c r="O236" s="58">
        <v>394.48486493044186</v>
      </c>
      <c r="P236" s="58">
        <f t="shared" si="114"/>
        <v>-74.920057901642167</v>
      </c>
      <c r="Q236" s="97">
        <f>P236/N236</f>
        <v>-0.15960645970567003</v>
      </c>
      <c r="R236" s="59" t="s">
        <v>549</v>
      </c>
      <c r="S236" s="58">
        <v>6722.0452709457904</v>
      </c>
      <c r="T236" s="58">
        <v>7523.1194106096327</v>
      </c>
      <c r="U236" s="58">
        <f t="shared" si="115"/>
        <v>801.07413966384229</v>
      </c>
      <c r="V236" s="97">
        <f>U236/S236</f>
        <v>0.11917119081691803</v>
      </c>
      <c r="W236" s="59" t="s">
        <v>549</v>
      </c>
      <c r="X236" s="58">
        <v>976.79771013219761</v>
      </c>
      <c r="Y236" s="58">
        <v>1033.6358004602844</v>
      </c>
      <c r="Z236" s="58">
        <f t="shared" si="116"/>
        <v>56.838090328086764</v>
      </c>
      <c r="AA236" s="97">
        <f>Z236/X236</f>
        <v>5.8188189569357639E-2</v>
      </c>
      <c r="AB236" s="59" t="s">
        <v>549</v>
      </c>
      <c r="AC236" s="58">
        <v>1941.9037284410792</v>
      </c>
      <c r="AD236" s="58">
        <v>4278.2778726440793</v>
      </c>
      <c r="AE236" s="58">
        <f t="shared" si="117"/>
        <v>2336.374144203</v>
      </c>
      <c r="AF236" s="97">
        <f>AE236/AC236</f>
        <v>1.2031359278961751</v>
      </c>
      <c r="AG236" s="227" t="s">
        <v>549</v>
      </c>
    </row>
    <row r="237" spans="1:35" s="38" customFormat="1" ht="63" x14ac:dyDescent="0.25">
      <c r="A237" s="53" t="s">
        <v>550</v>
      </c>
      <c r="B237" s="70" t="s">
        <v>522</v>
      </c>
      <c r="C237" s="55" t="s">
        <v>30</v>
      </c>
      <c r="D237" s="58">
        <f t="shared" si="120"/>
        <v>0</v>
      </c>
      <c r="E237" s="58">
        <f t="shared" si="120"/>
        <v>1343.8709773899998</v>
      </c>
      <c r="F237" s="58">
        <f t="shared" si="112"/>
        <v>1343.8709773899998</v>
      </c>
      <c r="G237" s="97">
        <v>1</v>
      </c>
      <c r="H237" s="59" t="s">
        <v>551</v>
      </c>
      <c r="I237" s="58">
        <v>0</v>
      </c>
      <c r="J237" s="58">
        <v>1071.9499717899998</v>
      </c>
      <c r="K237" s="58">
        <f t="shared" si="113"/>
        <v>1071.9499717899998</v>
      </c>
      <c r="L237" s="97">
        <v>1</v>
      </c>
      <c r="M237" s="56" t="s">
        <v>552</v>
      </c>
      <c r="N237" s="58">
        <v>0</v>
      </c>
      <c r="O237" s="58">
        <v>0</v>
      </c>
      <c r="P237" s="58">
        <f t="shared" si="114"/>
        <v>0</v>
      </c>
      <c r="Q237" s="97">
        <v>0</v>
      </c>
      <c r="R237" s="58" t="s">
        <v>31</v>
      </c>
      <c r="S237" s="58">
        <v>0</v>
      </c>
      <c r="T237" s="58">
        <v>271.9210056</v>
      </c>
      <c r="U237" s="58">
        <f t="shared" si="115"/>
        <v>271.9210056</v>
      </c>
      <c r="V237" s="97">
        <v>1</v>
      </c>
      <c r="W237" s="59" t="s">
        <v>553</v>
      </c>
      <c r="X237" s="58">
        <v>0</v>
      </c>
      <c r="Y237" s="58">
        <v>0</v>
      </c>
      <c r="Z237" s="58">
        <f t="shared" si="116"/>
        <v>0</v>
      </c>
      <c r="AA237" s="97">
        <v>0</v>
      </c>
      <c r="AB237" s="59" t="s">
        <v>31</v>
      </c>
      <c r="AC237" s="58">
        <v>0</v>
      </c>
      <c r="AD237" s="58">
        <v>0</v>
      </c>
      <c r="AE237" s="58">
        <f t="shared" si="117"/>
        <v>0</v>
      </c>
      <c r="AF237" s="97">
        <v>0</v>
      </c>
      <c r="AG237" s="227" t="s">
        <v>31</v>
      </c>
    </row>
    <row r="238" spans="1:35" s="38" customFormat="1" ht="173.25" x14ac:dyDescent="0.25">
      <c r="A238" s="53" t="s">
        <v>554</v>
      </c>
      <c r="B238" s="70" t="s">
        <v>525</v>
      </c>
      <c r="C238" s="55" t="s">
        <v>30</v>
      </c>
      <c r="D238" s="58">
        <f t="shared" si="120"/>
        <v>0</v>
      </c>
      <c r="E238" s="58">
        <f t="shared" si="120"/>
        <v>60000.000000002998</v>
      </c>
      <c r="F238" s="58">
        <f t="shared" si="112"/>
        <v>60000.000000002998</v>
      </c>
      <c r="G238" s="97">
        <v>1</v>
      </c>
      <c r="H238" s="59" t="s">
        <v>555</v>
      </c>
      <c r="I238" s="58">
        <v>0</v>
      </c>
      <c r="J238" s="58">
        <v>31244.830304677926</v>
      </c>
      <c r="K238" s="58">
        <f t="shared" si="113"/>
        <v>31244.830304677926</v>
      </c>
      <c r="L238" s="97">
        <v>1</v>
      </c>
      <c r="M238" s="56" t="s">
        <v>555</v>
      </c>
      <c r="N238" s="58">
        <v>0</v>
      </c>
      <c r="O238" s="58">
        <v>299.72265697579996</v>
      </c>
      <c r="P238" s="58">
        <f t="shared" si="114"/>
        <v>299.72265697579996</v>
      </c>
      <c r="Q238" s="97">
        <v>1</v>
      </c>
      <c r="R238" s="59" t="s">
        <v>555</v>
      </c>
      <c r="S238" s="58">
        <v>0</v>
      </c>
      <c r="T238" s="58">
        <v>13855.0085298783</v>
      </c>
      <c r="U238" s="58">
        <f t="shared" si="115"/>
        <v>13855.0085298783</v>
      </c>
      <c r="V238" s="97">
        <v>1</v>
      </c>
      <c r="W238" s="59" t="s">
        <v>555</v>
      </c>
      <c r="X238" s="58">
        <v>0</v>
      </c>
      <c r="Y238" s="58">
        <v>1537.4474681172458</v>
      </c>
      <c r="Z238" s="58">
        <f t="shared" si="116"/>
        <v>1537.4474681172458</v>
      </c>
      <c r="AA238" s="97">
        <v>1</v>
      </c>
      <c r="AB238" s="59" t="s">
        <v>555</v>
      </c>
      <c r="AC238" s="58">
        <v>0</v>
      </c>
      <c r="AD238" s="58">
        <v>13062.991040353731</v>
      </c>
      <c r="AE238" s="58">
        <f t="shared" si="117"/>
        <v>13062.991040353731</v>
      </c>
      <c r="AF238" s="97">
        <v>1</v>
      </c>
      <c r="AG238" s="227" t="s">
        <v>555</v>
      </c>
      <c r="AI238" s="123"/>
    </row>
    <row r="239" spans="1:35" s="38" customFormat="1" x14ac:dyDescent="0.25">
      <c r="A239" s="53" t="s">
        <v>556</v>
      </c>
      <c r="B239" s="72" t="s">
        <v>346</v>
      </c>
      <c r="C239" s="55" t="s">
        <v>30</v>
      </c>
      <c r="D239" s="58">
        <f t="shared" si="120"/>
        <v>0</v>
      </c>
      <c r="E239" s="58">
        <f t="shared" si="120"/>
        <v>0</v>
      </c>
      <c r="F239" s="58">
        <f t="shared" si="112"/>
        <v>0</v>
      </c>
      <c r="G239" s="97">
        <v>0</v>
      </c>
      <c r="H239" s="59" t="s">
        <v>31</v>
      </c>
      <c r="I239" s="58">
        <v>0</v>
      </c>
      <c r="J239" s="58">
        <v>0</v>
      </c>
      <c r="K239" s="58">
        <f t="shared" si="113"/>
        <v>0</v>
      </c>
      <c r="L239" s="97">
        <v>0</v>
      </c>
      <c r="M239" s="56" t="s">
        <v>31</v>
      </c>
      <c r="N239" s="58">
        <v>0</v>
      </c>
      <c r="O239" s="58">
        <v>0</v>
      </c>
      <c r="P239" s="58">
        <f t="shared" si="114"/>
        <v>0</v>
      </c>
      <c r="Q239" s="97">
        <v>0</v>
      </c>
      <c r="R239" s="58" t="s">
        <v>31</v>
      </c>
      <c r="S239" s="58">
        <v>0</v>
      </c>
      <c r="T239" s="58">
        <v>0</v>
      </c>
      <c r="U239" s="58">
        <f t="shared" si="115"/>
        <v>0</v>
      </c>
      <c r="V239" s="97">
        <v>0</v>
      </c>
      <c r="W239" s="59" t="s">
        <v>31</v>
      </c>
      <c r="X239" s="58">
        <v>0</v>
      </c>
      <c r="Y239" s="58">
        <v>0</v>
      </c>
      <c r="Z239" s="58">
        <f t="shared" si="116"/>
        <v>0</v>
      </c>
      <c r="AA239" s="97">
        <v>0</v>
      </c>
      <c r="AB239" s="59" t="s">
        <v>31</v>
      </c>
      <c r="AC239" s="58">
        <v>0</v>
      </c>
      <c r="AD239" s="58">
        <v>0</v>
      </c>
      <c r="AE239" s="58">
        <f t="shared" si="117"/>
        <v>0</v>
      </c>
      <c r="AF239" s="97">
        <v>0</v>
      </c>
      <c r="AG239" s="227" t="s">
        <v>31</v>
      </c>
    </row>
    <row r="240" spans="1:35" s="38" customFormat="1" ht="16.5" thickBot="1" x14ac:dyDescent="0.3">
      <c r="A240" s="53" t="s">
        <v>557</v>
      </c>
      <c r="B240" s="72" t="s">
        <v>558</v>
      </c>
      <c r="C240" s="55" t="s">
        <v>30</v>
      </c>
      <c r="D240" s="58">
        <f t="shared" si="120"/>
        <v>0</v>
      </c>
      <c r="E240" s="58">
        <f t="shared" si="120"/>
        <v>0</v>
      </c>
      <c r="F240" s="58">
        <f t="shared" si="112"/>
        <v>0</v>
      </c>
      <c r="G240" s="97">
        <v>0</v>
      </c>
      <c r="H240" s="59" t="s">
        <v>31</v>
      </c>
      <c r="I240" s="58">
        <v>0</v>
      </c>
      <c r="J240" s="58">
        <v>0</v>
      </c>
      <c r="K240" s="58">
        <f t="shared" si="113"/>
        <v>0</v>
      </c>
      <c r="L240" s="97">
        <v>0</v>
      </c>
      <c r="M240" s="110" t="s">
        <v>31</v>
      </c>
      <c r="N240" s="58">
        <v>0</v>
      </c>
      <c r="O240" s="58">
        <v>0</v>
      </c>
      <c r="P240" s="58">
        <f t="shared" si="114"/>
        <v>0</v>
      </c>
      <c r="Q240" s="97">
        <v>0</v>
      </c>
      <c r="R240" s="58" t="s">
        <v>31</v>
      </c>
      <c r="S240" s="58">
        <v>0</v>
      </c>
      <c r="T240" s="58">
        <v>0</v>
      </c>
      <c r="U240" s="58">
        <f t="shared" si="115"/>
        <v>0</v>
      </c>
      <c r="V240" s="97">
        <v>0</v>
      </c>
      <c r="W240" s="59" t="s">
        <v>31</v>
      </c>
      <c r="X240" s="58">
        <v>0</v>
      </c>
      <c r="Y240" s="58">
        <v>0</v>
      </c>
      <c r="Z240" s="58">
        <f t="shared" si="116"/>
        <v>0</v>
      </c>
      <c r="AA240" s="97">
        <v>0</v>
      </c>
      <c r="AB240" s="59" t="s">
        <v>31</v>
      </c>
      <c r="AC240" s="58">
        <v>0</v>
      </c>
      <c r="AD240" s="58">
        <v>0</v>
      </c>
      <c r="AE240" s="58">
        <f t="shared" si="117"/>
        <v>0</v>
      </c>
      <c r="AF240" s="97">
        <v>0</v>
      </c>
      <c r="AG240" s="227" t="s">
        <v>31</v>
      </c>
    </row>
    <row r="241" spans="1:48" s="38" customFormat="1" ht="32.25" thickBot="1" x14ac:dyDescent="0.3">
      <c r="A241" s="66" t="s">
        <v>559</v>
      </c>
      <c r="B241" s="67" t="s">
        <v>560</v>
      </c>
      <c r="C241" s="68" t="s">
        <v>30</v>
      </c>
      <c r="D241" s="46">
        <f>D166-D184</f>
        <v>-1711.8368508874701</v>
      </c>
      <c r="E241" s="46">
        <f>E166-E184</f>
        <v>-33497.549746137011</v>
      </c>
      <c r="F241" s="46">
        <f t="shared" si="112"/>
        <v>-31785.71289524954</v>
      </c>
      <c r="G241" s="104">
        <f>F241/D241</f>
        <v>18.568190583565734</v>
      </c>
      <c r="H241" s="46" t="s">
        <v>31</v>
      </c>
      <c r="I241" s="46">
        <f>I166-I184</f>
        <v>259.60303496462438</v>
      </c>
      <c r="J241" s="46">
        <f>J166-J184</f>
        <v>-13572.158196563512</v>
      </c>
      <c r="K241" s="46">
        <f t="shared" si="113"/>
        <v>-13831.761231528137</v>
      </c>
      <c r="L241" s="104">
        <f>K241/I241</f>
        <v>-53.280429612130554</v>
      </c>
      <c r="M241" s="118" t="s">
        <v>31</v>
      </c>
      <c r="N241" s="46">
        <f>N166-N184</f>
        <v>-269.98763140126425</v>
      </c>
      <c r="O241" s="46">
        <f>O166-O184</f>
        <v>-470.10493914296308</v>
      </c>
      <c r="P241" s="46">
        <f t="shared" si="114"/>
        <v>-200.11730774169882</v>
      </c>
      <c r="Q241" s="104">
        <f>P241/N241</f>
        <v>0.74120916837215434</v>
      </c>
      <c r="R241" s="46" t="s">
        <v>31</v>
      </c>
      <c r="S241" s="124">
        <f>S166-S184</f>
        <v>-1640.9373226581811</v>
      </c>
      <c r="T241" s="46">
        <f>T166-T184</f>
        <v>-7218.4621195146683</v>
      </c>
      <c r="U241" s="46">
        <f t="shared" si="115"/>
        <v>-5577.5247968564872</v>
      </c>
      <c r="V241" s="104">
        <f>U241/S241</f>
        <v>3.3989871031889041</v>
      </c>
      <c r="W241" s="46" t="s">
        <v>31</v>
      </c>
      <c r="X241" s="46">
        <f>X166-X184</f>
        <v>-232.22427738759689</v>
      </c>
      <c r="Y241" s="46">
        <f>Y166-Y184</f>
        <v>-153.15941206629213</v>
      </c>
      <c r="Z241" s="46">
        <f t="shared" si="116"/>
        <v>79.064865321304751</v>
      </c>
      <c r="AA241" s="104">
        <f>Z241/X241</f>
        <v>-0.34046769877268485</v>
      </c>
      <c r="AB241" s="46" t="s">
        <v>31</v>
      </c>
      <c r="AC241" s="46">
        <f>AC166-AC184</f>
        <v>171.70934559499801</v>
      </c>
      <c r="AD241" s="46">
        <f>AD166-AD184</f>
        <v>-12083.665078849561</v>
      </c>
      <c r="AE241" s="46">
        <f t="shared" si="117"/>
        <v>-12255.374424444559</v>
      </c>
      <c r="AF241" s="104">
        <f>AE241/AC241</f>
        <v>-71.37278627425836</v>
      </c>
      <c r="AG241" s="135" t="s">
        <v>31</v>
      </c>
    </row>
    <row r="242" spans="1:48" s="38" customFormat="1" ht="32.25" thickBot="1" x14ac:dyDescent="0.3">
      <c r="A242" s="66" t="s">
        <v>561</v>
      </c>
      <c r="B242" s="67" t="s">
        <v>562</v>
      </c>
      <c r="C242" s="68" t="s">
        <v>30</v>
      </c>
      <c r="D242" s="46">
        <f>D202-D209</f>
        <v>-5616.6691451737597</v>
      </c>
      <c r="E242" s="46">
        <f>E202-E209</f>
        <v>-20192.789290349996</v>
      </c>
      <c r="F242" s="46">
        <f t="shared" si="112"/>
        <v>-14576.120145176235</v>
      </c>
      <c r="G242" s="104">
        <f>F242/D242</f>
        <v>2.5951537768075714</v>
      </c>
      <c r="H242" s="46" t="s">
        <v>31</v>
      </c>
      <c r="I242" s="46">
        <f>I202-I209</f>
        <v>-2531.5345146065611</v>
      </c>
      <c r="J242" s="46">
        <f>J202-J209</f>
        <v>-3874.9753933408933</v>
      </c>
      <c r="K242" s="46">
        <f t="shared" si="113"/>
        <v>-1343.4408787343323</v>
      </c>
      <c r="L242" s="104">
        <f>K242/I242</f>
        <v>0.53068242640299268</v>
      </c>
      <c r="M242" s="105" t="s">
        <v>31</v>
      </c>
      <c r="N242" s="46">
        <f>N202-N209</f>
        <v>-45.019387430000002</v>
      </c>
      <c r="O242" s="46">
        <f>O202-O209</f>
        <v>-53.901731418244012</v>
      </c>
      <c r="P242" s="46">
        <f t="shared" si="114"/>
        <v>-8.8823439882440098</v>
      </c>
      <c r="Q242" s="104">
        <f>P242/N242</f>
        <v>0.19730041867084572</v>
      </c>
      <c r="R242" s="46" t="s">
        <v>31</v>
      </c>
      <c r="S242" s="124">
        <f>S202-S209</f>
        <v>-1430.6508644411992</v>
      </c>
      <c r="T242" s="46">
        <f>T202-T209</f>
        <v>-11542.674910140688</v>
      </c>
      <c r="U242" s="46">
        <f t="shared" si="115"/>
        <v>-10112.024045699489</v>
      </c>
      <c r="V242" s="104">
        <f>U242/S242</f>
        <v>7.0681284281397083</v>
      </c>
      <c r="W242" s="46" t="s">
        <v>31</v>
      </c>
      <c r="X242" s="46">
        <f>X202-X209</f>
        <v>-249.64992395199957</v>
      </c>
      <c r="Y242" s="46">
        <f>Y202-Y209</f>
        <v>-434.40992980808664</v>
      </c>
      <c r="Z242" s="46">
        <f t="shared" si="116"/>
        <v>-184.76000585608708</v>
      </c>
      <c r="AA242" s="104">
        <f>Z242/X242</f>
        <v>0.74007635544728245</v>
      </c>
      <c r="AB242" s="46" t="s">
        <v>31</v>
      </c>
      <c r="AC242" s="46">
        <f>AC202-AC209</f>
        <v>-1359.8144547440002</v>
      </c>
      <c r="AD242" s="46">
        <f>AD202-AD209</f>
        <v>-4286.827325642088</v>
      </c>
      <c r="AE242" s="46">
        <f t="shared" si="117"/>
        <v>-2927.0128708980878</v>
      </c>
      <c r="AF242" s="104">
        <f>AE242/AC242</f>
        <v>2.1525090137750666</v>
      </c>
      <c r="AG242" s="135" t="s">
        <v>31</v>
      </c>
    </row>
    <row r="243" spans="1:48" s="38" customFormat="1" x14ac:dyDescent="0.25">
      <c r="A243" s="53" t="s">
        <v>563</v>
      </c>
      <c r="B243" s="72" t="s">
        <v>564</v>
      </c>
      <c r="C243" s="55" t="s">
        <v>30</v>
      </c>
      <c r="D243" s="58">
        <f>D242</f>
        <v>-5616.6691451737597</v>
      </c>
      <c r="E243" s="58">
        <f>E242</f>
        <v>-20192.789290349996</v>
      </c>
      <c r="F243" s="58">
        <f t="shared" si="112"/>
        <v>-14576.120145176235</v>
      </c>
      <c r="G243" s="97">
        <f>F243/D243</f>
        <v>2.5951537768075714</v>
      </c>
      <c r="H243" s="58" t="s">
        <v>31</v>
      </c>
      <c r="I243" s="58">
        <f>I242</f>
        <v>-2531.5345146065611</v>
      </c>
      <c r="J243" s="58">
        <f>J242</f>
        <v>-3874.9753933408933</v>
      </c>
      <c r="K243" s="58">
        <f t="shared" si="113"/>
        <v>-1343.4408787343323</v>
      </c>
      <c r="L243" s="97">
        <f>K243/I243</f>
        <v>0.53068242640299268</v>
      </c>
      <c r="M243" s="58" t="s">
        <v>31</v>
      </c>
      <c r="N243" s="58">
        <f>N242</f>
        <v>-45.019387430000002</v>
      </c>
      <c r="O243" s="58">
        <f>O242</f>
        <v>-53.901731418244012</v>
      </c>
      <c r="P243" s="58">
        <f t="shared" si="114"/>
        <v>-8.8823439882440098</v>
      </c>
      <c r="Q243" s="97">
        <f>P243/N243</f>
        <v>0.19730041867084572</v>
      </c>
      <c r="R243" s="58" t="s">
        <v>31</v>
      </c>
      <c r="S243" s="58">
        <f>S242</f>
        <v>-1430.6508644411992</v>
      </c>
      <c r="T243" s="58">
        <f>T242</f>
        <v>-11542.674910140688</v>
      </c>
      <c r="U243" s="58">
        <f t="shared" si="115"/>
        <v>-10112.024045699489</v>
      </c>
      <c r="V243" s="97">
        <f>U243/S243</f>
        <v>7.0681284281397083</v>
      </c>
      <c r="W243" s="58" t="s">
        <v>31</v>
      </c>
      <c r="X243" s="58">
        <f>X242</f>
        <v>-249.64992395199957</v>
      </c>
      <c r="Y243" s="58">
        <f>Y242</f>
        <v>-434.40992980808664</v>
      </c>
      <c r="Z243" s="58">
        <f t="shared" si="116"/>
        <v>-184.76000585608708</v>
      </c>
      <c r="AA243" s="97">
        <f>Z243/X243</f>
        <v>0.74007635544728245</v>
      </c>
      <c r="AB243" s="58" t="s">
        <v>31</v>
      </c>
      <c r="AC243" s="58">
        <f>AC242</f>
        <v>-1359.8144547440002</v>
      </c>
      <c r="AD243" s="58">
        <f>AD242</f>
        <v>-4286.827325642088</v>
      </c>
      <c r="AE243" s="58">
        <f t="shared" si="117"/>
        <v>-2927.0128708980878</v>
      </c>
      <c r="AF243" s="97">
        <f>AE243/AC243</f>
        <v>2.1525090137750666</v>
      </c>
      <c r="AG243" s="227" t="s">
        <v>31</v>
      </c>
    </row>
    <row r="244" spans="1:48" s="38" customFormat="1" ht="16.5" thickBot="1" x14ac:dyDescent="0.3">
      <c r="A244" s="53" t="s">
        <v>565</v>
      </c>
      <c r="B244" s="72" t="s">
        <v>566</v>
      </c>
      <c r="C244" s="55" t="s">
        <v>30</v>
      </c>
      <c r="D244" s="58" t="s">
        <v>31</v>
      </c>
      <c r="E244" s="58" t="s">
        <v>31</v>
      </c>
      <c r="F244" s="58" t="s">
        <v>31</v>
      </c>
      <c r="G244" s="97" t="s">
        <v>31</v>
      </c>
      <c r="H244" s="58" t="s">
        <v>31</v>
      </c>
      <c r="I244" s="58" t="s">
        <v>31</v>
      </c>
      <c r="J244" s="58" t="s">
        <v>31</v>
      </c>
      <c r="K244" s="58" t="s">
        <v>31</v>
      </c>
      <c r="L244" s="97" t="s">
        <v>31</v>
      </c>
      <c r="M244" s="58" t="s">
        <v>31</v>
      </c>
      <c r="N244" s="58" t="s">
        <v>31</v>
      </c>
      <c r="O244" s="58" t="s">
        <v>31</v>
      </c>
      <c r="P244" s="58" t="s">
        <v>31</v>
      </c>
      <c r="Q244" s="97" t="s">
        <v>31</v>
      </c>
      <c r="R244" s="58" t="s">
        <v>31</v>
      </c>
      <c r="S244" s="58" t="s">
        <v>31</v>
      </c>
      <c r="T244" s="58">
        <v>0</v>
      </c>
      <c r="U244" s="58" t="s">
        <v>31</v>
      </c>
      <c r="V244" s="97" t="s">
        <v>31</v>
      </c>
      <c r="W244" s="58" t="s">
        <v>31</v>
      </c>
      <c r="X244" s="58" t="s">
        <v>31</v>
      </c>
      <c r="Y244" s="58">
        <v>0</v>
      </c>
      <c r="Z244" s="58" t="s">
        <v>31</v>
      </c>
      <c r="AA244" s="97" t="s">
        <v>31</v>
      </c>
      <c r="AB244" s="58" t="s">
        <v>31</v>
      </c>
      <c r="AC244" s="58" t="s">
        <v>31</v>
      </c>
      <c r="AD244" s="58">
        <v>0</v>
      </c>
      <c r="AE244" s="58" t="s">
        <v>31</v>
      </c>
      <c r="AF244" s="97" t="s">
        <v>31</v>
      </c>
      <c r="AG244" s="227" t="s">
        <v>31</v>
      </c>
    </row>
    <row r="245" spans="1:48" s="38" customFormat="1" ht="32.25" thickBot="1" x14ac:dyDescent="0.3">
      <c r="A245" s="66" t="s">
        <v>567</v>
      </c>
      <c r="B245" s="67" t="s">
        <v>568</v>
      </c>
      <c r="C245" s="68" t="s">
        <v>30</v>
      </c>
      <c r="D245" s="46">
        <f>D221-D234</f>
        <v>7750.3689999999915</v>
      </c>
      <c r="E245" s="46">
        <f>E221-E234</f>
        <v>53683.53903648007</v>
      </c>
      <c r="F245" s="46">
        <f t="shared" ref="F245:F251" si="121">E245-D245</f>
        <v>45933.170036480078</v>
      </c>
      <c r="G245" s="104">
        <f>F245/D245</f>
        <v>5.9265784682613338</v>
      </c>
      <c r="H245" s="46" t="s">
        <v>31</v>
      </c>
      <c r="I245" s="46">
        <f>I221-I234</f>
        <v>2693.7944796459651</v>
      </c>
      <c r="J245" s="46">
        <f>J221-J234</f>
        <v>17439.073589897409</v>
      </c>
      <c r="K245" s="46">
        <f t="shared" ref="K245:K251" si="122">J245-I245</f>
        <v>14745.279110251444</v>
      </c>
      <c r="L245" s="104">
        <f>K245/I245</f>
        <v>5.4737951323552192</v>
      </c>
      <c r="M245" s="105" t="s">
        <v>31</v>
      </c>
      <c r="N245" s="46">
        <f>N221-N234</f>
        <v>315.00701883126317</v>
      </c>
      <c r="O245" s="46">
        <f>O221-O234</f>
        <v>524.09667056120804</v>
      </c>
      <c r="P245" s="46">
        <f t="shared" ref="P245:P251" si="123">O245-N245</f>
        <v>209.08965172994488</v>
      </c>
      <c r="Q245" s="104">
        <f>P245/N245</f>
        <v>0.66376188221363397</v>
      </c>
      <c r="R245" s="46" t="s">
        <v>31</v>
      </c>
      <c r="S245" s="124">
        <f>S221-S234</f>
        <v>3071.588191053771</v>
      </c>
      <c r="T245" s="46">
        <f>T221-T234</f>
        <v>18761.727029655369</v>
      </c>
      <c r="U245" s="46">
        <f t="shared" ref="U245:U251" si="124">T245-S245</f>
        <v>15690.138838601597</v>
      </c>
      <c r="V245" s="104">
        <f>U245/S245</f>
        <v>5.1081518298254611</v>
      </c>
      <c r="W245" s="46" t="s">
        <v>31</v>
      </c>
      <c r="X245" s="46">
        <f>X221-X234</f>
        <v>481.8742013256001</v>
      </c>
      <c r="Y245" s="46">
        <f>Y221-Y234</f>
        <v>588.0093418743827</v>
      </c>
      <c r="Z245" s="46">
        <f t="shared" ref="Z245:Z251" si="125">Y245-X245</f>
        <v>106.1351405487826</v>
      </c>
      <c r="AA245" s="104">
        <f>Z245/X245</f>
        <v>0.22025487203260255</v>
      </c>
      <c r="AB245" s="46" t="s">
        <v>31</v>
      </c>
      <c r="AC245" s="46">
        <f>AC221-AC234</f>
        <v>1188.1051091434015</v>
      </c>
      <c r="AD245" s="46">
        <f>AD221-AD234</f>
        <v>16370.632404491698</v>
      </c>
      <c r="AE245" s="46">
        <f t="shared" ref="AE245:AE251" si="126">AD245-AC245</f>
        <v>15182.527295348296</v>
      </c>
      <c r="AF245" s="104">
        <f>AE245/AC245</f>
        <v>12.778774519616851</v>
      </c>
      <c r="AG245" s="135" t="s">
        <v>31</v>
      </c>
      <c r="AK245" s="125"/>
      <c r="AP245" s="126"/>
    </row>
    <row r="246" spans="1:48" s="38" customFormat="1" x14ac:dyDescent="0.25">
      <c r="A246" s="53" t="s">
        <v>569</v>
      </c>
      <c r="B246" s="72" t="s">
        <v>570</v>
      </c>
      <c r="C246" s="55" t="s">
        <v>30</v>
      </c>
      <c r="D246" s="58">
        <f>D223+D231-D235</f>
        <v>7749.6899999999914</v>
      </c>
      <c r="E246" s="58">
        <f>E223+E231-E235</f>
        <v>43251.633136860095</v>
      </c>
      <c r="F246" s="58">
        <f t="shared" si="121"/>
        <v>35501.943136860107</v>
      </c>
      <c r="G246" s="97">
        <f>F246/D246</f>
        <v>4.5810791317923876</v>
      </c>
      <c r="H246" s="58" t="s">
        <v>31</v>
      </c>
      <c r="I246" s="58">
        <f>I223+I231-I235</f>
        <v>2693.7944796459651</v>
      </c>
      <c r="J246" s="58">
        <f>J223+J231-J235</f>
        <v>17439.073589897409</v>
      </c>
      <c r="K246" s="58">
        <f t="shared" si="122"/>
        <v>14745.279110251444</v>
      </c>
      <c r="L246" s="97">
        <f>K246/I246</f>
        <v>5.4737951323552192</v>
      </c>
      <c r="M246" s="59" t="s">
        <v>31</v>
      </c>
      <c r="N246" s="58">
        <v>315.00701883126317</v>
      </c>
      <c r="O246" s="58">
        <f>O223+O231-O235</f>
        <v>524.09667056120804</v>
      </c>
      <c r="P246" s="58">
        <f t="shared" si="123"/>
        <v>209.08965172994488</v>
      </c>
      <c r="Q246" s="97">
        <f>P246/N246</f>
        <v>0.66376188221363397</v>
      </c>
      <c r="R246" s="58" t="s">
        <v>31</v>
      </c>
      <c r="S246" s="58">
        <f>S223+S231-S235</f>
        <v>3070.9091910537709</v>
      </c>
      <c r="T246" s="58">
        <f>T223+T231-T235</f>
        <v>8329.8211300353687</v>
      </c>
      <c r="U246" s="58">
        <f t="shared" si="124"/>
        <v>5258.9119389815978</v>
      </c>
      <c r="V246" s="97">
        <f>U246/S246</f>
        <v>1.7124934707616744</v>
      </c>
      <c r="W246" s="58" t="s">
        <v>31</v>
      </c>
      <c r="X246" s="58">
        <f>X223+X231-X235</f>
        <v>481.8742013256001</v>
      </c>
      <c r="Y246" s="58">
        <f>Y223+Y231-Y235</f>
        <v>588.0093418743827</v>
      </c>
      <c r="Z246" s="58">
        <f t="shared" si="125"/>
        <v>106.1351405487826</v>
      </c>
      <c r="AA246" s="97">
        <f>Z246/X246</f>
        <v>0.22025487203260255</v>
      </c>
      <c r="AB246" s="58" t="s">
        <v>31</v>
      </c>
      <c r="AC246" s="58">
        <f>AC223+AC231-AC235</f>
        <v>1188.1051091434015</v>
      </c>
      <c r="AD246" s="58">
        <f>AD223+AD231-AD235</f>
        <v>16370.632404491698</v>
      </c>
      <c r="AE246" s="58">
        <f t="shared" si="126"/>
        <v>15182.527295348296</v>
      </c>
      <c r="AF246" s="97">
        <f>AE246/AC246</f>
        <v>12.778774519616851</v>
      </c>
      <c r="AG246" s="227" t="s">
        <v>31</v>
      </c>
      <c r="AI246" s="127"/>
      <c r="AL246" s="120"/>
    </row>
    <row r="247" spans="1:48" s="38" customFormat="1" ht="16.5" thickBot="1" x14ac:dyDescent="0.3">
      <c r="A247" s="60" t="s">
        <v>571</v>
      </c>
      <c r="B247" s="93" t="s">
        <v>572</v>
      </c>
      <c r="C247" s="62" t="s">
        <v>30</v>
      </c>
      <c r="D247" s="102">
        <f>D233-D240</f>
        <v>0.67900000000000005</v>
      </c>
      <c r="E247" s="102">
        <f>E245-E246</f>
        <v>10431.905899619975</v>
      </c>
      <c r="F247" s="102">
        <f t="shared" si="121"/>
        <v>10431.226899619975</v>
      </c>
      <c r="G247" s="103">
        <f>F247/D247</f>
        <v>15362.631663652392</v>
      </c>
      <c r="H247" s="102" t="s">
        <v>31</v>
      </c>
      <c r="I247" s="102">
        <f>I233-I240</f>
        <v>0</v>
      </c>
      <c r="J247" s="102">
        <f>J233-J240</f>
        <v>0</v>
      </c>
      <c r="K247" s="102">
        <f t="shared" si="122"/>
        <v>0</v>
      </c>
      <c r="L247" s="103">
        <v>0</v>
      </c>
      <c r="M247" s="114" t="s">
        <v>31</v>
      </c>
      <c r="N247" s="102">
        <f>N233-N240</f>
        <v>0</v>
      </c>
      <c r="O247" s="102">
        <f>O233-O240</f>
        <v>0</v>
      </c>
      <c r="P247" s="102">
        <f t="shared" si="123"/>
        <v>0</v>
      </c>
      <c r="Q247" s="103">
        <v>1</v>
      </c>
      <c r="R247" s="102" t="s">
        <v>31</v>
      </c>
      <c r="S247" s="102">
        <f>S233-S240</f>
        <v>0.67900000000000005</v>
      </c>
      <c r="T247" s="102">
        <f>T245-T246</f>
        <v>10431.90589962</v>
      </c>
      <c r="U247" s="102">
        <f t="shared" si="124"/>
        <v>10431.22689962</v>
      </c>
      <c r="V247" s="103">
        <f>U247/S247</f>
        <v>15362.63166365243</v>
      </c>
      <c r="W247" s="102" t="s">
        <v>31</v>
      </c>
      <c r="X247" s="102">
        <f>X233-X240</f>
        <v>0</v>
      </c>
      <c r="Y247" s="102">
        <f>Y233-Y240</f>
        <v>0</v>
      </c>
      <c r="Z247" s="102">
        <f t="shared" si="125"/>
        <v>0</v>
      </c>
      <c r="AA247" s="103">
        <v>0</v>
      </c>
      <c r="AB247" s="102" t="s">
        <v>31</v>
      </c>
      <c r="AC247" s="102">
        <f>AC233-AC240</f>
        <v>0</v>
      </c>
      <c r="AD247" s="102">
        <f>AD233-AD240</f>
        <v>0</v>
      </c>
      <c r="AE247" s="102">
        <f t="shared" si="126"/>
        <v>0</v>
      </c>
      <c r="AF247" s="103">
        <v>0</v>
      </c>
      <c r="AG247" s="230" t="s">
        <v>31</v>
      </c>
    </row>
    <row r="248" spans="1:48" s="38" customFormat="1" ht="16.5" thickBot="1" x14ac:dyDescent="0.3">
      <c r="A248" s="66" t="s">
        <v>573</v>
      </c>
      <c r="B248" s="67" t="s">
        <v>574</v>
      </c>
      <c r="C248" s="68" t="s">
        <v>30</v>
      </c>
      <c r="D248" s="46">
        <v>0</v>
      </c>
      <c r="E248" s="46">
        <v>0</v>
      </c>
      <c r="F248" s="46">
        <f t="shared" si="121"/>
        <v>0</v>
      </c>
      <c r="G248" s="104">
        <v>0</v>
      </c>
      <c r="H248" s="46" t="s">
        <v>31</v>
      </c>
      <c r="I248" s="46">
        <v>0</v>
      </c>
      <c r="J248" s="46">
        <v>0</v>
      </c>
      <c r="K248" s="46">
        <f t="shared" si="122"/>
        <v>0</v>
      </c>
      <c r="L248" s="119">
        <v>0</v>
      </c>
      <c r="M248" s="105" t="s">
        <v>31</v>
      </c>
      <c r="N248" s="46">
        <v>0</v>
      </c>
      <c r="O248" s="46">
        <v>0</v>
      </c>
      <c r="P248" s="46">
        <f t="shared" si="123"/>
        <v>0</v>
      </c>
      <c r="Q248" s="119">
        <v>1</v>
      </c>
      <c r="R248" s="46" t="s">
        <v>31</v>
      </c>
      <c r="S248" s="46">
        <v>0</v>
      </c>
      <c r="T248" s="46">
        <v>0</v>
      </c>
      <c r="U248" s="46">
        <f t="shared" si="124"/>
        <v>0</v>
      </c>
      <c r="V248" s="104">
        <v>0</v>
      </c>
      <c r="W248" s="46" t="s">
        <v>31</v>
      </c>
      <c r="X248" s="46">
        <v>0</v>
      </c>
      <c r="Y248" s="46">
        <v>0</v>
      </c>
      <c r="Z248" s="46">
        <f t="shared" si="125"/>
        <v>0</v>
      </c>
      <c r="AA248" s="46">
        <v>0</v>
      </c>
      <c r="AB248" s="46" t="s">
        <v>31</v>
      </c>
      <c r="AC248" s="46">
        <v>0</v>
      </c>
      <c r="AD248" s="46">
        <v>0</v>
      </c>
      <c r="AE248" s="46">
        <f t="shared" si="126"/>
        <v>0</v>
      </c>
      <c r="AF248" s="104">
        <v>0</v>
      </c>
      <c r="AG248" s="135" t="s">
        <v>31</v>
      </c>
    </row>
    <row r="249" spans="1:48" s="38" customFormat="1" ht="32.25" thickBot="1" x14ac:dyDescent="0.3">
      <c r="A249" s="39" t="s">
        <v>575</v>
      </c>
      <c r="B249" s="40" t="s">
        <v>576</v>
      </c>
      <c r="C249" s="41" t="s">
        <v>30</v>
      </c>
      <c r="D249" s="42">
        <f>D241+D242+D245+D248</f>
        <v>421.86300393876172</v>
      </c>
      <c r="E249" s="42">
        <f>E241+E242+E245+E248</f>
        <v>-6.800000006936898</v>
      </c>
      <c r="F249" s="42">
        <f t="shared" si="121"/>
        <v>-428.66300394569862</v>
      </c>
      <c r="G249" s="137">
        <f>F249/D249</f>
        <v>-1.016118976879812</v>
      </c>
      <c r="H249" s="42" t="s">
        <v>31</v>
      </c>
      <c r="I249" s="42">
        <f>I241+I242+I245+I248</f>
        <v>421.86300000402844</v>
      </c>
      <c r="J249" s="42">
        <f>J241+J242+J245+J248</f>
        <v>-8.0600000069971429</v>
      </c>
      <c r="K249" s="42">
        <f t="shared" si="122"/>
        <v>-429.92300001102558</v>
      </c>
      <c r="L249" s="137">
        <f>K249/I249</f>
        <v>-1.0191057286534257</v>
      </c>
      <c r="M249" s="118" t="s">
        <v>31</v>
      </c>
      <c r="N249" s="42">
        <f>N241+N242+N245+N248</f>
        <v>-1.0800249583553523E-12</v>
      </c>
      <c r="O249" s="42">
        <f>O241+O242+O245+O248</f>
        <v>9.0000000000941327E-2</v>
      </c>
      <c r="P249" s="42">
        <f t="shared" si="123"/>
        <v>9.0000000002021352E-2</v>
      </c>
      <c r="Q249" s="106">
        <v>1</v>
      </c>
      <c r="R249" s="42" t="s">
        <v>31</v>
      </c>
      <c r="S249" s="42">
        <f>S241+S242+S245+S248</f>
        <v>3.954390649596462E-6</v>
      </c>
      <c r="T249" s="42">
        <f>T241+T242+T245+T248</f>
        <v>0.59000000001105946</v>
      </c>
      <c r="U249" s="42">
        <f t="shared" si="124"/>
        <v>0.58999604562040986</v>
      </c>
      <c r="V249" s="137">
        <v>1</v>
      </c>
      <c r="W249" s="42" t="s">
        <v>31</v>
      </c>
      <c r="X249" s="42">
        <f>X241+X242+X245+X248</f>
        <v>-1.3996327652421314E-8</v>
      </c>
      <c r="Y249" s="42">
        <f>Y241+Y242+Y245+Y248</f>
        <v>0.44000000000391992</v>
      </c>
      <c r="Z249" s="42">
        <f t="shared" si="125"/>
        <v>0.44000001400024757</v>
      </c>
      <c r="AA249" s="137">
        <v>1</v>
      </c>
      <c r="AB249" s="42" t="s">
        <v>31</v>
      </c>
      <c r="AC249" s="42">
        <f>AC241+AC242+AC245+AC248</f>
        <v>-5.6006683735176921E-9</v>
      </c>
      <c r="AD249" s="42">
        <f>AD241+AD242+AD245+AD248</f>
        <v>0.14000000005034963</v>
      </c>
      <c r="AE249" s="42">
        <f t="shared" si="126"/>
        <v>0.140000005651018</v>
      </c>
      <c r="AF249" s="137">
        <v>1</v>
      </c>
      <c r="AG249" s="231" t="s">
        <v>31</v>
      </c>
      <c r="AK249" s="100"/>
      <c r="AL249" s="100"/>
      <c r="AP249" s="128"/>
    </row>
    <row r="250" spans="1:48" s="38" customFormat="1" ht="16.5" thickBot="1" x14ac:dyDescent="0.3">
      <c r="A250" s="129" t="s">
        <v>577</v>
      </c>
      <c r="B250" s="130" t="s">
        <v>578</v>
      </c>
      <c r="C250" s="131" t="s">
        <v>30</v>
      </c>
      <c r="D250" s="132">
        <f>SUM(I250,N250,S250,X250,AC250)</f>
        <v>228.08700000007889</v>
      </c>
      <c r="E250" s="132">
        <v>1454.7430000000195</v>
      </c>
      <c r="F250" s="132">
        <f t="shared" si="121"/>
        <v>1226.6559999999406</v>
      </c>
      <c r="G250" s="133">
        <f>F250/D250</f>
        <v>5.3780180369749981</v>
      </c>
      <c r="H250" s="132" t="s">
        <v>31</v>
      </c>
      <c r="I250" s="132">
        <v>227.69700000006537</v>
      </c>
      <c r="J250" s="132">
        <v>1454.3540133000374</v>
      </c>
      <c r="K250" s="132">
        <f t="shared" si="122"/>
        <v>1226.657013299972</v>
      </c>
      <c r="L250" s="133">
        <f>K250/I250</f>
        <v>5.3872339701428649</v>
      </c>
      <c r="M250" s="111" t="s">
        <v>31</v>
      </c>
      <c r="N250" s="132">
        <v>9.9999999999198508E-3</v>
      </c>
      <c r="O250" s="132">
        <v>1.0000000000609077E-2</v>
      </c>
      <c r="P250" s="132">
        <f t="shared" si="123"/>
        <v>6.8922645368729718E-13</v>
      </c>
      <c r="Q250" s="97">
        <f>P250/N250</f>
        <v>6.8922645369282133E-11</v>
      </c>
      <c r="R250" s="132" t="s">
        <v>31</v>
      </c>
      <c r="S250" s="132">
        <v>0.26000000000317414</v>
      </c>
      <c r="T250" s="132">
        <v>0.2600000000009004</v>
      </c>
      <c r="U250" s="132">
        <f t="shared" si="124"/>
        <v>-2.2737367544323206E-12</v>
      </c>
      <c r="V250" s="133">
        <f>U250/S250</f>
        <v>-8.7451413630944698E-12</v>
      </c>
      <c r="W250" s="132" t="s">
        <v>31</v>
      </c>
      <c r="X250" s="132">
        <v>6.0000000005572929E-2</v>
      </c>
      <c r="Y250" s="132">
        <v>6.0000000001743103E-2</v>
      </c>
      <c r="Z250" s="132">
        <f t="shared" si="125"/>
        <v>-3.82982534574694E-12</v>
      </c>
      <c r="AA250" s="133">
        <f>Z250/X250</f>
        <v>-6.3830422423186957E-11</v>
      </c>
      <c r="AB250" s="132" t="s">
        <v>31</v>
      </c>
      <c r="AC250" s="132">
        <v>6.0000000004833964E-2</v>
      </c>
      <c r="AD250" s="132">
        <v>5.9999999998638032E-2</v>
      </c>
      <c r="AE250" s="132">
        <f t="shared" si="126"/>
        <v>-6.1959326558280736E-12</v>
      </c>
      <c r="AF250" s="133">
        <f>AE250/AC250</f>
        <v>-1.0326554425548153E-10</v>
      </c>
      <c r="AG250" s="232" t="s">
        <v>31</v>
      </c>
      <c r="AK250" s="100"/>
      <c r="AL250" s="100"/>
      <c r="AU250" s="38">
        <v>1454.7430000000195</v>
      </c>
      <c r="AV250" s="121">
        <f>AU250-E250</f>
        <v>0</v>
      </c>
    </row>
    <row r="251" spans="1:48" s="38" customFormat="1" ht="347.25" thickBot="1" x14ac:dyDescent="0.3">
      <c r="A251" s="66" t="s">
        <v>579</v>
      </c>
      <c r="B251" s="67" t="s">
        <v>580</v>
      </c>
      <c r="C251" s="68" t="s">
        <v>30</v>
      </c>
      <c r="D251" s="46">
        <f>D250+D249</f>
        <v>649.95000393884061</v>
      </c>
      <c r="E251" s="46">
        <f>E250+E249</f>
        <v>1447.9429999930826</v>
      </c>
      <c r="F251" s="46">
        <f t="shared" si="121"/>
        <v>797.99299605424198</v>
      </c>
      <c r="G251" s="104">
        <f>F251/D251</f>
        <v>1.2277759692564476</v>
      </c>
      <c r="H251" s="105" t="s">
        <v>581</v>
      </c>
      <c r="I251" s="46">
        <f>I250+I249</f>
        <v>649.56000000409381</v>
      </c>
      <c r="J251" s="46">
        <f>J250+J249</f>
        <v>1446.2940132930403</v>
      </c>
      <c r="K251" s="46">
        <f t="shared" si="122"/>
        <v>796.73401328894647</v>
      </c>
      <c r="L251" s="104">
        <f>K251/I251</f>
        <v>1.2265749326989426</v>
      </c>
      <c r="M251" s="134" t="s">
        <v>582</v>
      </c>
      <c r="N251" s="46">
        <f>N250+N249</f>
        <v>9.9999999988398258E-3</v>
      </c>
      <c r="O251" s="46">
        <f>O250+O249</f>
        <v>0.1000000000015504</v>
      </c>
      <c r="P251" s="46">
        <f t="shared" si="123"/>
        <v>9.0000000002710578E-2</v>
      </c>
      <c r="Q251" s="97">
        <f>P251/N251</f>
        <v>9.0000000013152146</v>
      </c>
      <c r="R251" s="105" t="s">
        <v>583</v>
      </c>
      <c r="S251" s="46">
        <f>S250+S249</f>
        <v>0.26000395439382373</v>
      </c>
      <c r="T251" s="46">
        <f>T250+T249</f>
        <v>0.85000000001195986</v>
      </c>
      <c r="U251" s="46">
        <f t="shared" si="124"/>
        <v>0.58999604561813612</v>
      </c>
      <c r="V251" s="104">
        <f>U251/S251</f>
        <v>2.2691810476254481</v>
      </c>
      <c r="W251" s="105" t="s">
        <v>583</v>
      </c>
      <c r="X251" s="46">
        <f>X250+X249</f>
        <v>5.9999986009245276E-2</v>
      </c>
      <c r="Y251" s="46">
        <f>Y250+Y249</f>
        <v>0.50000000000566303</v>
      </c>
      <c r="Z251" s="46">
        <f t="shared" si="125"/>
        <v>0.44000001399641775</v>
      </c>
      <c r="AA251" s="104">
        <f>Z251/X251</f>
        <v>7.3333352765885484</v>
      </c>
      <c r="AB251" s="105" t="s">
        <v>583</v>
      </c>
      <c r="AC251" s="46">
        <f>AC250+AC249</f>
        <v>5.9999994404165591E-2</v>
      </c>
      <c r="AD251" s="46">
        <f>AD250+AD249</f>
        <v>0.20000000004898766</v>
      </c>
      <c r="AE251" s="46">
        <f t="shared" si="126"/>
        <v>0.14000000564482207</v>
      </c>
      <c r="AF251" s="104">
        <f>AE251/AC251</f>
        <v>2.3333336450295126</v>
      </c>
      <c r="AG251" s="135" t="s">
        <v>583</v>
      </c>
      <c r="AI251" s="136"/>
      <c r="AK251" s="100"/>
      <c r="AL251" s="100"/>
      <c r="AP251" s="128"/>
      <c r="AU251" s="38">
        <v>1454.7430000000222</v>
      </c>
    </row>
    <row r="252" spans="1:48" s="38" customFormat="1" ht="16.5" thickBot="1" x14ac:dyDescent="0.3">
      <c r="A252" s="39" t="s">
        <v>584</v>
      </c>
      <c r="B252" s="40" t="s">
        <v>183</v>
      </c>
      <c r="C252" s="41" t="s">
        <v>31</v>
      </c>
      <c r="D252" s="42" t="s">
        <v>585</v>
      </c>
      <c r="E252" s="42" t="s">
        <v>585</v>
      </c>
      <c r="F252" s="42" t="s">
        <v>585</v>
      </c>
      <c r="G252" s="137" t="s">
        <v>585</v>
      </c>
      <c r="H252" s="42" t="s">
        <v>585</v>
      </c>
      <c r="I252" s="42" t="s">
        <v>585</v>
      </c>
      <c r="J252" s="42" t="s">
        <v>585</v>
      </c>
      <c r="K252" s="42" t="s">
        <v>585</v>
      </c>
      <c r="L252" s="137" t="s">
        <v>585</v>
      </c>
      <c r="M252" s="42" t="s">
        <v>31</v>
      </c>
      <c r="N252" s="42" t="s">
        <v>585</v>
      </c>
      <c r="O252" s="42" t="s">
        <v>585</v>
      </c>
      <c r="P252" s="42" t="s">
        <v>585</v>
      </c>
      <c r="Q252" s="137" t="s">
        <v>585</v>
      </c>
      <c r="R252" s="42" t="s">
        <v>31</v>
      </c>
      <c r="S252" s="42" t="s">
        <v>585</v>
      </c>
      <c r="T252" s="42" t="s">
        <v>585</v>
      </c>
      <c r="U252" s="42" t="s">
        <v>585</v>
      </c>
      <c r="V252" s="137" t="s">
        <v>585</v>
      </c>
      <c r="W252" s="42" t="s">
        <v>31</v>
      </c>
      <c r="X252" s="42" t="s">
        <v>585</v>
      </c>
      <c r="Y252" s="42" t="s">
        <v>585</v>
      </c>
      <c r="Z252" s="42" t="s">
        <v>585</v>
      </c>
      <c r="AA252" s="137" t="s">
        <v>585</v>
      </c>
      <c r="AB252" s="42" t="s">
        <v>31</v>
      </c>
      <c r="AC252" s="42" t="s">
        <v>585</v>
      </c>
      <c r="AD252" s="42" t="s">
        <v>585</v>
      </c>
      <c r="AE252" s="42" t="s">
        <v>585</v>
      </c>
      <c r="AF252" s="137" t="s">
        <v>585</v>
      </c>
      <c r="AG252" s="233" t="s">
        <v>352</v>
      </c>
    </row>
    <row r="253" spans="1:48" s="38" customFormat="1" x14ac:dyDescent="0.25">
      <c r="A253" s="53" t="s">
        <v>586</v>
      </c>
      <c r="B253" s="72" t="s">
        <v>587</v>
      </c>
      <c r="C253" s="55" t="s">
        <v>30</v>
      </c>
      <c r="D253" s="56">
        <f t="shared" ref="D253:E258" si="127">SUM(I253,N253,S253,X253,AC253)</f>
        <v>16171.690000000002</v>
      </c>
      <c r="E253" s="56">
        <f t="shared" si="127"/>
        <v>19435.97</v>
      </c>
      <c r="F253" s="56">
        <f t="shared" ref="F253:F263" si="128">E253-D253</f>
        <v>3264.2799999999988</v>
      </c>
      <c r="G253" s="57">
        <f t="shared" ref="G253:G258" si="129">F253/D253</f>
        <v>0.20185150717086453</v>
      </c>
      <c r="H253" s="56" t="s">
        <v>588</v>
      </c>
      <c r="I253" s="56">
        <v>8341.8700000000008</v>
      </c>
      <c r="J253" s="56">
        <v>10258.870000000001</v>
      </c>
      <c r="K253" s="56">
        <f t="shared" ref="K253:K263" si="130">J253-I253</f>
        <v>1917</v>
      </c>
      <c r="L253" s="57">
        <f>K253/I253</f>
        <v>0.22980458817986851</v>
      </c>
      <c r="M253" s="56" t="s">
        <v>588</v>
      </c>
      <c r="N253" s="56">
        <v>841.52</v>
      </c>
      <c r="O253" s="56">
        <v>860.47</v>
      </c>
      <c r="P253" s="56">
        <f t="shared" ref="P253:P259" si="131">O253-N253</f>
        <v>18.950000000000045</v>
      </c>
      <c r="Q253" s="57">
        <f>P253/N253</f>
        <v>2.2518775549006616E-2</v>
      </c>
      <c r="R253" s="56" t="s">
        <v>588</v>
      </c>
      <c r="S253" s="56">
        <v>4286.43</v>
      </c>
      <c r="T253" s="56">
        <v>4830.22</v>
      </c>
      <c r="U253" s="56">
        <f t="shared" ref="U253:U259" si="132">T253-S253</f>
        <v>543.79</v>
      </c>
      <c r="V253" s="57">
        <f>U253/S253</f>
        <v>0.12686314718775296</v>
      </c>
      <c r="W253" s="56" t="s">
        <v>588</v>
      </c>
      <c r="X253" s="56">
        <v>983.62</v>
      </c>
      <c r="Y253" s="56">
        <v>982.76</v>
      </c>
      <c r="Z253" s="56">
        <f t="shared" ref="Z253:Z259" si="133">Y253-X253</f>
        <v>-0.86000000000001364</v>
      </c>
      <c r="AA253" s="57">
        <f>Z253/X253</f>
        <v>-8.7432138427442874E-4</v>
      </c>
      <c r="AB253" s="56" t="s">
        <v>588</v>
      </c>
      <c r="AC253" s="56">
        <v>1718.25</v>
      </c>
      <c r="AD253" s="56">
        <v>2503.65</v>
      </c>
      <c r="AE253" s="56">
        <f t="shared" ref="AE253:AE259" si="134">AD253-AC253</f>
        <v>785.40000000000009</v>
      </c>
      <c r="AF253" s="57">
        <f t="shared" ref="AF253:AF258" si="135">AE253/AC253</f>
        <v>0.45709297250109127</v>
      </c>
      <c r="AG253" s="222" t="s">
        <v>588</v>
      </c>
    </row>
    <row r="254" spans="1:48" s="38" customFormat="1" ht="47.25" x14ac:dyDescent="0.25">
      <c r="A254" s="53" t="s">
        <v>589</v>
      </c>
      <c r="B254" s="70" t="s">
        <v>590</v>
      </c>
      <c r="C254" s="55" t="s">
        <v>30</v>
      </c>
      <c r="D254" s="56">
        <f t="shared" si="127"/>
        <v>2191.67</v>
      </c>
      <c r="E254" s="56">
        <f t="shared" si="127"/>
        <v>2364.3900000000003</v>
      </c>
      <c r="F254" s="56">
        <f t="shared" si="128"/>
        <v>172.72000000000025</v>
      </c>
      <c r="G254" s="57">
        <f t="shared" si="129"/>
        <v>7.8807484703445438E-2</v>
      </c>
      <c r="H254" s="56" t="s">
        <v>591</v>
      </c>
      <c r="I254" s="56">
        <v>864.97</v>
      </c>
      <c r="J254" s="56">
        <v>964.42</v>
      </c>
      <c r="K254" s="56">
        <f t="shared" si="130"/>
        <v>99.449999999999932</v>
      </c>
      <c r="L254" s="57">
        <f>K254/I254</f>
        <v>0.11497508584112735</v>
      </c>
      <c r="M254" s="56" t="s">
        <v>592</v>
      </c>
      <c r="N254" s="56">
        <v>0</v>
      </c>
      <c r="O254" s="56">
        <v>0</v>
      </c>
      <c r="P254" s="56">
        <f t="shared" si="131"/>
        <v>0</v>
      </c>
      <c r="Q254" s="57">
        <v>0</v>
      </c>
      <c r="R254" s="56" t="s">
        <v>31</v>
      </c>
      <c r="S254" s="56">
        <v>920.41</v>
      </c>
      <c r="T254" s="56">
        <v>963.67</v>
      </c>
      <c r="U254" s="56">
        <f t="shared" si="132"/>
        <v>43.259999999999991</v>
      </c>
      <c r="V254" s="57">
        <f>U254/S254</f>
        <v>4.700079312480307E-2</v>
      </c>
      <c r="W254" s="56" t="s">
        <v>31</v>
      </c>
      <c r="X254" s="56">
        <v>161.15</v>
      </c>
      <c r="Y254" s="56">
        <v>175.06</v>
      </c>
      <c r="Z254" s="56">
        <f t="shared" si="133"/>
        <v>13.909999999999997</v>
      </c>
      <c r="AA254" s="57">
        <f>Z254/X254</f>
        <v>8.6317095873409841E-2</v>
      </c>
      <c r="AB254" s="56" t="s">
        <v>593</v>
      </c>
      <c r="AC254" s="56">
        <v>245.14</v>
      </c>
      <c r="AD254" s="56">
        <v>261.24</v>
      </c>
      <c r="AE254" s="56">
        <f t="shared" si="134"/>
        <v>16.100000000000023</v>
      </c>
      <c r="AF254" s="57">
        <f t="shared" si="135"/>
        <v>6.5676756139349035E-2</v>
      </c>
      <c r="AG254" s="222" t="s">
        <v>594</v>
      </c>
    </row>
    <row r="255" spans="1:48" s="38" customFormat="1" x14ac:dyDescent="0.25">
      <c r="A255" s="53" t="s">
        <v>595</v>
      </c>
      <c r="B255" s="74" t="s">
        <v>596</v>
      </c>
      <c r="C255" s="55" t="s">
        <v>30</v>
      </c>
      <c r="D255" s="56">
        <f t="shared" si="127"/>
        <v>0.76</v>
      </c>
      <c r="E255" s="56">
        <f t="shared" si="127"/>
        <v>2.89</v>
      </c>
      <c r="F255" s="56">
        <f t="shared" si="128"/>
        <v>2.13</v>
      </c>
      <c r="G255" s="57">
        <f t="shared" si="129"/>
        <v>2.8026315789473681</v>
      </c>
      <c r="H255" s="56" t="s">
        <v>597</v>
      </c>
      <c r="I255" s="56">
        <v>0</v>
      </c>
      <c r="J255" s="56">
        <v>0</v>
      </c>
      <c r="K255" s="56">
        <f t="shared" si="130"/>
        <v>0</v>
      </c>
      <c r="L255" s="57">
        <v>0</v>
      </c>
      <c r="M255" s="56" t="s">
        <v>352</v>
      </c>
      <c r="N255" s="56">
        <v>0</v>
      </c>
      <c r="O255" s="56">
        <v>0</v>
      </c>
      <c r="P255" s="56">
        <f t="shared" si="131"/>
        <v>0</v>
      </c>
      <c r="Q255" s="57">
        <v>0</v>
      </c>
      <c r="R255" s="56" t="s">
        <v>352</v>
      </c>
      <c r="S255" s="56">
        <v>0</v>
      </c>
      <c r="T255" s="56">
        <v>0</v>
      </c>
      <c r="U255" s="56">
        <f t="shared" si="132"/>
        <v>0</v>
      </c>
      <c r="V255" s="57">
        <v>0</v>
      </c>
      <c r="W255" s="56" t="s">
        <v>352</v>
      </c>
      <c r="X255" s="56">
        <v>0</v>
      </c>
      <c r="Y255" s="56">
        <v>0</v>
      </c>
      <c r="Z255" s="56">
        <f t="shared" si="133"/>
        <v>0</v>
      </c>
      <c r="AA255" s="57">
        <v>0</v>
      </c>
      <c r="AB255" s="56" t="s">
        <v>352</v>
      </c>
      <c r="AC255" s="56">
        <v>0.76</v>
      </c>
      <c r="AD255" s="56">
        <v>2.89</v>
      </c>
      <c r="AE255" s="56">
        <f t="shared" si="134"/>
        <v>2.13</v>
      </c>
      <c r="AF255" s="57">
        <f t="shared" si="135"/>
        <v>2.8026315789473681</v>
      </c>
      <c r="AG255" s="222" t="s">
        <v>352</v>
      </c>
    </row>
    <row r="256" spans="1:48" s="38" customFormat="1" ht="63" x14ac:dyDescent="0.25">
      <c r="A256" s="53" t="s">
        <v>598</v>
      </c>
      <c r="B256" s="74" t="s">
        <v>599</v>
      </c>
      <c r="C256" s="55" t="s">
        <v>30</v>
      </c>
      <c r="D256" s="56">
        <f t="shared" si="127"/>
        <v>755.74</v>
      </c>
      <c r="E256" s="56">
        <f t="shared" si="127"/>
        <v>1096.77</v>
      </c>
      <c r="F256" s="56">
        <f t="shared" si="128"/>
        <v>341.03</v>
      </c>
      <c r="G256" s="57">
        <f t="shared" si="129"/>
        <v>0.4512530764548654</v>
      </c>
      <c r="H256" s="56" t="s">
        <v>591</v>
      </c>
      <c r="I256" s="56">
        <v>344.68</v>
      </c>
      <c r="J256" s="56">
        <v>545.98</v>
      </c>
      <c r="K256" s="56">
        <f t="shared" si="130"/>
        <v>201.3</v>
      </c>
      <c r="L256" s="57">
        <f>K256/I256</f>
        <v>0.58401996054311245</v>
      </c>
      <c r="M256" s="56" t="s">
        <v>592</v>
      </c>
      <c r="N256" s="56">
        <v>0</v>
      </c>
      <c r="O256" s="56">
        <v>0</v>
      </c>
      <c r="P256" s="56">
        <f t="shared" si="131"/>
        <v>0</v>
      </c>
      <c r="Q256" s="57">
        <v>0</v>
      </c>
      <c r="R256" s="56" t="s">
        <v>31</v>
      </c>
      <c r="S256" s="56">
        <v>180.3</v>
      </c>
      <c r="T256" s="56">
        <v>252.91</v>
      </c>
      <c r="U256" s="56">
        <f t="shared" si="132"/>
        <v>72.609999999999985</v>
      </c>
      <c r="V256" s="57">
        <f>U256/S256</f>
        <v>0.40271769273433156</v>
      </c>
      <c r="W256" s="56" t="s">
        <v>591</v>
      </c>
      <c r="X256" s="56">
        <v>95.22</v>
      </c>
      <c r="Y256" s="56">
        <v>131.03</v>
      </c>
      <c r="Z256" s="56">
        <f t="shared" si="133"/>
        <v>35.81</v>
      </c>
      <c r="AA256" s="57">
        <f>Z256/X256</f>
        <v>0.37607645452636002</v>
      </c>
      <c r="AB256" s="56" t="s">
        <v>593</v>
      </c>
      <c r="AC256" s="56">
        <v>135.54</v>
      </c>
      <c r="AD256" s="56">
        <v>166.85</v>
      </c>
      <c r="AE256" s="56">
        <f t="shared" si="134"/>
        <v>31.310000000000002</v>
      </c>
      <c r="AF256" s="57">
        <f t="shared" si="135"/>
        <v>0.2310019182529143</v>
      </c>
      <c r="AG256" s="222" t="s">
        <v>594</v>
      </c>
    </row>
    <row r="257" spans="1:35" s="38" customFormat="1" x14ac:dyDescent="0.25">
      <c r="A257" s="53" t="s">
        <v>600</v>
      </c>
      <c r="B257" s="75" t="s">
        <v>596</v>
      </c>
      <c r="C257" s="55" t="s">
        <v>30</v>
      </c>
      <c r="D257" s="56">
        <f t="shared" si="127"/>
        <v>0.76</v>
      </c>
      <c r="E257" s="56">
        <f t="shared" si="127"/>
        <v>0</v>
      </c>
      <c r="F257" s="56">
        <f t="shared" si="128"/>
        <v>-0.76</v>
      </c>
      <c r="G257" s="57">
        <f t="shared" si="129"/>
        <v>-1</v>
      </c>
      <c r="H257" s="56" t="s">
        <v>597</v>
      </c>
      <c r="I257" s="56">
        <v>0</v>
      </c>
      <c r="J257" s="56">
        <v>0</v>
      </c>
      <c r="K257" s="56">
        <f t="shared" si="130"/>
        <v>0</v>
      </c>
      <c r="L257" s="57">
        <v>0</v>
      </c>
      <c r="M257" s="56" t="s">
        <v>352</v>
      </c>
      <c r="N257" s="56">
        <v>0</v>
      </c>
      <c r="O257" s="56">
        <v>0</v>
      </c>
      <c r="P257" s="56">
        <f t="shared" si="131"/>
        <v>0</v>
      </c>
      <c r="Q257" s="57">
        <v>0</v>
      </c>
      <c r="R257" s="56" t="s">
        <v>352</v>
      </c>
      <c r="S257" s="56">
        <v>0</v>
      </c>
      <c r="T257" s="56">
        <v>0</v>
      </c>
      <c r="U257" s="56">
        <f t="shared" si="132"/>
        <v>0</v>
      </c>
      <c r="V257" s="57">
        <v>0</v>
      </c>
      <c r="W257" s="56" t="s">
        <v>352</v>
      </c>
      <c r="X257" s="56">
        <v>0</v>
      </c>
      <c r="Y257" s="56">
        <v>0</v>
      </c>
      <c r="Z257" s="56">
        <f t="shared" si="133"/>
        <v>0</v>
      </c>
      <c r="AA257" s="57">
        <v>0</v>
      </c>
      <c r="AB257" s="56" t="s">
        <v>352</v>
      </c>
      <c r="AC257" s="56">
        <v>0.76</v>
      </c>
      <c r="AD257" s="56">
        <v>0</v>
      </c>
      <c r="AE257" s="56">
        <f t="shared" si="134"/>
        <v>-0.76</v>
      </c>
      <c r="AF257" s="57">
        <f t="shared" si="135"/>
        <v>-1</v>
      </c>
      <c r="AG257" s="222" t="s">
        <v>352</v>
      </c>
    </row>
    <row r="258" spans="1:35" s="38" customFormat="1" ht="47.25" x14ac:dyDescent="0.25">
      <c r="A258" s="53" t="s">
        <v>601</v>
      </c>
      <c r="B258" s="74" t="s">
        <v>42</v>
      </c>
      <c r="C258" s="55" t="s">
        <v>30</v>
      </c>
      <c r="D258" s="56">
        <f t="shared" si="127"/>
        <v>1384.89</v>
      </c>
      <c r="E258" s="56">
        <f t="shared" si="127"/>
        <v>1227.5900000000001</v>
      </c>
      <c r="F258" s="56">
        <f t="shared" si="128"/>
        <v>-157.29999999999995</v>
      </c>
      <c r="G258" s="57">
        <f t="shared" si="129"/>
        <v>-0.11358302825495162</v>
      </c>
      <c r="H258" s="56" t="s">
        <v>591</v>
      </c>
      <c r="I258" s="56">
        <v>469.25</v>
      </c>
      <c r="J258" s="56">
        <v>378.41</v>
      </c>
      <c r="K258" s="56">
        <f t="shared" si="130"/>
        <v>-90.839999999999975</v>
      </c>
      <c r="L258" s="57">
        <f>K258/I258</f>
        <v>-0.19358550879062328</v>
      </c>
      <c r="M258" s="56" t="s">
        <v>592</v>
      </c>
      <c r="N258" s="56">
        <v>0</v>
      </c>
      <c r="O258" s="56">
        <v>0</v>
      </c>
      <c r="P258" s="56">
        <f t="shared" si="131"/>
        <v>0</v>
      </c>
      <c r="Q258" s="57">
        <v>0</v>
      </c>
      <c r="R258" s="56" t="s">
        <v>31</v>
      </c>
      <c r="S258" s="56">
        <v>740.11</v>
      </c>
      <c r="T258" s="56">
        <v>710.76</v>
      </c>
      <c r="U258" s="56">
        <f t="shared" si="132"/>
        <v>-29.350000000000023</v>
      </c>
      <c r="V258" s="57">
        <f>U258/S258</f>
        <v>-3.9656267311615874E-2</v>
      </c>
      <c r="W258" s="56" t="s">
        <v>31</v>
      </c>
      <c r="X258" s="56">
        <v>65.930000000000007</v>
      </c>
      <c r="Y258" s="56">
        <v>44.03</v>
      </c>
      <c r="Z258" s="56">
        <f t="shared" si="133"/>
        <v>-21.900000000000006</v>
      </c>
      <c r="AA258" s="57">
        <f>Z258/X258</f>
        <v>-0.33217048384650394</v>
      </c>
      <c r="AB258" s="56" t="s">
        <v>593</v>
      </c>
      <c r="AC258" s="56">
        <v>109.6</v>
      </c>
      <c r="AD258" s="56">
        <v>94.39</v>
      </c>
      <c r="AE258" s="56">
        <f t="shared" si="134"/>
        <v>-15.209999999999994</v>
      </c>
      <c r="AF258" s="57">
        <f t="shared" si="135"/>
        <v>-0.13877737226277367</v>
      </c>
      <c r="AG258" s="222" t="s">
        <v>594</v>
      </c>
    </row>
    <row r="259" spans="1:35" s="38" customFormat="1" x14ac:dyDescent="0.25">
      <c r="A259" s="53" t="s">
        <v>602</v>
      </c>
      <c r="B259" s="75" t="s">
        <v>596</v>
      </c>
      <c r="C259" s="55" t="s">
        <v>30</v>
      </c>
      <c r="D259" s="56">
        <f>SUM(I259,N259,S259,X259,AC259)</f>
        <v>0</v>
      </c>
      <c r="E259" s="56">
        <v>0</v>
      </c>
      <c r="F259" s="56">
        <f t="shared" si="128"/>
        <v>0</v>
      </c>
      <c r="G259" s="57">
        <v>0</v>
      </c>
      <c r="H259" s="56" t="s">
        <v>31</v>
      </c>
      <c r="I259" s="56">
        <v>0</v>
      </c>
      <c r="J259" s="56">
        <v>0</v>
      </c>
      <c r="K259" s="56">
        <f t="shared" si="130"/>
        <v>0</v>
      </c>
      <c r="L259" s="57">
        <v>0</v>
      </c>
      <c r="M259" s="56" t="s">
        <v>31</v>
      </c>
      <c r="N259" s="56">
        <v>0</v>
      </c>
      <c r="O259" s="56">
        <v>0</v>
      </c>
      <c r="P259" s="56">
        <f t="shared" si="131"/>
        <v>0</v>
      </c>
      <c r="Q259" s="57">
        <v>0</v>
      </c>
      <c r="R259" s="56" t="s">
        <v>31</v>
      </c>
      <c r="S259" s="56">
        <v>0</v>
      </c>
      <c r="T259" s="56">
        <v>0</v>
      </c>
      <c r="U259" s="56">
        <f t="shared" si="132"/>
        <v>0</v>
      </c>
      <c r="V259" s="57">
        <v>0</v>
      </c>
      <c r="W259" s="56" t="s">
        <v>31</v>
      </c>
      <c r="X259" s="56">
        <v>0</v>
      </c>
      <c r="Y259" s="56">
        <v>0</v>
      </c>
      <c r="Z259" s="56">
        <f t="shared" si="133"/>
        <v>0</v>
      </c>
      <c r="AA259" s="57">
        <v>0</v>
      </c>
      <c r="AB259" s="56" t="s">
        <v>31</v>
      </c>
      <c r="AC259" s="56">
        <v>0</v>
      </c>
      <c r="AD259" s="56">
        <v>0</v>
      </c>
      <c r="AE259" s="56">
        <f t="shared" si="134"/>
        <v>0</v>
      </c>
      <c r="AF259" s="57">
        <v>0</v>
      </c>
      <c r="AG259" s="222" t="s">
        <v>31</v>
      </c>
    </row>
    <row r="260" spans="1:35" s="38" customFormat="1" ht="63" x14ac:dyDescent="0.25">
      <c r="A260" s="53" t="s">
        <v>603</v>
      </c>
      <c r="B260" s="74" t="s">
        <v>45</v>
      </c>
      <c r="C260" s="55" t="s">
        <v>30</v>
      </c>
      <c r="D260" s="56">
        <f>SUM(I260,N260,S260,X260,AC260)</f>
        <v>51.04</v>
      </c>
      <c r="E260" s="56">
        <f>SUM(J260,O260,T260,Y260,AD260)</f>
        <v>40.03</v>
      </c>
      <c r="F260" s="56">
        <f t="shared" si="128"/>
        <v>-11.009999999999998</v>
      </c>
      <c r="G260" s="57">
        <f>F260/D260</f>
        <v>-0.21571316614420058</v>
      </c>
      <c r="H260" s="56" t="s">
        <v>604</v>
      </c>
      <c r="I260" s="56">
        <v>51.04</v>
      </c>
      <c r="J260" s="56">
        <v>40.03</v>
      </c>
      <c r="K260" s="56">
        <f t="shared" si="130"/>
        <v>-11.009999999999998</v>
      </c>
      <c r="L260" s="57">
        <f>K260/I260</f>
        <v>-0.21571316614420058</v>
      </c>
      <c r="M260" s="56" t="s">
        <v>604</v>
      </c>
      <c r="N260" s="56" t="s">
        <v>31</v>
      </c>
      <c r="O260" s="56" t="s">
        <v>31</v>
      </c>
      <c r="P260" s="56" t="s">
        <v>31</v>
      </c>
      <c r="Q260" s="57" t="s">
        <v>31</v>
      </c>
      <c r="R260" s="56" t="s">
        <v>31</v>
      </c>
      <c r="S260" s="56" t="s">
        <v>31</v>
      </c>
      <c r="T260" s="56" t="s">
        <v>31</v>
      </c>
      <c r="U260" s="56" t="s">
        <v>31</v>
      </c>
      <c r="V260" s="56" t="s">
        <v>31</v>
      </c>
      <c r="W260" s="56" t="s">
        <v>31</v>
      </c>
      <c r="X260" s="56" t="s">
        <v>31</v>
      </c>
      <c r="Y260" s="56">
        <v>0</v>
      </c>
      <c r="Z260" s="56" t="s">
        <v>31</v>
      </c>
      <c r="AA260" s="56" t="s">
        <v>31</v>
      </c>
      <c r="AB260" s="56" t="s">
        <v>31</v>
      </c>
      <c r="AC260" s="56" t="s">
        <v>31</v>
      </c>
      <c r="AD260" s="56">
        <v>0</v>
      </c>
      <c r="AE260" s="56" t="s">
        <v>31</v>
      </c>
      <c r="AF260" s="56" t="s">
        <v>31</v>
      </c>
      <c r="AG260" s="222" t="s">
        <v>31</v>
      </c>
    </row>
    <row r="261" spans="1:35" s="38" customFormat="1" x14ac:dyDescent="0.25">
      <c r="A261" s="53" t="s">
        <v>605</v>
      </c>
      <c r="B261" s="75" t="s">
        <v>596</v>
      </c>
      <c r="C261" s="55" t="s">
        <v>30</v>
      </c>
      <c r="D261" s="56">
        <f>SUM(I261,N261,S261,X261,AC261)</f>
        <v>0</v>
      </c>
      <c r="E261" s="56">
        <f>SUM(J261,O261,T261,Y261,AD261)</f>
        <v>0</v>
      </c>
      <c r="F261" s="56">
        <f t="shared" si="128"/>
        <v>0</v>
      </c>
      <c r="G261" s="57">
        <v>0</v>
      </c>
      <c r="H261" s="56" t="s">
        <v>31</v>
      </c>
      <c r="I261" s="56">
        <v>0</v>
      </c>
      <c r="J261" s="56">
        <v>0</v>
      </c>
      <c r="K261" s="56">
        <f t="shared" si="130"/>
        <v>0</v>
      </c>
      <c r="L261" s="57">
        <v>0</v>
      </c>
      <c r="M261" s="56" t="s">
        <v>31</v>
      </c>
      <c r="N261" s="56" t="s">
        <v>31</v>
      </c>
      <c r="O261" s="56" t="s">
        <v>31</v>
      </c>
      <c r="P261" s="56" t="s">
        <v>31</v>
      </c>
      <c r="Q261" s="57" t="s">
        <v>31</v>
      </c>
      <c r="R261" s="56" t="s">
        <v>31</v>
      </c>
      <c r="S261" s="56" t="s">
        <v>31</v>
      </c>
      <c r="T261" s="56" t="s">
        <v>31</v>
      </c>
      <c r="U261" s="56" t="s">
        <v>31</v>
      </c>
      <c r="V261" s="56" t="s">
        <v>31</v>
      </c>
      <c r="W261" s="56" t="s">
        <v>31</v>
      </c>
      <c r="X261" s="56" t="s">
        <v>31</v>
      </c>
      <c r="Y261" s="56">
        <v>0</v>
      </c>
      <c r="Z261" s="56" t="s">
        <v>31</v>
      </c>
      <c r="AA261" s="56" t="s">
        <v>31</v>
      </c>
      <c r="AB261" s="56" t="s">
        <v>31</v>
      </c>
      <c r="AC261" s="56" t="s">
        <v>31</v>
      </c>
      <c r="AD261" s="56">
        <v>0</v>
      </c>
      <c r="AE261" s="56" t="s">
        <v>31</v>
      </c>
      <c r="AF261" s="56" t="s">
        <v>31</v>
      </c>
      <c r="AG261" s="222" t="s">
        <v>31</v>
      </c>
    </row>
    <row r="262" spans="1:35" s="38" customFormat="1" x14ac:dyDescent="0.25">
      <c r="A262" s="53" t="s">
        <v>606</v>
      </c>
      <c r="B262" s="70" t="s">
        <v>607</v>
      </c>
      <c r="C262" s="55" t="s">
        <v>30</v>
      </c>
      <c r="D262" s="56">
        <f>SUM(I262,N262,S262,X262,AC262)</f>
        <v>0</v>
      </c>
      <c r="E262" s="56">
        <f>SUM(J262,O262,T262,Y262,AD262)</f>
        <v>0</v>
      </c>
      <c r="F262" s="56">
        <f t="shared" si="128"/>
        <v>0</v>
      </c>
      <c r="G262" s="57">
        <v>0</v>
      </c>
      <c r="H262" s="56" t="s">
        <v>31</v>
      </c>
      <c r="I262" s="56">
        <v>0</v>
      </c>
      <c r="J262" s="56">
        <v>0</v>
      </c>
      <c r="K262" s="56">
        <f t="shared" si="130"/>
        <v>0</v>
      </c>
      <c r="L262" s="57">
        <v>0</v>
      </c>
      <c r="M262" s="56" t="s">
        <v>31</v>
      </c>
      <c r="N262" s="56">
        <v>0</v>
      </c>
      <c r="O262" s="56">
        <v>0</v>
      </c>
      <c r="P262" s="56">
        <f>O262-N262</f>
        <v>0</v>
      </c>
      <c r="Q262" s="57">
        <v>0</v>
      </c>
      <c r="R262" s="56" t="s">
        <v>31</v>
      </c>
      <c r="S262" s="56">
        <v>0</v>
      </c>
      <c r="T262" s="56">
        <v>0</v>
      </c>
      <c r="U262" s="56">
        <f>T262-S262</f>
        <v>0</v>
      </c>
      <c r="V262" s="57">
        <v>0</v>
      </c>
      <c r="W262" s="56" t="s">
        <v>31</v>
      </c>
      <c r="X262" s="56">
        <v>0</v>
      </c>
      <c r="Y262" s="56">
        <v>0</v>
      </c>
      <c r="Z262" s="56">
        <f>Y262-X262</f>
        <v>0</v>
      </c>
      <c r="AA262" s="57">
        <v>0</v>
      </c>
      <c r="AB262" s="56" t="s">
        <v>31</v>
      </c>
      <c r="AC262" s="56">
        <v>0</v>
      </c>
      <c r="AD262" s="56">
        <v>0</v>
      </c>
      <c r="AE262" s="56">
        <f>AD262-AC262</f>
        <v>0</v>
      </c>
      <c r="AF262" s="57">
        <v>0</v>
      </c>
      <c r="AG262" s="222" t="s">
        <v>31</v>
      </c>
    </row>
    <row r="263" spans="1:35" s="38" customFormat="1" x14ac:dyDescent="0.25">
      <c r="A263" s="53" t="s">
        <v>608</v>
      </c>
      <c r="B263" s="74" t="s">
        <v>596</v>
      </c>
      <c r="C263" s="55" t="s">
        <v>30</v>
      </c>
      <c r="D263" s="56">
        <f>SUM(I263,N263,S263,X263,AC263)</f>
        <v>0</v>
      </c>
      <c r="E263" s="56">
        <f>SUM(J263,O263,T263,Y263,AD263)</f>
        <v>0</v>
      </c>
      <c r="F263" s="56">
        <f t="shared" si="128"/>
        <v>0</v>
      </c>
      <c r="G263" s="57">
        <v>0</v>
      </c>
      <c r="H263" s="56" t="s">
        <v>31</v>
      </c>
      <c r="I263" s="56">
        <v>0</v>
      </c>
      <c r="J263" s="56">
        <v>0</v>
      </c>
      <c r="K263" s="56">
        <f t="shared" si="130"/>
        <v>0</v>
      </c>
      <c r="L263" s="57">
        <v>0</v>
      </c>
      <c r="M263" s="56" t="s">
        <v>31</v>
      </c>
      <c r="N263" s="56">
        <v>0</v>
      </c>
      <c r="O263" s="56">
        <v>0</v>
      </c>
      <c r="P263" s="56">
        <f>O263-N263</f>
        <v>0</v>
      </c>
      <c r="Q263" s="57">
        <v>0</v>
      </c>
      <c r="R263" s="56" t="s">
        <v>31</v>
      </c>
      <c r="S263" s="56">
        <v>0</v>
      </c>
      <c r="T263" s="56">
        <v>0</v>
      </c>
      <c r="U263" s="56">
        <f>T263-S263</f>
        <v>0</v>
      </c>
      <c r="V263" s="57">
        <v>0</v>
      </c>
      <c r="W263" s="56" t="s">
        <v>31</v>
      </c>
      <c r="X263" s="56">
        <v>0</v>
      </c>
      <c r="Y263" s="56">
        <v>0</v>
      </c>
      <c r="Z263" s="56">
        <f>Y263-X263</f>
        <v>0</v>
      </c>
      <c r="AA263" s="57">
        <v>0</v>
      </c>
      <c r="AB263" s="56" t="s">
        <v>31</v>
      </c>
      <c r="AC263" s="56">
        <v>0</v>
      </c>
      <c r="AD263" s="56">
        <v>0</v>
      </c>
      <c r="AE263" s="56">
        <f>AD263-AC263</f>
        <v>0</v>
      </c>
      <c r="AF263" s="57">
        <v>0</v>
      </c>
      <c r="AG263" s="222" t="s">
        <v>31</v>
      </c>
    </row>
    <row r="264" spans="1:35" s="38" customFormat="1" x14ac:dyDescent="0.25">
      <c r="A264" s="53" t="s">
        <v>609</v>
      </c>
      <c r="B264" s="73" t="s">
        <v>610</v>
      </c>
      <c r="C264" s="55" t="s">
        <v>30</v>
      </c>
      <c r="D264" s="56" t="s">
        <v>31</v>
      </c>
      <c r="E264" s="56" t="s">
        <v>31</v>
      </c>
      <c r="F264" s="56" t="s">
        <v>31</v>
      </c>
      <c r="G264" s="57" t="s">
        <v>31</v>
      </c>
      <c r="H264" s="56" t="s">
        <v>31</v>
      </c>
      <c r="I264" s="56" t="s">
        <v>31</v>
      </c>
      <c r="J264" s="56" t="s">
        <v>31</v>
      </c>
      <c r="K264" s="56" t="s">
        <v>31</v>
      </c>
      <c r="L264" s="57" t="s">
        <v>31</v>
      </c>
      <c r="M264" s="56" t="s">
        <v>31</v>
      </c>
      <c r="N264" s="56" t="s">
        <v>31</v>
      </c>
      <c r="O264" s="56" t="s">
        <v>31</v>
      </c>
      <c r="P264" s="56" t="s">
        <v>31</v>
      </c>
      <c r="Q264" s="57" t="s">
        <v>31</v>
      </c>
      <c r="R264" s="56" t="s">
        <v>31</v>
      </c>
      <c r="S264" s="56" t="s">
        <v>31</v>
      </c>
      <c r="T264" s="56" t="s">
        <v>31</v>
      </c>
      <c r="U264" s="56" t="s">
        <v>31</v>
      </c>
      <c r="V264" s="56" t="s">
        <v>31</v>
      </c>
      <c r="W264" s="56" t="s">
        <v>31</v>
      </c>
      <c r="X264" s="56" t="s">
        <v>31</v>
      </c>
      <c r="Y264" s="56">
        <v>0</v>
      </c>
      <c r="Z264" s="56" t="s">
        <v>31</v>
      </c>
      <c r="AA264" s="57" t="s">
        <v>31</v>
      </c>
      <c r="AB264" s="56" t="s">
        <v>31</v>
      </c>
      <c r="AC264" s="56" t="s">
        <v>31</v>
      </c>
      <c r="AD264" s="56">
        <v>0</v>
      </c>
      <c r="AE264" s="56" t="s">
        <v>31</v>
      </c>
      <c r="AF264" s="56" t="s">
        <v>31</v>
      </c>
      <c r="AG264" s="222" t="s">
        <v>31</v>
      </c>
    </row>
    <row r="265" spans="1:35" s="38" customFormat="1" x14ac:dyDescent="0.25">
      <c r="A265" s="53" t="s">
        <v>611</v>
      </c>
      <c r="B265" s="74" t="s">
        <v>596</v>
      </c>
      <c r="C265" s="55" t="s">
        <v>30</v>
      </c>
      <c r="D265" s="56" t="s">
        <v>31</v>
      </c>
      <c r="E265" s="56" t="s">
        <v>31</v>
      </c>
      <c r="F265" s="56" t="s">
        <v>31</v>
      </c>
      <c r="G265" s="57" t="s">
        <v>31</v>
      </c>
      <c r="H265" s="56" t="s">
        <v>31</v>
      </c>
      <c r="I265" s="56" t="s">
        <v>31</v>
      </c>
      <c r="J265" s="56" t="s">
        <v>31</v>
      </c>
      <c r="K265" s="56" t="s">
        <v>31</v>
      </c>
      <c r="L265" s="57" t="s">
        <v>31</v>
      </c>
      <c r="M265" s="56" t="s">
        <v>31</v>
      </c>
      <c r="N265" s="56" t="s">
        <v>31</v>
      </c>
      <c r="O265" s="56" t="s">
        <v>31</v>
      </c>
      <c r="P265" s="56" t="s">
        <v>31</v>
      </c>
      <c r="Q265" s="57" t="s">
        <v>31</v>
      </c>
      <c r="R265" s="56" t="s">
        <v>31</v>
      </c>
      <c r="S265" s="56" t="s">
        <v>31</v>
      </c>
      <c r="T265" s="56" t="s">
        <v>31</v>
      </c>
      <c r="U265" s="56" t="s">
        <v>31</v>
      </c>
      <c r="V265" s="56" t="s">
        <v>31</v>
      </c>
      <c r="W265" s="56" t="s">
        <v>31</v>
      </c>
      <c r="X265" s="56" t="s">
        <v>31</v>
      </c>
      <c r="Y265" s="56">
        <v>0</v>
      </c>
      <c r="Z265" s="56" t="s">
        <v>31</v>
      </c>
      <c r="AA265" s="57" t="s">
        <v>31</v>
      </c>
      <c r="AB265" s="56" t="s">
        <v>31</v>
      </c>
      <c r="AC265" s="56" t="s">
        <v>31</v>
      </c>
      <c r="AD265" s="56">
        <v>0</v>
      </c>
      <c r="AE265" s="56" t="s">
        <v>31</v>
      </c>
      <c r="AF265" s="56" t="s">
        <v>31</v>
      </c>
      <c r="AG265" s="222" t="s">
        <v>31</v>
      </c>
    </row>
    <row r="266" spans="1:35" s="38" customFormat="1" x14ac:dyDescent="0.25">
      <c r="A266" s="53" t="s">
        <v>612</v>
      </c>
      <c r="B266" s="73" t="s">
        <v>613</v>
      </c>
      <c r="C266" s="55" t="s">
        <v>30</v>
      </c>
      <c r="D266" s="56">
        <f t="shared" ref="D266:E269" si="136">SUM(I266,N266,S266,X266,AC266)</f>
        <v>0</v>
      </c>
      <c r="E266" s="56">
        <f t="shared" si="136"/>
        <v>0</v>
      </c>
      <c r="F266" s="56">
        <f>E266-D266</f>
        <v>0</v>
      </c>
      <c r="G266" s="57">
        <v>0</v>
      </c>
      <c r="H266" s="56" t="s">
        <v>31</v>
      </c>
      <c r="I266" s="56">
        <v>0</v>
      </c>
      <c r="J266" s="56">
        <v>0</v>
      </c>
      <c r="K266" s="56">
        <f>J266-I266</f>
        <v>0</v>
      </c>
      <c r="L266" s="57">
        <v>0</v>
      </c>
      <c r="M266" s="56" t="s">
        <v>31</v>
      </c>
      <c r="N266" s="56">
        <v>0</v>
      </c>
      <c r="O266" s="56">
        <v>0</v>
      </c>
      <c r="P266" s="56">
        <f>O266-N266</f>
        <v>0</v>
      </c>
      <c r="Q266" s="57">
        <v>0</v>
      </c>
      <c r="R266" s="56" t="s">
        <v>31</v>
      </c>
      <c r="S266" s="56">
        <v>0</v>
      </c>
      <c r="T266" s="56">
        <v>0</v>
      </c>
      <c r="U266" s="56">
        <f>T266-S266</f>
        <v>0</v>
      </c>
      <c r="V266" s="57">
        <v>0</v>
      </c>
      <c r="W266" s="56" t="s">
        <v>31</v>
      </c>
      <c r="X266" s="56">
        <v>0</v>
      </c>
      <c r="Y266" s="56">
        <v>0</v>
      </c>
      <c r="Z266" s="56">
        <f>Y266-X266</f>
        <v>0</v>
      </c>
      <c r="AA266" s="57">
        <v>0</v>
      </c>
      <c r="AB266" s="56" t="s">
        <v>31</v>
      </c>
      <c r="AC266" s="56">
        <v>0</v>
      </c>
      <c r="AD266" s="56">
        <v>0</v>
      </c>
      <c r="AE266" s="56">
        <f>AD266-AC266</f>
        <v>0</v>
      </c>
      <c r="AF266" s="57">
        <v>0</v>
      </c>
      <c r="AG266" s="222" t="s">
        <v>31</v>
      </c>
    </row>
    <row r="267" spans="1:35" s="38" customFormat="1" x14ac:dyDescent="0.25">
      <c r="A267" s="53" t="s">
        <v>614</v>
      </c>
      <c r="B267" s="74" t="s">
        <v>596</v>
      </c>
      <c r="C267" s="55" t="s">
        <v>30</v>
      </c>
      <c r="D267" s="56">
        <f t="shared" si="136"/>
        <v>0</v>
      </c>
      <c r="E267" s="56">
        <f t="shared" si="136"/>
        <v>0</v>
      </c>
      <c r="F267" s="56">
        <f>E267-D267</f>
        <v>0</v>
      </c>
      <c r="G267" s="57">
        <v>0</v>
      </c>
      <c r="H267" s="56" t="s">
        <v>31</v>
      </c>
      <c r="I267" s="56">
        <v>0</v>
      </c>
      <c r="J267" s="56">
        <v>0</v>
      </c>
      <c r="K267" s="56">
        <f>J267-I267</f>
        <v>0</v>
      </c>
      <c r="L267" s="57">
        <v>0</v>
      </c>
      <c r="M267" s="56" t="s">
        <v>31</v>
      </c>
      <c r="N267" s="56">
        <v>0</v>
      </c>
      <c r="O267" s="56">
        <v>0</v>
      </c>
      <c r="P267" s="56">
        <f>O267-N267</f>
        <v>0</v>
      </c>
      <c r="Q267" s="57">
        <v>0</v>
      </c>
      <c r="R267" s="56" t="s">
        <v>31</v>
      </c>
      <c r="S267" s="56">
        <v>0</v>
      </c>
      <c r="T267" s="56">
        <v>0</v>
      </c>
      <c r="U267" s="56">
        <f>T267-S267</f>
        <v>0</v>
      </c>
      <c r="V267" s="57">
        <v>0</v>
      </c>
      <c r="W267" s="56" t="s">
        <v>31</v>
      </c>
      <c r="X267" s="56">
        <v>0</v>
      </c>
      <c r="Y267" s="56">
        <v>0</v>
      </c>
      <c r="Z267" s="56">
        <f>Y267-X267</f>
        <v>0</v>
      </c>
      <c r="AA267" s="57">
        <v>0</v>
      </c>
      <c r="AB267" s="56" t="s">
        <v>31</v>
      </c>
      <c r="AC267" s="56">
        <v>0</v>
      </c>
      <c r="AD267" s="56">
        <v>0</v>
      </c>
      <c r="AE267" s="56">
        <f>AD267-AC267</f>
        <v>0</v>
      </c>
      <c r="AF267" s="57">
        <v>0</v>
      </c>
      <c r="AG267" s="222" t="s">
        <v>31</v>
      </c>
    </row>
    <row r="268" spans="1:35" s="38" customFormat="1" ht="63" x14ac:dyDescent="0.25">
      <c r="A268" s="53" t="s">
        <v>615</v>
      </c>
      <c r="B268" s="73" t="s">
        <v>616</v>
      </c>
      <c r="C268" s="55" t="s">
        <v>30</v>
      </c>
      <c r="D268" s="56">
        <f t="shared" si="136"/>
        <v>23.03</v>
      </c>
      <c r="E268" s="56">
        <f t="shared" si="136"/>
        <v>4.47</v>
      </c>
      <c r="F268" s="56">
        <f>E268-D268</f>
        <v>-18.560000000000002</v>
      </c>
      <c r="G268" s="57">
        <f>F268/D268</f>
        <v>-0.80590534085974819</v>
      </c>
      <c r="H268" s="56" t="s">
        <v>617</v>
      </c>
      <c r="I268" s="56">
        <v>15.87</v>
      </c>
      <c r="J268" s="56">
        <v>3.52</v>
      </c>
      <c r="K268" s="56">
        <f>J268-I268</f>
        <v>-12.35</v>
      </c>
      <c r="L268" s="57">
        <f>K268/I268</f>
        <v>-0.77819785759294269</v>
      </c>
      <c r="M268" s="56" t="s">
        <v>617</v>
      </c>
      <c r="N268" s="56">
        <v>0.95</v>
      </c>
      <c r="O268" s="56">
        <v>0.95</v>
      </c>
      <c r="P268" s="56">
        <f>O268-N268</f>
        <v>0</v>
      </c>
      <c r="Q268" s="57">
        <f>P268/N268</f>
        <v>0</v>
      </c>
      <c r="R268" s="56" t="s">
        <v>617</v>
      </c>
      <c r="S268" s="56">
        <v>6.21</v>
      </c>
      <c r="T268" s="56">
        <v>0</v>
      </c>
      <c r="U268" s="56">
        <f>T268-S268</f>
        <v>-6.21</v>
      </c>
      <c r="V268" s="57">
        <f>U268/S268</f>
        <v>-1</v>
      </c>
      <c r="W268" s="56" t="s">
        <v>617</v>
      </c>
      <c r="X268" s="56">
        <v>0</v>
      </c>
      <c r="Y268" s="56">
        <v>0</v>
      </c>
      <c r="Z268" s="56">
        <f>Y268-X268</f>
        <v>0</v>
      </c>
      <c r="AA268" s="57">
        <v>0</v>
      </c>
      <c r="AB268" s="56" t="s">
        <v>31</v>
      </c>
      <c r="AC268" s="56">
        <v>0</v>
      </c>
      <c r="AD268" s="56">
        <v>0</v>
      </c>
      <c r="AE268" s="56">
        <f>AD268-AC268</f>
        <v>0</v>
      </c>
      <c r="AF268" s="57">
        <v>0</v>
      </c>
      <c r="AG268" s="222" t="s">
        <v>31</v>
      </c>
      <c r="AI268" s="138"/>
    </row>
    <row r="269" spans="1:35" s="38" customFormat="1" x14ac:dyDescent="0.25">
      <c r="A269" s="53" t="s">
        <v>618</v>
      </c>
      <c r="B269" s="74" t="s">
        <v>596</v>
      </c>
      <c r="C269" s="55" t="s">
        <v>30</v>
      </c>
      <c r="D269" s="56">
        <f t="shared" si="136"/>
        <v>0</v>
      </c>
      <c r="E269" s="56">
        <f t="shared" si="136"/>
        <v>0</v>
      </c>
      <c r="F269" s="56">
        <f>E269-D269</f>
        <v>0</v>
      </c>
      <c r="G269" s="57">
        <v>0</v>
      </c>
      <c r="H269" s="56" t="s">
        <v>31</v>
      </c>
      <c r="I269" s="56">
        <v>0</v>
      </c>
      <c r="J269" s="56">
        <v>0</v>
      </c>
      <c r="K269" s="56">
        <f>J269-I269</f>
        <v>0</v>
      </c>
      <c r="L269" s="57">
        <v>0</v>
      </c>
      <c r="M269" s="56" t="s">
        <v>31</v>
      </c>
      <c r="N269" s="56">
        <v>0</v>
      </c>
      <c r="O269" s="56">
        <v>0</v>
      </c>
      <c r="P269" s="56">
        <f>O269-N269</f>
        <v>0</v>
      </c>
      <c r="Q269" s="57">
        <v>0</v>
      </c>
      <c r="R269" s="56" t="s">
        <v>31</v>
      </c>
      <c r="S269" s="56">
        <v>0</v>
      </c>
      <c r="T269" s="56">
        <v>0</v>
      </c>
      <c r="U269" s="56">
        <f>T269-S269</f>
        <v>0</v>
      </c>
      <c r="V269" s="57">
        <v>0</v>
      </c>
      <c r="W269" s="56" t="s">
        <v>31</v>
      </c>
      <c r="X269" s="56">
        <v>0</v>
      </c>
      <c r="Y269" s="56">
        <v>0</v>
      </c>
      <c r="Z269" s="56">
        <f>Y269-X269</f>
        <v>0</v>
      </c>
      <c r="AA269" s="57">
        <v>0</v>
      </c>
      <c r="AB269" s="56" t="s">
        <v>31</v>
      </c>
      <c r="AC269" s="56">
        <v>0</v>
      </c>
      <c r="AD269" s="56">
        <v>0</v>
      </c>
      <c r="AE269" s="56">
        <f>AD269-AC269</f>
        <v>0</v>
      </c>
      <c r="AF269" s="57">
        <v>0</v>
      </c>
      <c r="AG269" s="222" t="s">
        <v>31</v>
      </c>
    </row>
    <row r="270" spans="1:35" s="38" customFormat="1" x14ac:dyDescent="0.25">
      <c r="A270" s="53" t="s">
        <v>619</v>
      </c>
      <c r="B270" s="73" t="s">
        <v>620</v>
      </c>
      <c r="C270" s="55" t="s">
        <v>30</v>
      </c>
      <c r="D270" s="56" t="s">
        <v>31</v>
      </c>
      <c r="E270" s="56" t="s">
        <v>31</v>
      </c>
      <c r="F270" s="56" t="s">
        <v>31</v>
      </c>
      <c r="G270" s="57" t="s">
        <v>31</v>
      </c>
      <c r="H270" s="56" t="s">
        <v>31</v>
      </c>
      <c r="I270" s="56" t="s">
        <v>31</v>
      </c>
      <c r="J270" s="56" t="s">
        <v>31</v>
      </c>
      <c r="K270" s="56" t="s">
        <v>31</v>
      </c>
      <c r="L270" s="57" t="s">
        <v>31</v>
      </c>
      <c r="M270" s="56" t="s">
        <v>31</v>
      </c>
      <c r="N270" s="56" t="s">
        <v>31</v>
      </c>
      <c r="O270" s="56" t="s">
        <v>31</v>
      </c>
      <c r="P270" s="56" t="s">
        <v>31</v>
      </c>
      <c r="Q270" s="57" t="s">
        <v>31</v>
      </c>
      <c r="R270" s="56" t="s">
        <v>31</v>
      </c>
      <c r="S270" s="56" t="s">
        <v>31</v>
      </c>
      <c r="T270" s="56" t="s">
        <v>31</v>
      </c>
      <c r="U270" s="56" t="s">
        <v>31</v>
      </c>
      <c r="V270" s="56" t="s">
        <v>31</v>
      </c>
      <c r="W270" s="56" t="s">
        <v>31</v>
      </c>
      <c r="X270" s="56" t="s">
        <v>31</v>
      </c>
      <c r="Y270" s="56">
        <v>0</v>
      </c>
      <c r="Z270" s="56" t="s">
        <v>31</v>
      </c>
      <c r="AA270" s="56" t="s">
        <v>31</v>
      </c>
      <c r="AB270" s="56" t="s">
        <v>31</v>
      </c>
      <c r="AC270" s="56" t="s">
        <v>31</v>
      </c>
      <c r="AD270" s="56">
        <v>0</v>
      </c>
      <c r="AE270" s="56" t="s">
        <v>31</v>
      </c>
      <c r="AF270" s="56" t="s">
        <v>31</v>
      </c>
      <c r="AG270" s="222" t="s">
        <v>31</v>
      </c>
    </row>
    <row r="271" spans="1:35" s="38" customFormat="1" x14ac:dyDescent="0.25">
      <c r="A271" s="53" t="s">
        <v>621</v>
      </c>
      <c r="B271" s="74" t="s">
        <v>596</v>
      </c>
      <c r="C271" s="55" t="s">
        <v>30</v>
      </c>
      <c r="D271" s="56" t="s">
        <v>31</v>
      </c>
      <c r="E271" s="56" t="s">
        <v>31</v>
      </c>
      <c r="F271" s="56" t="s">
        <v>31</v>
      </c>
      <c r="G271" s="57" t="s">
        <v>31</v>
      </c>
      <c r="H271" s="56" t="s">
        <v>31</v>
      </c>
      <c r="I271" s="56" t="s">
        <v>31</v>
      </c>
      <c r="J271" s="56" t="s">
        <v>31</v>
      </c>
      <c r="K271" s="56" t="s">
        <v>31</v>
      </c>
      <c r="L271" s="57" t="s">
        <v>31</v>
      </c>
      <c r="M271" s="56" t="s">
        <v>31</v>
      </c>
      <c r="N271" s="56" t="s">
        <v>31</v>
      </c>
      <c r="O271" s="56" t="s">
        <v>31</v>
      </c>
      <c r="P271" s="56" t="s">
        <v>31</v>
      </c>
      <c r="Q271" s="56" t="s">
        <v>31</v>
      </c>
      <c r="R271" s="56" t="s">
        <v>31</v>
      </c>
      <c r="S271" s="56" t="s">
        <v>31</v>
      </c>
      <c r="T271" s="56" t="s">
        <v>31</v>
      </c>
      <c r="U271" s="56" t="s">
        <v>31</v>
      </c>
      <c r="V271" s="56" t="s">
        <v>31</v>
      </c>
      <c r="W271" s="56" t="s">
        <v>31</v>
      </c>
      <c r="X271" s="56" t="s">
        <v>31</v>
      </c>
      <c r="Y271" s="56">
        <v>0</v>
      </c>
      <c r="Z271" s="56" t="s">
        <v>31</v>
      </c>
      <c r="AA271" s="56" t="s">
        <v>31</v>
      </c>
      <c r="AB271" s="56" t="s">
        <v>31</v>
      </c>
      <c r="AC271" s="56" t="s">
        <v>31</v>
      </c>
      <c r="AD271" s="56">
        <v>0</v>
      </c>
      <c r="AE271" s="56" t="s">
        <v>31</v>
      </c>
      <c r="AF271" s="56" t="s">
        <v>31</v>
      </c>
      <c r="AG271" s="222" t="s">
        <v>31</v>
      </c>
    </row>
    <row r="272" spans="1:35" s="38" customFormat="1" ht="157.5" x14ac:dyDescent="0.25">
      <c r="A272" s="53" t="s">
        <v>622</v>
      </c>
      <c r="B272" s="73" t="s">
        <v>623</v>
      </c>
      <c r="C272" s="55" t="s">
        <v>30</v>
      </c>
      <c r="D272" s="56">
        <f>SUM(I272,N272,S272,X272,AC272)</f>
        <v>9298.369999999999</v>
      </c>
      <c r="E272" s="56">
        <f>SUM(J272,O272,T272,Y272,AD272)</f>
        <v>10248.090000000002</v>
      </c>
      <c r="F272" s="56">
        <f>E272-D272</f>
        <v>949.72000000000298</v>
      </c>
      <c r="G272" s="57">
        <f>F272/D272</f>
        <v>0.10213833177212814</v>
      </c>
      <c r="H272" s="56" t="s">
        <v>624</v>
      </c>
      <c r="I272" s="56">
        <v>5041.71</v>
      </c>
      <c r="J272" s="56">
        <v>5634.84</v>
      </c>
      <c r="K272" s="56">
        <f>J272-I272</f>
        <v>593.13000000000011</v>
      </c>
      <c r="L272" s="57">
        <f>K272/I272</f>
        <v>0.11764460867443786</v>
      </c>
      <c r="M272" s="56" t="s">
        <v>625</v>
      </c>
      <c r="N272" s="56">
        <v>717.69</v>
      </c>
      <c r="O272" s="56">
        <v>825.92</v>
      </c>
      <c r="P272" s="56">
        <f>O272-N272</f>
        <v>108.2299999999999</v>
      </c>
      <c r="Q272" s="57">
        <f>P272/N272</f>
        <v>0.15080327160751841</v>
      </c>
      <c r="R272" s="56" t="s">
        <v>624</v>
      </c>
      <c r="S272" s="56">
        <v>2307.85</v>
      </c>
      <c r="T272" s="56">
        <v>2617.8000000000002</v>
      </c>
      <c r="U272" s="56">
        <f>T272-S272</f>
        <v>309.95000000000027</v>
      </c>
      <c r="V272" s="57">
        <f>U272/S272</f>
        <v>0.13430248932989591</v>
      </c>
      <c r="W272" s="56" t="s">
        <v>626</v>
      </c>
      <c r="X272" s="56">
        <v>778.24</v>
      </c>
      <c r="Y272" s="56">
        <v>714.95</v>
      </c>
      <c r="Z272" s="56">
        <f>Y272-X272</f>
        <v>-63.289999999999964</v>
      </c>
      <c r="AA272" s="57">
        <f>Z272/X272</f>
        <v>-8.1324527138157854E-2</v>
      </c>
      <c r="AB272" s="56" t="s">
        <v>352</v>
      </c>
      <c r="AC272" s="56">
        <v>452.88</v>
      </c>
      <c r="AD272" s="56">
        <v>454.58</v>
      </c>
      <c r="AE272" s="56">
        <f>AD272-AC272</f>
        <v>1.6999999999999886</v>
      </c>
      <c r="AF272" s="57">
        <f>AE272/AC272</f>
        <v>3.7537537537537286E-3</v>
      </c>
      <c r="AG272" s="222" t="s">
        <v>352</v>
      </c>
    </row>
    <row r="273" spans="1:33" s="38" customFormat="1" ht="47.25" x14ac:dyDescent="0.25">
      <c r="A273" s="53" t="s">
        <v>627</v>
      </c>
      <c r="B273" s="74" t="s">
        <v>596</v>
      </c>
      <c r="C273" s="55" t="s">
        <v>30</v>
      </c>
      <c r="D273" s="56">
        <f>SUM(I273,N273,S273,X273,AC273)</f>
        <v>8284.85</v>
      </c>
      <c r="E273" s="56">
        <f>SUM(J273,O273,T273,Y273,AD273)</f>
        <v>6398.76</v>
      </c>
      <c r="F273" s="56">
        <f>E273-D273</f>
        <v>-1886.0900000000001</v>
      </c>
      <c r="G273" s="57">
        <f>F273/D273</f>
        <v>-0.22765529852682909</v>
      </c>
      <c r="H273" s="56" t="s">
        <v>597</v>
      </c>
      <c r="I273" s="56">
        <v>4606.38</v>
      </c>
      <c r="J273" s="56">
        <v>3526.1</v>
      </c>
      <c r="K273" s="56">
        <f>J273-I273</f>
        <v>-1080.2800000000002</v>
      </c>
      <c r="L273" s="57">
        <f>K273/I273</f>
        <v>-0.23451821169768888</v>
      </c>
      <c r="M273" s="56" t="s">
        <v>597</v>
      </c>
      <c r="N273" s="56">
        <v>568.34</v>
      </c>
      <c r="O273" s="56">
        <v>624.15</v>
      </c>
      <c r="P273" s="56">
        <f>O273-N273</f>
        <v>55.809999999999945</v>
      </c>
      <c r="Q273" s="57">
        <f>P273/N273</f>
        <v>9.8198261603969356E-2</v>
      </c>
      <c r="R273" s="56" t="s">
        <v>597</v>
      </c>
      <c r="S273" s="56">
        <v>2115.9499999999998</v>
      </c>
      <c r="T273" s="56">
        <v>1616.68</v>
      </c>
      <c r="U273" s="56">
        <f>T273-S273</f>
        <v>-499.26999999999975</v>
      </c>
      <c r="V273" s="57">
        <f>U273/S273</f>
        <v>-0.23595548098962632</v>
      </c>
      <c r="W273" s="56" t="s">
        <v>597</v>
      </c>
      <c r="X273" s="56">
        <v>563.37</v>
      </c>
      <c r="Y273" s="56">
        <v>324.69</v>
      </c>
      <c r="Z273" s="56">
        <f>Y273-X273</f>
        <v>-238.68</v>
      </c>
      <c r="AA273" s="57">
        <f>Z273/X273</f>
        <v>-0.42366473188135684</v>
      </c>
      <c r="AB273" s="56" t="s">
        <v>597</v>
      </c>
      <c r="AC273" s="56">
        <v>430.81</v>
      </c>
      <c r="AD273" s="56">
        <v>307.14</v>
      </c>
      <c r="AE273" s="56">
        <f>AD273-AC273</f>
        <v>-123.67000000000002</v>
      </c>
      <c r="AF273" s="57">
        <f>AE273/AC273</f>
        <v>-0.28706390288062028</v>
      </c>
      <c r="AG273" s="222" t="s">
        <v>597</v>
      </c>
    </row>
    <row r="274" spans="1:33" s="38" customFormat="1" ht="31.5" x14ac:dyDescent="0.25">
      <c r="A274" s="53" t="s">
        <v>628</v>
      </c>
      <c r="B274" s="70" t="s">
        <v>629</v>
      </c>
      <c r="C274" s="55" t="s">
        <v>30</v>
      </c>
      <c r="D274" s="56" t="s">
        <v>31</v>
      </c>
      <c r="E274" s="56" t="s">
        <v>31</v>
      </c>
      <c r="F274" s="56" t="s">
        <v>31</v>
      </c>
      <c r="G274" s="57" t="s">
        <v>31</v>
      </c>
      <c r="H274" s="56" t="s">
        <v>31</v>
      </c>
      <c r="I274" s="56" t="s">
        <v>31</v>
      </c>
      <c r="J274" s="56" t="s">
        <v>31</v>
      </c>
      <c r="K274" s="56" t="s">
        <v>31</v>
      </c>
      <c r="L274" s="57" t="s">
        <v>31</v>
      </c>
      <c r="M274" s="56" t="s">
        <v>31</v>
      </c>
      <c r="N274" s="56" t="s">
        <v>31</v>
      </c>
      <c r="O274" s="56" t="s">
        <v>31</v>
      </c>
      <c r="P274" s="56" t="s">
        <v>31</v>
      </c>
      <c r="Q274" s="56" t="s">
        <v>31</v>
      </c>
      <c r="R274" s="56" t="s">
        <v>31</v>
      </c>
      <c r="S274" s="56" t="s">
        <v>31</v>
      </c>
      <c r="T274" s="56" t="s">
        <v>31</v>
      </c>
      <c r="U274" s="56" t="s">
        <v>31</v>
      </c>
      <c r="V274" s="56" t="s">
        <v>31</v>
      </c>
      <c r="W274" s="56" t="s">
        <v>31</v>
      </c>
      <c r="X274" s="56" t="s">
        <v>31</v>
      </c>
      <c r="Y274" s="56">
        <v>0</v>
      </c>
      <c r="Z274" s="56" t="s">
        <v>31</v>
      </c>
      <c r="AA274" s="56" t="s">
        <v>31</v>
      </c>
      <c r="AB274" s="56" t="s">
        <v>31</v>
      </c>
      <c r="AC274" s="56" t="s">
        <v>31</v>
      </c>
      <c r="AD274" s="56">
        <v>0</v>
      </c>
      <c r="AE274" s="56" t="s">
        <v>31</v>
      </c>
      <c r="AF274" s="56" t="s">
        <v>31</v>
      </c>
      <c r="AG274" s="222" t="s">
        <v>31</v>
      </c>
    </row>
    <row r="275" spans="1:33" s="38" customFormat="1" x14ac:dyDescent="0.25">
      <c r="A275" s="53" t="s">
        <v>630</v>
      </c>
      <c r="B275" s="74" t="s">
        <v>596</v>
      </c>
      <c r="C275" s="55" t="s">
        <v>30</v>
      </c>
      <c r="D275" s="56" t="s">
        <v>31</v>
      </c>
      <c r="E275" s="56" t="s">
        <v>31</v>
      </c>
      <c r="F275" s="56" t="s">
        <v>31</v>
      </c>
      <c r="G275" s="57" t="s">
        <v>31</v>
      </c>
      <c r="H275" s="56" t="s">
        <v>31</v>
      </c>
      <c r="I275" s="56" t="s">
        <v>31</v>
      </c>
      <c r="J275" s="56" t="s">
        <v>31</v>
      </c>
      <c r="K275" s="56" t="s">
        <v>31</v>
      </c>
      <c r="L275" s="57" t="s">
        <v>31</v>
      </c>
      <c r="M275" s="56" t="s">
        <v>31</v>
      </c>
      <c r="N275" s="56" t="s">
        <v>31</v>
      </c>
      <c r="O275" s="56" t="s">
        <v>31</v>
      </c>
      <c r="P275" s="56" t="s">
        <v>31</v>
      </c>
      <c r="Q275" s="56" t="s">
        <v>31</v>
      </c>
      <c r="R275" s="56" t="s">
        <v>31</v>
      </c>
      <c r="S275" s="56" t="s">
        <v>31</v>
      </c>
      <c r="T275" s="56" t="s">
        <v>31</v>
      </c>
      <c r="U275" s="56" t="s">
        <v>31</v>
      </c>
      <c r="V275" s="56" t="s">
        <v>31</v>
      </c>
      <c r="W275" s="56" t="s">
        <v>31</v>
      </c>
      <c r="X275" s="56" t="s">
        <v>31</v>
      </c>
      <c r="Y275" s="56">
        <v>0</v>
      </c>
      <c r="Z275" s="56" t="s">
        <v>31</v>
      </c>
      <c r="AA275" s="56" t="s">
        <v>31</v>
      </c>
      <c r="AB275" s="56" t="s">
        <v>31</v>
      </c>
      <c r="AC275" s="56" t="s">
        <v>31</v>
      </c>
      <c r="AD275" s="56">
        <v>0</v>
      </c>
      <c r="AE275" s="56" t="s">
        <v>31</v>
      </c>
      <c r="AF275" s="56" t="s">
        <v>31</v>
      </c>
      <c r="AG275" s="222" t="s">
        <v>31</v>
      </c>
    </row>
    <row r="276" spans="1:33" s="38" customFormat="1" x14ac:dyDescent="0.25">
      <c r="A276" s="53" t="s">
        <v>631</v>
      </c>
      <c r="B276" s="74" t="s">
        <v>67</v>
      </c>
      <c r="C276" s="55" t="s">
        <v>30</v>
      </c>
      <c r="D276" s="56" t="s">
        <v>31</v>
      </c>
      <c r="E276" s="56" t="s">
        <v>31</v>
      </c>
      <c r="F276" s="56" t="s">
        <v>31</v>
      </c>
      <c r="G276" s="57" t="s">
        <v>31</v>
      </c>
      <c r="H276" s="56" t="s">
        <v>31</v>
      </c>
      <c r="I276" s="56" t="s">
        <v>31</v>
      </c>
      <c r="J276" s="56" t="s">
        <v>31</v>
      </c>
      <c r="K276" s="56" t="s">
        <v>31</v>
      </c>
      <c r="L276" s="57" t="s">
        <v>31</v>
      </c>
      <c r="M276" s="56" t="s">
        <v>31</v>
      </c>
      <c r="N276" s="56" t="s">
        <v>31</v>
      </c>
      <c r="O276" s="56" t="s">
        <v>31</v>
      </c>
      <c r="P276" s="56" t="s">
        <v>31</v>
      </c>
      <c r="Q276" s="56" t="s">
        <v>31</v>
      </c>
      <c r="R276" s="56" t="s">
        <v>31</v>
      </c>
      <c r="S276" s="56" t="s">
        <v>31</v>
      </c>
      <c r="T276" s="56" t="s">
        <v>31</v>
      </c>
      <c r="U276" s="56" t="s">
        <v>31</v>
      </c>
      <c r="V276" s="56" t="s">
        <v>31</v>
      </c>
      <c r="W276" s="56" t="s">
        <v>31</v>
      </c>
      <c r="X276" s="56" t="s">
        <v>31</v>
      </c>
      <c r="Y276" s="56">
        <v>0</v>
      </c>
      <c r="Z276" s="56" t="s">
        <v>31</v>
      </c>
      <c r="AA276" s="56" t="s">
        <v>31</v>
      </c>
      <c r="AB276" s="56" t="s">
        <v>31</v>
      </c>
      <c r="AC276" s="56" t="s">
        <v>31</v>
      </c>
      <c r="AD276" s="56">
        <v>0</v>
      </c>
      <c r="AE276" s="56" t="s">
        <v>31</v>
      </c>
      <c r="AF276" s="56" t="s">
        <v>31</v>
      </c>
      <c r="AG276" s="222" t="s">
        <v>31</v>
      </c>
    </row>
    <row r="277" spans="1:33" s="38" customFormat="1" x14ac:dyDescent="0.25">
      <c r="A277" s="53" t="s">
        <v>632</v>
      </c>
      <c r="B277" s="75" t="s">
        <v>596</v>
      </c>
      <c r="C277" s="55" t="s">
        <v>30</v>
      </c>
      <c r="D277" s="56" t="s">
        <v>31</v>
      </c>
      <c r="E277" s="56" t="s">
        <v>31</v>
      </c>
      <c r="F277" s="56" t="s">
        <v>31</v>
      </c>
      <c r="G277" s="57" t="s">
        <v>31</v>
      </c>
      <c r="H277" s="56" t="s">
        <v>31</v>
      </c>
      <c r="I277" s="56" t="s">
        <v>31</v>
      </c>
      <c r="J277" s="56" t="s">
        <v>31</v>
      </c>
      <c r="K277" s="56" t="s">
        <v>31</v>
      </c>
      <c r="L277" s="57" t="s">
        <v>31</v>
      </c>
      <c r="M277" s="56" t="s">
        <v>31</v>
      </c>
      <c r="N277" s="56" t="s">
        <v>31</v>
      </c>
      <c r="O277" s="56" t="s">
        <v>31</v>
      </c>
      <c r="P277" s="56" t="s">
        <v>31</v>
      </c>
      <c r="Q277" s="56" t="s">
        <v>31</v>
      </c>
      <c r="R277" s="56" t="s">
        <v>31</v>
      </c>
      <c r="S277" s="56" t="s">
        <v>31</v>
      </c>
      <c r="T277" s="56" t="s">
        <v>31</v>
      </c>
      <c r="U277" s="56" t="s">
        <v>31</v>
      </c>
      <c r="V277" s="56" t="s">
        <v>31</v>
      </c>
      <c r="W277" s="56" t="s">
        <v>31</v>
      </c>
      <c r="X277" s="56" t="s">
        <v>31</v>
      </c>
      <c r="Y277" s="56">
        <v>0</v>
      </c>
      <c r="Z277" s="56" t="s">
        <v>31</v>
      </c>
      <c r="AA277" s="56" t="s">
        <v>31</v>
      </c>
      <c r="AB277" s="56" t="s">
        <v>31</v>
      </c>
      <c r="AC277" s="56" t="s">
        <v>31</v>
      </c>
      <c r="AD277" s="56">
        <v>0</v>
      </c>
      <c r="AE277" s="56" t="s">
        <v>31</v>
      </c>
      <c r="AF277" s="56" t="s">
        <v>31</v>
      </c>
      <c r="AG277" s="222" t="s">
        <v>31</v>
      </c>
    </row>
    <row r="278" spans="1:33" s="38" customFormat="1" x14ac:dyDescent="0.25">
      <c r="A278" s="53" t="s">
        <v>633</v>
      </c>
      <c r="B278" s="74" t="s">
        <v>69</v>
      </c>
      <c r="C278" s="55" t="s">
        <v>30</v>
      </c>
      <c r="D278" s="56" t="s">
        <v>31</v>
      </c>
      <c r="E278" s="56" t="s">
        <v>31</v>
      </c>
      <c r="F278" s="56" t="s">
        <v>31</v>
      </c>
      <c r="G278" s="57" t="s">
        <v>31</v>
      </c>
      <c r="H278" s="56" t="s">
        <v>31</v>
      </c>
      <c r="I278" s="56" t="s">
        <v>31</v>
      </c>
      <c r="J278" s="56" t="s">
        <v>31</v>
      </c>
      <c r="K278" s="56" t="s">
        <v>31</v>
      </c>
      <c r="L278" s="57" t="s">
        <v>31</v>
      </c>
      <c r="M278" s="56" t="s">
        <v>31</v>
      </c>
      <c r="N278" s="56" t="s">
        <v>31</v>
      </c>
      <c r="O278" s="56" t="s">
        <v>31</v>
      </c>
      <c r="P278" s="56" t="s">
        <v>31</v>
      </c>
      <c r="Q278" s="56" t="s">
        <v>31</v>
      </c>
      <c r="R278" s="56" t="s">
        <v>31</v>
      </c>
      <c r="S278" s="56" t="s">
        <v>31</v>
      </c>
      <c r="T278" s="56" t="s">
        <v>31</v>
      </c>
      <c r="U278" s="56" t="s">
        <v>31</v>
      </c>
      <c r="V278" s="56" t="s">
        <v>31</v>
      </c>
      <c r="W278" s="56" t="s">
        <v>31</v>
      </c>
      <c r="X278" s="56" t="s">
        <v>31</v>
      </c>
      <c r="Y278" s="56">
        <v>0</v>
      </c>
      <c r="Z278" s="56" t="s">
        <v>31</v>
      </c>
      <c r="AA278" s="56" t="s">
        <v>31</v>
      </c>
      <c r="AB278" s="56" t="s">
        <v>31</v>
      </c>
      <c r="AC278" s="56" t="s">
        <v>31</v>
      </c>
      <c r="AD278" s="56">
        <v>0</v>
      </c>
      <c r="AE278" s="56" t="s">
        <v>31</v>
      </c>
      <c r="AF278" s="56" t="s">
        <v>31</v>
      </c>
      <c r="AG278" s="222" t="s">
        <v>31</v>
      </c>
    </row>
    <row r="279" spans="1:33" s="38" customFormat="1" x14ac:dyDescent="0.25">
      <c r="A279" s="53" t="s">
        <v>634</v>
      </c>
      <c r="B279" s="75" t="s">
        <v>596</v>
      </c>
      <c r="C279" s="55" t="s">
        <v>30</v>
      </c>
      <c r="D279" s="56" t="s">
        <v>31</v>
      </c>
      <c r="E279" s="56" t="s">
        <v>31</v>
      </c>
      <c r="F279" s="56" t="s">
        <v>31</v>
      </c>
      <c r="G279" s="57" t="s">
        <v>31</v>
      </c>
      <c r="H279" s="56" t="s">
        <v>31</v>
      </c>
      <c r="I279" s="56" t="s">
        <v>31</v>
      </c>
      <c r="J279" s="56" t="s">
        <v>31</v>
      </c>
      <c r="K279" s="56" t="s">
        <v>31</v>
      </c>
      <c r="L279" s="57" t="s">
        <v>31</v>
      </c>
      <c r="M279" s="56" t="s">
        <v>31</v>
      </c>
      <c r="N279" s="56" t="s">
        <v>31</v>
      </c>
      <c r="O279" s="56" t="s">
        <v>31</v>
      </c>
      <c r="P279" s="56" t="s">
        <v>31</v>
      </c>
      <c r="Q279" s="56" t="s">
        <v>31</v>
      </c>
      <c r="R279" s="56" t="s">
        <v>31</v>
      </c>
      <c r="S279" s="56" t="s">
        <v>31</v>
      </c>
      <c r="T279" s="56" t="s">
        <v>31</v>
      </c>
      <c r="U279" s="56" t="s">
        <v>31</v>
      </c>
      <c r="V279" s="56" t="s">
        <v>31</v>
      </c>
      <c r="W279" s="56" t="s">
        <v>31</v>
      </c>
      <c r="X279" s="56" t="s">
        <v>31</v>
      </c>
      <c r="Y279" s="56">
        <v>0</v>
      </c>
      <c r="Z279" s="56" t="s">
        <v>31</v>
      </c>
      <c r="AA279" s="56" t="s">
        <v>31</v>
      </c>
      <c r="AB279" s="56" t="s">
        <v>31</v>
      </c>
      <c r="AC279" s="56" t="s">
        <v>31</v>
      </c>
      <c r="AD279" s="56">
        <v>0</v>
      </c>
      <c r="AE279" s="56" t="s">
        <v>31</v>
      </c>
      <c r="AF279" s="56" t="s">
        <v>31</v>
      </c>
      <c r="AG279" s="222" t="s">
        <v>31</v>
      </c>
    </row>
    <row r="280" spans="1:33" s="38" customFormat="1" ht="94.5" x14ac:dyDescent="0.25">
      <c r="A280" s="53" t="s">
        <v>635</v>
      </c>
      <c r="B280" s="70" t="s">
        <v>636</v>
      </c>
      <c r="C280" s="55" t="s">
        <v>30</v>
      </c>
      <c r="D280" s="56">
        <f t="shared" ref="D280:E285" si="137">SUM(I280,N280,S280,X280,AC280)</f>
        <v>4658.6200000000008</v>
      </c>
      <c r="E280" s="56">
        <f t="shared" si="137"/>
        <v>6819.02</v>
      </c>
      <c r="F280" s="56">
        <f t="shared" ref="F280:F309" si="138">E280-D280</f>
        <v>2160.3999999999996</v>
      </c>
      <c r="G280" s="57">
        <f>F280/D280</f>
        <v>0.46374248167912369</v>
      </c>
      <c r="H280" s="56" t="s">
        <v>637</v>
      </c>
      <c r="I280" s="56">
        <v>2419.3200000000002</v>
      </c>
      <c r="J280" s="56">
        <v>3656.0900000000006</v>
      </c>
      <c r="K280" s="56">
        <f t="shared" ref="K280:K309" si="139">J280-I280</f>
        <v>1236.7700000000004</v>
      </c>
      <c r="L280" s="57">
        <f>K280/I280</f>
        <v>0.51120562802771041</v>
      </c>
      <c r="M280" s="56" t="s">
        <v>637</v>
      </c>
      <c r="N280" s="56">
        <v>122.88</v>
      </c>
      <c r="O280" s="56">
        <v>33.6</v>
      </c>
      <c r="P280" s="56">
        <f t="shared" ref="P280:P304" si="140">O280-N280</f>
        <v>-89.28</v>
      </c>
      <c r="Q280" s="57">
        <f>P280/N280</f>
        <v>-0.7265625</v>
      </c>
      <c r="R280" s="56" t="s">
        <v>638</v>
      </c>
      <c r="S280" s="56">
        <v>1051.96</v>
      </c>
      <c r="T280" s="56">
        <v>1248.75</v>
      </c>
      <c r="U280" s="56">
        <f t="shared" ref="U280:U307" si="141">T280-S280</f>
        <v>196.78999999999996</v>
      </c>
      <c r="V280" s="57">
        <f>U280/S280</f>
        <v>0.18706985056466022</v>
      </c>
      <c r="W280" s="56" t="s">
        <v>637</v>
      </c>
      <c r="X280" s="56">
        <v>44.23</v>
      </c>
      <c r="Y280" s="56">
        <v>92.75</v>
      </c>
      <c r="Z280" s="56">
        <f t="shared" ref="Z280:Z307" si="142">Y280-X280</f>
        <v>48.52</v>
      </c>
      <c r="AA280" s="57">
        <f>Z280/X280</f>
        <v>1.0969929911824554</v>
      </c>
      <c r="AB280" s="56" t="s">
        <v>637</v>
      </c>
      <c r="AC280" s="56">
        <v>1020.23</v>
      </c>
      <c r="AD280" s="56">
        <v>1787.83</v>
      </c>
      <c r="AE280" s="56">
        <f t="shared" ref="AE280:AE307" si="143">AD280-AC280</f>
        <v>767.59999999999991</v>
      </c>
      <c r="AF280" s="57">
        <f>AE280/AC280</f>
        <v>0.75237936543720518</v>
      </c>
      <c r="AG280" s="222" t="s">
        <v>637</v>
      </c>
    </row>
    <row r="281" spans="1:33" s="38" customFormat="1" ht="31.5" x14ac:dyDescent="0.25">
      <c r="A281" s="53" t="s">
        <v>639</v>
      </c>
      <c r="B281" s="74" t="s">
        <v>596</v>
      </c>
      <c r="C281" s="55" t="s">
        <v>30</v>
      </c>
      <c r="D281" s="56">
        <f t="shared" si="137"/>
        <v>507.93</v>
      </c>
      <c r="E281" s="56">
        <f t="shared" si="137"/>
        <v>524.95000000000005</v>
      </c>
      <c r="F281" s="56">
        <f t="shared" si="138"/>
        <v>17.020000000000039</v>
      </c>
      <c r="G281" s="57">
        <f>F281/D281</f>
        <v>3.3508554328352411E-2</v>
      </c>
      <c r="H281" s="56" t="s">
        <v>597</v>
      </c>
      <c r="I281" s="56">
        <v>377.39</v>
      </c>
      <c r="J281" s="56">
        <v>319.35000000000002</v>
      </c>
      <c r="K281" s="56">
        <f t="shared" si="139"/>
        <v>-58.039999999999964</v>
      </c>
      <c r="L281" s="57">
        <f>K281/I281</f>
        <v>-0.15379315827128426</v>
      </c>
      <c r="M281" s="56" t="s">
        <v>597</v>
      </c>
      <c r="N281" s="56">
        <v>0</v>
      </c>
      <c r="O281" s="56">
        <v>0</v>
      </c>
      <c r="P281" s="56">
        <f t="shared" si="140"/>
        <v>0</v>
      </c>
      <c r="Q281" s="57">
        <v>0</v>
      </c>
      <c r="R281" s="56" t="s">
        <v>31</v>
      </c>
      <c r="S281" s="56">
        <v>128.35</v>
      </c>
      <c r="T281" s="56">
        <v>168.21</v>
      </c>
      <c r="U281" s="56">
        <f t="shared" si="141"/>
        <v>39.860000000000014</v>
      </c>
      <c r="V281" s="57">
        <f>U281/S281</f>
        <v>0.31055707051032344</v>
      </c>
      <c r="W281" s="56" t="s">
        <v>597</v>
      </c>
      <c r="X281" s="56">
        <v>1.68</v>
      </c>
      <c r="Y281" s="56">
        <v>20.46</v>
      </c>
      <c r="Z281" s="56">
        <f t="shared" si="142"/>
        <v>18.78</v>
      </c>
      <c r="AA281" s="57">
        <f>Z281/X281</f>
        <v>11.178571428571429</v>
      </c>
      <c r="AB281" s="56" t="s">
        <v>597</v>
      </c>
      <c r="AC281" s="56">
        <v>0.51</v>
      </c>
      <c r="AD281" s="56">
        <v>16.93</v>
      </c>
      <c r="AE281" s="56">
        <f t="shared" si="143"/>
        <v>16.419999999999998</v>
      </c>
      <c r="AF281" s="57">
        <f>AE281/AC281</f>
        <v>32.196078431372548</v>
      </c>
      <c r="AG281" s="222" t="s">
        <v>597</v>
      </c>
    </row>
    <row r="282" spans="1:33" s="38" customFormat="1" x14ac:dyDescent="0.25">
      <c r="A282" s="53" t="s">
        <v>640</v>
      </c>
      <c r="B282" s="72" t="s">
        <v>641</v>
      </c>
      <c r="C282" s="55" t="s">
        <v>30</v>
      </c>
      <c r="D282" s="56">
        <f t="shared" si="137"/>
        <v>14817.82</v>
      </c>
      <c r="E282" s="56">
        <f t="shared" si="137"/>
        <v>12569.05</v>
      </c>
      <c r="F282" s="56">
        <f t="shared" si="138"/>
        <v>-2248.7700000000004</v>
      </c>
      <c r="G282" s="57">
        <f>F282/D282</f>
        <v>-0.15176119024255932</v>
      </c>
      <c r="H282" s="56" t="s">
        <v>588</v>
      </c>
      <c r="I282" s="56">
        <v>7491.21</v>
      </c>
      <c r="J282" s="56">
        <v>5993.61</v>
      </c>
      <c r="K282" s="56">
        <f t="shared" si="139"/>
        <v>-1497.6000000000004</v>
      </c>
      <c r="L282" s="57">
        <f>K282/I282</f>
        <v>-0.1999142995590833</v>
      </c>
      <c r="M282" s="56" t="s">
        <v>588</v>
      </c>
      <c r="N282" s="56">
        <v>175.71</v>
      </c>
      <c r="O282" s="56">
        <v>409.58</v>
      </c>
      <c r="P282" s="56">
        <f t="shared" si="140"/>
        <v>233.86999999999998</v>
      </c>
      <c r="Q282" s="57">
        <f>P282/N282</f>
        <v>1.3309999430880426</v>
      </c>
      <c r="R282" s="56" t="s">
        <v>588</v>
      </c>
      <c r="S282" s="56">
        <v>3319.85</v>
      </c>
      <c r="T282" s="56">
        <v>3668.37</v>
      </c>
      <c r="U282" s="56">
        <f t="shared" si="141"/>
        <v>348.52</v>
      </c>
      <c r="V282" s="57">
        <f>U282/S282</f>
        <v>0.10498064671596607</v>
      </c>
      <c r="W282" s="56" t="s">
        <v>588</v>
      </c>
      <c r="X282" s="56">
        <v>2765.75</v>
      </c>
      <c r="Y282" s="56">
        <v>1168.6500000000001</v>
      </c>
      <c r="Z282" s="56">
        <f t="shared" si="142"/>
        <v>-1597.1</v>
      </c>
      <c r="AA282" s="57">
        <f>Z282/X282</f>
        <v>-0.57745638615203831</v>
      </c>
      <c r="AB282" s="56" t="s">
        <v>588</v>
      </c>
      <c r="AC282" s="56">
        <v>1065.3</v>
      </c>
      <c r="AD282" s="56">
        <v>1328.84</v>
      </c>
      <c r="AE282" s="56">
        <f t="shared" si="143"/>
        <v>263.53999999999996</v>
      </c>
      <c r="AF282" s="57">
        <f>AE282/AC282</f>
        <v>0.24738571294471037</v>
      </c>
      <c r="AG282" s="222" t="s">
        <v>588</v>
      </c>
    </row>
    <row r="283" spans="1:33" s="38" customFormat="1" ht="47.25" x14ac:dyDescent="0.25">
      <c r="A283" s="53" t="s">
        <v>642</v>
      </c>
      <c r="B283" s="70" t="s">
        <v>643</v>
      </c>
      <c r="C283" s="55" t="s">
        <v>30</v>
      </c>
      <c r="D283" s="56">
        <f t="shared" si="137"/>
        <v>4627.3100000000004</v>
      </c>
      <c r="E283" s="56">
        <f t="shared" si="137"/>
        <v>4149.9400000000005</v>
      </c>
      <c r="F283" s="56">
        <f t="shared" si="138"/>
        <v>-477.36999999999989</v>
      </c>
      <c r="G283" s="57">
        <f>F283/D283</f>
        <v>-0.10316360909470078</v>
      </c>
      <c r="H283" s="56" t="s">
        <v>644</v>
      </c>
      <c r="I283" s="56">
        <v>2130.94</v>
      </c>
      <c r="J283" s="56">
        <v>1773.31</v>
      </c>
      <c r="K283" s="56">
        <f t="shared" si="139"/>
        <v>-357.63000000000011</v>
      </c>
      <c r="L283" s="57">
        <f>K283/I283</f>
        <v>-0.16782734380132716</v>
      </c>
      <c r="M283" s="56" t="s">
        <v>644</v>
      </c>
      <c r="N283" s="56">
        <v>63.48</v>
      </c>
      <c r="O283" s="56">
        <v>241.08</v>
      </c>
      <c r="P283" s="56">
        <f t="shared" si="140"/>
        <v>177.60000000000002</v>
      </c>
      <c r="Q283" s="57">
        <f>P283/N283</f>
        <v>2.7977315689981102</v>
      </c>
      <c r="R283" s="56" t="s">
        <v>644</v>
      </c>
      <c r="S283" s="56">
        <v>1339.83</v>
      </c>
      <c r="T283" s="56">
        <v>742.65</v>
      </c>
      <c r="U283" s="56">
        <f t="shared" si="141"/>
        <v>-597.17999999999995</v>
      </c>
      <c r="V283" s="57">
        <f>U283/S283</f>
        <v>-0.44571326213027024</v>
      </c>
      <c r="W283" s="56" t="s">
        <v>644</v>
      </c>
      <c r="X283" s="56">
        <v>577.92999999999995</v>
      </c>
      <c r="Y283" s="56">
        <v>433.09</v>
      </c>
      <c r="Z283" s="56">
        <f t="shared" si="142"/>
        <v>-144.83999999999997</v>
      </c>
      <c r="AA283" s="57">
        <f>Z283/X283</f>
        <v>-0.2506185870261104</v>
      </c>
      <c r="AB283" s="56" t="s">
        <v>644</v>
      </c>
      <c r="AC283" s="56">
        <v>515.13</v>
      </c>
      <c r="AD283" s="56">
        <v>959.81</v>
      </c>
      <c r="AE283" s="56">
        <f t="shared" si="143"/>
        <v>444.67999999999995</v>
      </c>
      <c r="AF283" s="57">
        <f>AE283/AC283</f>
        <v>0.86323840583930256</v>
      </c>
      <c r="AG283" s="222" t="s">
        <v>644</v>
      </c>
    </row>
    <row r="284" spans="1:33" s="38" customFormat="1" ht="47.25" x14ac:dyDescent="0.25">
      <c r="A284" s="53" t="s">
        <v>645</v>
      </c>
      <c r="B284" s="74" t="s">
        <v>596</v>
      </c>
      <c r="C284" s="55" t="s">
        <v>30</v>
      </c>
      <c r="D284" s="56">
        <f t="shared" si="137"/>
        <v>0</v>
      </c>
      <c r="E284" s="56">
        <f t="shared" si="137"/>
        <v>27.24</v>
      </c>
      <c r="F284" s="56">
        <f t="shared" si="138"/>
        <v>27.24</v>
      </c>
      <c r="G284" s="57">
        <v>1</v>
      </c>
      <c r="H284" s="56" t="s">
        <v>597</v>
      </c>
      <c r="I284" s="56">
        <v>0</v>
      </c>
      <c r="J284" s="56">
        <v>0</v>
      </c>
      <c r="K284" s="56">
        <f t="shared" si="139"/>
        <v>0</v>
      </c>
      <c r="L284" s="57">
        <v>0</v>
      </c>
      <c r="M284" s="56" t="s">
        <v>597</v>
      </c>
      <c r="N284" s="56">
        <v>0</v>
      </c>
      <c r="O284" s="56">
        <v>0</v>
      </c>
      <c r="P284" s="56">
        <f t="shared" si="140"/>
        <v>0</v>
      </c>
      <c r="Q284" s="57">
        <v>0</v>
      </c>
      <c r="R284" s="56" t="s">
        <v>597</v>
      </c>
      <c r="S284" s="56">
        <v>0</v>
      </c>
      <c r="T284" s="56">
        <v>27.24</v>
      </c>
      <c r="U284" s="56">
        <f t="shared" si="141"/>
        <v>27.24</v>
      </c>
      <c r="V284" s="57">
        <v>1</v>
      </c>
      <c r="W284" s="56" t="s">
        <v>597</v>
      </c>
      <c r="X284" s="56">
        <v>0</v>
      </c>
      <c r="Y284" s="56">
        <v>0</v>
      </c>
      <c r="Z284" s="56">
        <f t="shared" si="142"/>
        <v>0</v>
      </c>
      <c r="AA284" s="57">
        <v>0</v>
      </c>
      <c r="AB284" s="56" t="s">
        <v>31</v>
      </c>
      <c r="AC284" s="56">
        <v>0</v>
      </c>
      <c r="AD284" s="56">
        <v>0</v>
      </c>
      <c r="AE284" s="56">
        <f t="shared" si="143"/>
        <v>0</v>
      </c>
      <c r="AF284" s="57">
        <v>0</v>
      </c>
      <c r="AG284" s="222" t="s">
        <v>31</v>
      </c>
    </row>
    <row r="285" spans="1:33" s="38" customFormat="1" ht="204.75" x14ac:dyDescent="0.25">
      <c r="A285" s="53" t="s">
        <v>646</v>
      </c>
      <c r="B285" s="70" t="s">
        <v>647</v>
      </c>
      <c r="C285" s="55" t="s">
        <v>30</v>
      </c>
      <c r="D285" s="56">
        <f t="shared" si="137"/>
        <v>25.51</v>
      </c>
      <c r="E285" s="56">
        <f t="shared" si="137"/>
        <v>105.1</v>
      </c>
      <c r="F285" s="56">
        <f t="shared" si="138"/>
        <v>79.589999999999989</v>
      </c>
      <c r="G285" s="57">
        <f>F285/D285</f>
        <v>3.1199529596236766</v>
      </c>
      <c r="H285" s="56" t="s">
        <v>648</v>
      </c>
      <c r="I285" s="56">
        <v>23.59</v>
      </c>
      <c r="J285" s="56">
        <v>58.29</v>
      </c>
      <c r="K285" s="56">
        <f t="shared" si="139"/>
        <v>34.700000000000003</v>
      </c>
      <c r="L285" s="57">
        <f>K285/I285</f>
        <v>1.4709622721492159</v>
      </c>
      <c r="M285" s="56" t="s">
        <v>648</v>
      </c>
      <c r="N285" s="56">
        <v>1.0900000000000001</v>
      </c>
      <c r="O285" s="56">
        <v>8.0500000000000007</v>
      </c>
      <c r="P285" s="56">
        <f t="shared" si="140"/>
        <v>6.9600000000000009</v>
      </c>
      <c r="Q285" s="57">
        <f>P285/N285</f>
        <v>6.3853211009174311</v>
      </c>
      <c r="R285" s="56" t="s">
        <v>648</v>
      </c>
      <c r="S285" s="56">
        <v>0.69</v>
      </c>
      <c r="T285" s="56">
        <v>27.99</v>
      </c>
      <c r="U285" s="56">
        <f t="shared" si="141"/>
        <v>27.299999999999997</v>
      </c>
      <c r="V285" s="57">
        <f>U285/S285</f>
        <v>39.565217391304344</v>
      </c>
      <c r="W285" s="56" t="s">
        <v>649</v>
      </c>
      <c r="X285" s="56">
        <v>0</v>
      </c>
      <c r="Y285" s="56">
        <v>4.22</v>
      </c>
      <c r="Z285" s="56">
        <f t="shared" si="142"/>
        <v>4.22</v>
      </c>
      <c r="AA285" s="57">
        <v>1</v>
      </c>
      <c r="AB285" s="56" t="s">
        <v>649</v>
      </c>
      <c r="AC285" s="56">
        <v>0.14000000000000001</v>
      </c>
      <c r="AD285" s="56">
        <v>6.55</v>
      </c>
      <c r="AE285" s="56">
        <f t="shared" si="143"/>
        <v>6.41</v>
      </c>
      <c r="AF285" s="57">
        <f>AE285/AC285</f>
        <v>45.785714285714285</v>
      </c>
      <c r="AG285" s="222" t="s">
        <v>649</v>
      </c>
    </row>
    <row r="286" spans="1:33" s="38" customFormat="1" ht="189" x14ac:dyDescent="0.25">
      <c r="A286" s="53" t="s">
        <v>650</v>
      </c>
      <c r="B286" s="74" t="s">
        <v>415</v>
      </c>
      <c r="C286" s="55" t="s">
        <v>30</v>
      </c>
      <c r="D286" s="56">
        <v>10.339999999999998</v>
      </c>
      <c r="E286" s="56">
        <f t="shared" ref="E286:E303" si="144">SUM(J286,O286,T286,Y286,AD286)</f>
        <v>96.11</v>
      </c>
      <c r="F286" s="56">
        <f t="shared" si="138"/>
        <v>85.77</v>
      </c>
      <c r="G286" s="57">
        <f>F286/D286</f>
        <v>8.2949709864603491</v>
      </c>
      <c r="H286" s="56" t="s">
        <v>651</v>
      </c>
      <c r="I286" s="56">
        <v>23.59</v>
      </c>
      <c r="J286" s="56">
        <v>58.24</v>
      </c>
      <c r="K286" s="56">
        <f t="shared" si="139"/>
        <v>34.650000000000006</v>
      </c>
      <c r="L286" s="57">
        <f>K286/I286</f>
        <v>1.4688427299703266</v>
      </c>
      <c r="M286" s="56" t="s">
        <v>651</v>
      </c>
      <c r="N286" s="56">
        <v>0</v>
      </c>
      <c r="O286" s="56">
        <v>8.0500000000000007</v>
      </c>
      <c r="P286" s="56">
        <f t="shared" si="140"/>
        <v>8.0500000000000007</v>
      </c>
      <c r="Q286" s="57">
        <v>1</v>
      </c>
      <c r="R286" s="56" t="s">
        <v>651</v>
      </c>
      <c r="S286" s="56">
        <v>0.67</v>
      </c>
      <c r="T286" s="56">
        <v>27.21</v>
      </c>
      <c r="U286" s="56">
        <f t="shared" si="141"/>
        <v>26.54</v>
      </c>
      <c r="V286" s="57">
        <f>U286/S286</f>
        <v>39.611940298507456</v>
      </c>
      <c r="W286" s="56" t="s">
        <v>649</v>
      </c>
      <c r="X286" s="56">
        <v>0</v>
      </c>
      <c r="Y286" s="56">
        <v>2.57</v>
      </c>
      <c r="Z286" s="56">
        <f t="shared" si="142"/>
        <v>2.57</v>
      </c>
      <c r="AA286" s="57">
        <v>1</v>
      </c>
      <c r="AB286" s="56" t="s">
        <v>31</v>
      </c>
      <c r="AC286" s="56">
        <v>0.14000000000000001</v>
      </c>
      <c r="AD286" s="56">
        <v>0.04</v>
      </c>
      <c r="AE286" s="56">
        <f t="shared" si="143"/>
        <v>-0.1</v>
      </c>
      <c r="AF286" s="57">
        <f>AE286/AC286</f>
        <v>-0.7142857142857143</v>
      </c>
      <c r="AG286" s="222" t="s">
        <v>652</v>
      </c>
    </row>
    <row r="287" spans="1:33" s="38" customFormat="1" x14ac:dyDescent="0.25">
      <c r="A287" s="53" t="s">
        <v>653</v>
      </c>
      <c r="B287" s="75" t="s">
        <v>596</v>
      </c>
      <c r="C287" s="55" t="s">
        <v>30</v>
      </c>
      <c r="D287" s="56">
        <f>SUM(I287,N287,S287,X287,AC287)</f>
        <v>0</v>
      </c>
      <c r="E287" s="56">
        <f t="shared" si="144"/>
        <v>0</v>
      </c>
      <c r="F287" s="56">
        <f t="shared" si="138"/>
        <v>0</v>
      </c>
      <c r="G287" s="57">
        <v>0</v>
      </c>
      <c r="H287" s="56" t="s">
        <v>31</v>
      </c>
      <c r="I287" s="56">
        <v>0</v>
      </c>
      <c r="J287" s="56">
        <v>0</v>
      </c>
      <c r="K287" s="56">
        <f t="shared" si="139"/>
        <v>0</v>
      </c>
      <c r="L287" s="57">
        <v>0</v>
      </c>
      <c r="M287" s="56" t="s">
        <v>31</v>
      </c>
      <c r="N287" s="56">
        <v>0</v>
      </c>
      <c r="O287" s="56">
        <v>0</v>
      </c>
      <c r="P287" s="56">
        <f t="shared" si="140"/>
        <v>0</v>
      </c>
      <c r="Q287" s="57">
        <v>0</v>
      </c>
      <c r="R287" s="56" t="s">
        <v>31</v>
      </c>
      <c r="S287" s="56">
        <v>0</v>
      </c>
      <c r="T287" s="56">
        <v>0</v>
      </c>
      <c r="U287" s="56">
        <f t="shared" si="141"/>
        <v>0</v>
      </c>
      <c r="V287" s="57">
        <v>0</v>
      </c>
      <c r="W287" s="56" t="s">
        <v>31</v>
      </c>
      <c r="X287" s="56">
        <v>0</v>
      </c>
      <c r="Y287" s="56">
        <v>0</v>
      </c>
      <c r="Z287" s="56">
        <f t="shared" si="142"/>
        <v>0</v>
      </c>
      <c r="AA287" s="57">
        <v>0</v>
      </c>
      <c r="AB287" s="56" t="s">
        <v>31</v>
      </c>
      <c r="AC287" s="56">
        <v>0</v>
      </c>
      <c r="AD287" s="56">
        <v>0</v>
      </c>
      <c r="AE287" s="56">
        <f t="shared" si="143"/>
        <v>0</v>
      </c>
      <c r="AF287" s="57">
        <v>0</v>
      </c>
      <c r="AG287" s="222" t="s">
        <v>31</v>
      </c>
    </row>
    <row r="288" spans="1:33" s="38" customFormat="1" x14ac:dyDescent="0.25">
      <c r="A288" s="53" t="s">
        <v>654</v>
      </c>
      <c r="B288" s="74" t="s">
        <v>655</v>
      </c>
      <c r="C288" s="55" t="s">
        <v>30</v>
      </c>
      <c r="D288" s="56">
        <v>15.17</v>
      </c>
      <c r="E288" s="56">
        <f t="shared" si="144"/>
        <v>8.99</v>
      </c>
      <c r="F288" s="56">
        <f t="shared" si="138"/>
        <v>-6.18</v>
      </c>
      <c r="G288" s="57">
        <f>F288/D288</f>
        <v>-0.40738299274884637</v>
      </c>
      <c r="H288" s="56" t="s">
        <v>649</v>
      </c>
      <c r="I288" s="56">
        <v>0</v>
      </c>
      <c r="J288" s="56">
        <v>0.05</v>
      </c>
      <c r="K288" s="56">
        <f t="shared" si="139"/>
        <v>0.05</v>
      </c>
      <c r="L288" s="57">
        <v>1</v>
      </c>
      <c r="M288" s="56" t="s">
        <v>649</v>
      </c>
      <c r="N288" s="56">
        <v>1.0900000000000001</v>
      </c>
      <c r="O288" s="56">
        <v>0</v>
      </c>
      <c r="P288" s="56">
        <f t="shared" si="140"/>
        <v>-1.0900000000000001</v>
      </c>
      <c r="Q288" s="57">
        <f>P288/N288</f>
        <v>-1</v>
      </c>
      <c r="R288" s="56" t="s">
        <v>649</v>
      </c>
      <c r="S288" s="56">
        <v>0.02</v>
      </c>
      <c r="T288" s="56">
        <v>0.78</v>
      </c>
      <c r="U288" s="56">
        <f t="shared" si="141"/>
        <v>0.76</v>
      </c>
      <c r="V288" s="57">
        <f>U288/S288</f>
        <v>38</v>
      </c>
      <c r="W288" s="56" t="s">
        <v>649</v>
      </c>
      <c r="X288" s="56">
        <v>0</v>
      </c>
      <c r="Y288" s="56">
        <v>1.65</v>
      </c>
      <c r="Z288" s="56">
        <f t="shared" si="142"/>
        <v>1.65</v>
      </c>
      <c r="AA288" s="57">
        <v>1</v>
      </c>
      <c r="AB288" s="56" t="s">
        <v>649</v>
      </c>
      <c r="AC288" s="56">
        <v>0</v>
      </c>
      <c r="AD288" s="56">
        <v>6.51</v>
      </c>
      <c r="AE288" s="56">
        <f t="shared" si="143"/>
        <v>6.51</v>
      </c>
      <c r="AF288" s="57">
        <v>1</v>
      </c>
      <c r="AG288" s="222" t="s">
        <v>649</v>
      </c>
    </row>
    <row r="289" spans="1:38" s="38" customFormat="1" x14ac:dyDescent="0.25">
      <c r="A289" s="53" t="s">
        <v>656</v>
      </c>
      <c r="B289" s="75" t="s">
        <v>596</v>
      </c>
      <c r="C289" s="55" t="s">
        <v>30</v>
      </c>
      <c r="D289" s="56">
        <f t="shared" ref="D289:D303" si="145">SUM(I289,N289,S289,X289,AC289)</f>
        <v>0</v>
      </c>
      <c r="E289" s="56">
        <f t="shared" si="144"/>
        <v>0</v>
      </c>
      <c r="F289" s="56">
        <f t="shared" si="138"/>
        <v>0</v>
      </c>
      <c r="G289" s="57">
        <v>0</v>
      </c>
      <c r="H289" s="56" t="s">
        <v>31</v>
      </c>
      <c r="I289" s="56">
        <v>0</v>
      </c>
      <c r="J289" s="56">
        <v>0</v>
      </c>
      <c r="K289" s="56">
        <f t="shared" si="139"/>
        <v>0</v>
      </c>
      <c r="L289" s="57">
        <v>0</v>
      </c>
      <c r="M289" s="56" t="s">
        <v>31</v>
      </c>
      <c r="N289" s="56">
        <v>0</v>
      </c>
      <c r="O289" s="56">
        <v>0</v>
      </c>
      <c r="P289" s="56">
        <f t="shared" si="140"/>
        <v>0</v>
      </c>
      <c r="Q289" s="57">
        <v>0</v>
      </c>
      <c r="R289" s="56" t="s">
        <v>31</v>
      </c>
      <c r="S289" s="56">
        <v>0</v>
      </c>
      <c r="T289" s="56">
        <v>0</v>
      </c>
      <c r="U289" s="56">
        <f t="shared" si="141"/>
        <v>0</v>
      </c>
      <c r="V289" s="57">
        <v>0</v>
      </c>
      <c r="W289" s="56" t="s">
        <v>31</v>
      </c>
      <c r="X289" s="56">
        <v>0</v>
      </c>
      <c r="Y289" s="56">
        <v>0</v>
      </c>
      <c r="Z289" s="56">
        <f t="shared" si="142"/>
        <v>0</v>
      </c>
      <c r="AA289" s="57">
        <v>0</v>
      </c>
      <c r="AB289" s="56" t="s">
        <v>31</v>
      </c>
      <c r="AC289" s="56">
        <v>0</v>
      </c>
      <c r="AD289" s="56">
        <v>0</v>
      </c>
      <c r="AE289" s="56">
        <f t="shared" si="143"/>
        <v>0</v>
      </c>
      <c r="AF289" s="57">
        <v>0</v>
      </c>
      <c r="AG289" s="222" t="s">
        <v>31</v>
      </c>
    </row>
    <row r="290" spans="1:38" s="38" customFormat="1" ht="31.5" x14ac:dyDescent="0.25">
      <c r="A290" s="53" t="s">
        <v>657</v>
      </c>
      <c r="B290" s="70" t="s">
        <v>658</v>
      </c>
      <c r="C290" s="55" t="s">
        <v>30</v>
      </c>
      <c r="D290" s="56">
        <f t="shared" si="145"/>
        <v>0</v>
      </c>
      <c r="E290" s="56">
        <f t="shared" si="144"/>
        <v>0</v>
      </c>
      <c r="F290" s="56">
        <f t="shared" si="138"/>
        <v>0</v>
      </c>
      <c r="G290" s="57">
        <v>0</v>
      </c>
      <c r="H290" s="56" t="s">
        <v>31</v>
      </c>
      <c r="I290" s="56">
        <v>0</v>
      </c>
      <c r="J290" s="56">
        <v>0</v>
      </c>
      <c r="K290" s="56">
        <f t="shared" si="139"/>
        <v>0</v>
      </c>
      <c r="L290" s="57">
        <v>0</v>
      </c>
      <c r="M290" s="56" t="s">
        <v>31</v>
      </c>
      <c r="N290" s="56">
        <v>0</v>
      </c>
      <c r="O290" s="56">
        <v>0</v>
      </c>
      <c r="P290" s="56">
        <f t="shared" si="140"/>
        <v>0</v>
      </c>
      <c r="Q290" s="57">
        <v>0</v>
      </c>
      <c r="R290" s="56" t="s">
        <v>31</v>
      </c>
      <c r="S290" s="56">
        <v>0</v>
      </c>
      <c r="T290" s="56">
        <v>0</v>
      </c>
      <c r="U290" s="56">
        <f t="shared" si="141"/>
        <v>0</v>
      </c>
      <c r="V290" s="57">
        <v>0</v>
      </c>
      <c r="W290" s="56" t="s">
        <v>31</v>
      </c>
      <c r="X290" s="56">
        <v>0</v>
      </c>
      <c r="Y290" s="56">
        <v>0</v>
      </c>
      <c r="Z290" s="56">
        <f t="shared" si="142"/>
        <v>0</v>
      </c>
      <c r="AA290" s="57">
        <v>0</v>
      </c>
      <c r="AB290" s="56" t="s">
        <v>31</v>
      </c>
      <c r="AC290" s="56">
        <v>0</v>
      </c>
      <c r="AD290" s="56">
        <v>0</v>
      </c>
      <c r="AE290" s="56">
        <f t="shared" si="143"/>
        <v>0</v>
      </c>
      <c r="AF290" s="57">
        <v>0</v>
      </c>
      <c r="AG290" s="222" t="s">
        <v>31</v>
      </c>
    </row>
    <row r="291" spans="1:38" s="38" customFormat="1" x14ac:dyDescent="0.25">
      <c r="A291" s="53" t="s">
        <v>659</v>
      </c>
      <c r="B291" s="74" t="s">
        <v>596</v>
      </c>
      <c r="C291" s="55" t="s">
        <v>30</v>
      </c>
      <c r="D291" s="56">
        <f t="shared" si="145"/>
        <v>0</v>
      </c>
      <c r="E291" s="56">
        <f t="shared" si="144"/>
        <v>0</v>
      </c>
      <c r="F291" s="56">
        <f t="shared" si="138"/>
        <v>0</v>
      </c>
      <c r="G291" s="57">
        <v>0</v>
      </c>
      <c r="H291" s="56" t="s">
        <v>31</v>
      </c>
      <c r="I291" s="56">
        <v>0</v>
      </c>
      <c r="J291" s="56">
        <v>0</v>
      </c>
      <c r="K291" s="56">
        <f t="shared" si="139"/>
        <v>0</v>
      </c>
      <c r="L291" s="57">
        <v>0</v>
      </c>
      <c r="M291" s="56" t="s">
        <v>31</v>
      </c>
      <c r="N291" s="56">
        <v>0</v>
      </c>
      <c r="O291" s="56">
        <v>0</v>
      </c>
      <c r="P291" s="56">
        <f t="shared" si="140"/>
        <v>0</v>
      </c>
      <c r="Q291" s="57">
        <v>0</v>
      </c>
      <c r="R291" s="56" t="s">
        <v>31</v>
      </c>
      <c r="S291" s="56">
        <v>0</v>
      </c>
      <c r="T291" s="56">
        <v>0</v>
      </c>
      <c r="U291" s="56">
        <f t="shared" si="141"/>
        <v>0</v>
      </c>
      <c r="V291" s="57">
        <v>0</v>
      </c>
      <c r="W291" s="56" t="s">
        <v>31</v>
      </c>
      <c r="X291" s="56">
        <v>0</v>
      </c>
      <c r="Y291" s="56">
        <v>0</v>
      </c>
      <c r="Z291" s="56">
        <f t="shared" si="142"/>
        <v>0</v>
      </c>
      <c r="AA291" s="57">
        <v>0</v>
      </c>
      <c r="AB291" s="56" t="s">
        <v>31</v>
      </c>
      <c r="AC291" s="56">
        <v>0</v>
      </c>
      <c r="AD291" s="56">
        <v>0</v>
      </c>
      <c r="AE291" s="56">
        <f t="shared" si="143"/>
        <v>0</v>
      </c>
      <c r="AF291" s="57">
        <v>0</v>
      </c>
      <c r="AG291" s="222" t="s">
        <v>31</v>
      </c>
    </row>
    <row r="292" spans="1:38" s="38" customFormat="1" x14ac:dyDescent="0.25">
      <c r="A292" s="53" t="s">
        <v>660</v>
      </c>
      <c r="B292" s="70" t="s">
        <v>661</v>
      </c>
      <c r="C292" s="55" t="s">
        <v>30</v>
      </c>
      <c r="D292" s="56">
        <f t="shared" si="145"/>
        <v>0</v>
      </c>
      <c r="E292" s="56">
        <f t="shared" si="144"/>
        <v>0</v>
      </c>
      <c r="F292" s="56">
        <f t="shared" si="138"/>
        <v>0</v>
      </c>
      <c r="G292" s="57">
        <v>0</v>
      </c>
      <c r="H292" s="56" t="s">
        <v>31</v>
      </c>
      <c r="I292" s="56">
        <v>0</v>
      </c>
      <c r="J292" s="56">
        <v>0</v>
      </c>
      <c r="K292" s="56">
        <f t="shared" si="139"/>
        <v>0</v>
      </c>
      <c r="L292" s="57">
        <v>0</v>
      </c>
      <c r="M292" s="56" t="s">
        <v>31</v>
      </c>
      <c r="N292" s="56">
        <v>0</v>
      </c>
      <c r="O292" s="56">
        <v>0</v>
      </c>
      <c r="P292" s="56">
        <f t="shared" si="140"/>
        <v>0</v>
      </c>
      <c r="Q292" s="57">
        <v>0</v>
      </c>
      <c r="R292" s="56" t="s">
        <v>31</v>
      </c>
      <c r="S292" s="56">
        <v>0</v>
      </c>
      <c r="T292" s="56">
        <v>0</v>
      </c>
      <c r="U292" s="56">
        <f t="shared" si="141"/>
        <v>0</v>
      </c>
      <c r="V292" s="57">
        <v>0</v>
      </c>
      <c r="W292" s="56" t="s">
        <v>31</v>
      </c>
      <c r="X292" s="56">
        <v>0</v>
      </c>
      <c r="Y292" s="56">
        <v>0</v>
      </c>
      <c r="Z292" s="56">
        <f t="shared" si="142"/>
        <v>0</v>
      </c>
      <c r="AA292" s="57">
        <v>0</v>
      </c>
      <c r="AB292" s="56" t="s">
        <v>31</v>
      </c>
      <c r="AC292" s="56">
        <v>0</v>
      </c>
      <c r="AD292" s="56">
        <v>0</v>
      </c>
      <c r="AE292" s="56">
        <f t="shared" si="143"/>
        <v>0</v>
      </c>
      <c r="AF292" s="57">
        <v>0</v>
      </c>
      <c r="AG292" s="222" t="s">
        <v>31</v>
      </c>
    </row>
    <row r="293" spans="1:38" s="38" customFormat="1" x14ac:dyDescent="0.25">
      <c r="A293" s="53" t="s">
        <v>662</v>
      </c>
      <c r="B293" s="74" t="s">
        <v>596</v>
      </c>
      <c r="C293" s="55" t="s">
        <v>30</v>
      </c>
      <c r="D293" s="56">
        <f t="shared" si="145"/>
        <v>0</v>
      </c>
      <c r="E293" s="56">
        <f t="shared" si="144"/>
        <v>0</v>
      </c>
      <c r="F293" s="56">
        <f t="shared" si="138"/>
        <v>0</v>
      </c>
      <c r="G293" s="57">
        <v>0</v>
      </c>
      <c r="H293" s="56" t="s">
        <v>31</v>
      </c>
      <c r="I293" s="56">
        <v>0</v>
      </c>
      <c r="J293" s="56">
        <v>0</v>
      </c>
      <c r="K293" s="56">
        <f t="shared" si="139"/>
        <v>0</v>
      </c>
      <c r="L293" s="57">
        <v>0</v>
      </c>
      <c r="M293" s="56" t="s">
        <v>31</v>
      </c>
      <c r="N293" s="56">
        <v>0</v>
      </c>
      <c r="O293" s="56">
        <v>0</v>
      </c>
      <c r="P293" s="56">
        <f t="shared" si="140"/>
        <v>0</v>
      </c>
      <c r="Q293" s="57">
        <v>0</v>
      </c>
      <c r="R293" s="56" t="s">
        <v>31</v>
      </c>
      <c r="S293" s="56">
        <v>0</v>
      </c>
      <c r="T293" s="56">
        <v>0</v>
      </c>
      <c r="U293" s="56">
        <f t="shared" si="141"/>
        <v>0</v>
      </c>
      <c r="V293" s="57">
        <v>0</v>
      </c>
      <c r="W293" s="56" t="s">
        <v>31</v>
      </c>
      <c r="X293" s="56">
        <v>0</v>
      </c>
      <c r="Y293" s="56">
        <v>0</v>
      </c>
      <c r="Z293" s="56">
        <f t="shared" si="142"/>
        <v>0</v>
      </c>
      <c r="AA293" s="57">
        <v>0</v>
      </c>
      <c r="AB293" s="56" t="s">
        <v>31</v>
      </c>
      <c r="AC293" s="56">
        <v>0</v>
      </c>
      <c r="AD293" s="56">
        <v>0</v>
      </c>
      <c r="AE293" s="56">
        <f t="shared" si="143"/>
        <v>0</v>
      </c>
      <c r="AF293" s="57">
        <v>0</v>
      </c>
      <c r="AG293" s="222" t="s">
        <v>31</v>
      </c>
    </row>
    <row r="294" spans="1:38" s="38" customFormat="1" x14ac:dyDescent="0.25">
      <c r="A294" s="53" t="s">
        <v>663</v>
      </c>
      <c r="B294" s="70" t="s">
        <v>664</v>
      </c>
      <c r="C294" s="55" t="s">
        <v>30</v>
      </c>
      <c r="D294" s="56">
        <f t="shared" si="145"/>
        <v>431.75</v>
      </c>
      <c r="E294" s="56">
        <f t="shared" si="144"/>
        <v>531.19000000000005</v>
      </c>
      <c r="F294" s="56">
        <f t="shared" si="138"/>
        <v>99.440000000000055</v>
      </c>
      <c r="G294" s="57">
        <f>F294/D294</f>
        <v>0.23031847133757974</v>
      </c>
      <c r="H294" s="56" t="s">
        <v>437</v>
      </c>
      <c r="I294" s="56">
        <v>209.56</v>
      </c>
      <c r="J294" s="56">
        <v>255.32</v>
      </c>
      <c r="K294" s="56">
        <f t="shared" si="139"/>
        <v>45.759999999999991</v>
      </c>
      <c r="L294" s="57">
        <f>K294/I294</f>
        <v>0.21836228287841186</v>
      </c>
      <c r="M294" s="56" t="s">
        <v>437</v>
      </c>
      <c r="N294" s="56">
        <v>7.89</v>
      </c>
      <c r="O294" s="56">
        <v>11.15</v>
      </c>
      <c r="P294" s="56">
        <f t="shared" si="140"/>
        <v>3.2600000000000007</v>
      </c>
      <c r="Q294" s="57">
        <f>P294/N294</f>
        <v>0.41318124207858059</v>
      </c>
      <c r="R294" s="56" t="s">
        <v>437</v>
      </c>
      <c r="S294" s="56">
        <v>110.47</v>
      </c>
      <c r="T294" s="56">
        <v>127.65</v>
      </c>
      <c r="U294" s="56">
        <f t="shared" si="141"/>
        <v>17.180000000000007</v>
      </c>
      <c r="V294" s="57">
        <f>U294/S294</f>
        <v>0.15551733502308326</v>
      </c>
      <c r="W294" s="56" t="s">
        <v>437</v>
      </c>
      <c r="X294" s="56">
        <v>45.05</v>
      </c>
      <c r="Y294" s="56">
        <v>58.5</v>
      </c>
      <c r="Z294" s="56">
        <f t="shared" si="142"/>
        <v>13.450000000000003</v>
      </c>
      <c r="AA294" s="57">
        <f>Z294/X294</f>
        <v>0.29855715871254168</v>
      </c>
      <c r="AB294" s="56" t="s">
        <v>437</v>
      </c>
      <c r="AC294" s="56">
        <v>58.78</v>
      </c>
      <c r="AD294" s="56">
        <v>78.569999999999993</v>
      </c>
      <c r="AE294" s="56">
        <f t="shared" si="143"/>
        <v>19.789999999999992</v>
      </c>
      <c r="AF294" s="57">
        <f>AE294/AC294</f>
        <v>0.3366791425654983</v>
      </c>
      <c r="AG294" s="222" t="s">
        <v>437</v>
      </c>
    </row>
    <row r="295" spans="1:38" s="38" customFormat="1" x14ac:dyDescent="0.25">
      <c r="A295" s="53" t="s">
        <v>665</v>
      </c>
      <c r="B295" s="74" t="s">
        <v>596</v>
      </c>
      <c r="C295" s="55" t="s">
        <v>30</v>
      </c>
      <c r="D295" s="56">
        <f t="shared" si="145"/>
        <v>0</v>
      </c>
      <c r="E295" s="56">
        <f t="shared" si="144"/>
        <v>0</v>
      </c>
      <c r="F295" s="56">
        <f t="shared" si="138"/>
        <v>0</v>
      </c>
      <c r="G295" s="57">
        <v>0</v>
      </c>
      <c r="H295" s="56" t="s">
        <v>31</v>
      </c>
      <c r="I295" s="56">
        <v>0</v>
      </c>
      <c r="J295" s="56">
        <v>0</v>
      </c>
      <c r="K295" s="56">
        <f t="shared" si="139"/>
        <v>0</v>
      </c>
      <c r="L295" s="57">
        <v>0</v>
      </c>
      <c r="M295" s="56" t="s">
        <v>31</v>
      </c>
      <c r="N295" s="56">
        <v>0</v>
      </c>
      <c r="O295" s="56">
        <v>0</v>
      </c>
      <c r="P295" s="56">
        <f t="shared" si="140"/>
        <v>0</v>
      </c>
      <c r="Q295" s="57">
        <v>0</v>
      </c>
      <c r="R295" s="56" t="s">
        <v>31</v>
      </c>
      <c r="S295" s="56">
        <v>0</v>
      </c>
      <c r="T295" s="56">
        <v>0</v>
      </c>
      <c r="U295" s="56">
        <f t="shared" si="141"/>
        <v>0</v>
      </c>
      <c r="V295" s="57">
        <v>0</v>
      </c>
      <c r="W295" s="56" t="s">
        <v>31</v>
      </c>
      <c r="X295" s="56">
        <v>0</v>
      </c>
      <c r="Y295" s="56">
        <v>0</v>
      </c>
      <c r="Z295" s="56">
        <f t="shared" si="142"/>
        <v>0</v>
      </c>
      <c r="AA295" s="57">
        <v>0</v>
      </c>
      <c r="AB295" s="56" t="s">
        <v>31</v>
      </c>
      <c r="AC295" s="56">
        <v>0</v>
      </c>
      <c r="AD295" s="56">
        <v>0</v>
      </c>
      <c r="AE295" s="56">
        <f t="shared" si="143"/>
        <v>0</v>
      </c>
      <c r="AF295" s="57">
        <v>0</v>
      </c>
      <c r="AG295" s="222" t="s">
        <v>31</v>
      </c>
    </row>
    <row r="296" spans="1:38" s="38" customFormat="1" ht="141.75" x14ac:dyDescent="0.25">
      <c r="A296" s="53" t="s">
        <v>666</v>
      </c>
      <c r="B296" s="70" t="s">
        <v>667</v>
      </c>
      <c r="C296" s="55" t="s">
        <v>30</v>
      </c>
      <c r="D296" s="56">
        <f t="shared" si="145"/>
        <v>1550.25</v>
      </c>
      <c r="E296" s="56">
        <f t="shared" si="144"/>
        <v>1832.3000000000002</v>
      </c>
      <c r="F296" s="56">
        <f t="shared" si="138"/>
        <v>282.05000000000018</v>
      </c>
      <c r="G296" s="57">
        <f>F296/D296</f>
        <v>0.18193839703273676</v>
      </c>
      <c r="H296" s="56" t="s">
        <v>668</v>
      </c>
      <c r="I296" s="56">
        <v>775.14</v>
      </c>
      <c r="J296" s="56">
        <v>1097.6500000000001</v>
      </c>
      <c r="K296" s="56">
        <f t="shared" si="139"/>
        <v>322.5100000000001</v>
      </c>
      <c r="L296" s="57">
        <f>K296/I296</f>
        <v>0.41606677503418754</v>
      </c>
      <c r="M296" s="56" t="s">
        <v>668</v>
      </c>
      <c r="N296" s="56">
        <v>12.88</v>
      </c>
      <c r="O296" s="56">
        <v>24.45</v>
      </c>
      <c r="P296" s="56">
        <f t="shared" si="140"/>
        <v>11.569999999999999</v>
      </c>
      <c r="Q296" s="57">
        <f>P296/N296</f>
        <v>0.89829192546583836</v>
      </c>
      <c r="R296" s="56" t="s">
        <v>669</v>
      </c>
      <c r="S296" s="56">
        <v>451.97</v>
      </c>
      <c r="T296" s="56">
        <v>530.53</v>
      </c>
      <c r="U296" s="56">
        <f t="shared" si="141"/>
        <v>78.559999999999945</v>
      </c>
      <c r="V296" s="57">
        <f>U296/S296</f>
        <v>0.17381684625085722</v>
      </c>
      <c r="W296" s="56" t="s">
        <v>668</v>
      </c>
      <c r="X296" s="56">
        <v>140</v>
      </c>
      <c r="Y296" s="56">
        <v>324.02999999999997</v>
      </c>
      <c r="Z296" s="56">
        <f t="shared" si="142"/>
        <v>184.02999999999997</v>
      </c>
      <c r="AA296" s="57">
        <f>Z296/X296</f>
        <v>1.3144999999999998</v>
      </c>
      <c r="AB296" s="56" t="s">
        <v>668</v>
      </c>
      <c r="AC296" s="56">
        <v>170.26</v>
      </c>
      <c r="AD296" s="56">
        <v>-144.36000000000001</v>
      </c>
      <c r="AE296" s="56">
        <f t="shared" si="143"/>
        <v>-314.62</v>
      </c>
      <c r="AF296" s="57">
        <f>AE296/AC296</f>
        <v>-1.8478797133795373</v>
      </c>
      <c r="AG296" s="222" t="s">
        <v>669</v>
      </c>
    </row>
    <row r="297" spans="1:38" s="38" customFormat="1" x14ac:dyDescent="0.25">
      <c r="A297" s="53" t="s">
        <v>670</v>
      </c>
      <c r="B297" s="74" t="s">
        <v>596</v>
      </c>
      <c r="C297" s="55" t="s">
        <v>30</v>
      </c>
      <c r="D297" s="56">
        <f t="shared" si="145"/>
        <v>0</v>
      </c>
      <c r="E297" s="56">
        <f t="shared" si="144"/>
        <v>0</v>
      </c>
      <c r="F297" s="56">
        <f t="shared" si="138"/>
        <v>0</v>
      </c>
      <c r="G297" s="57">
        <v>0</v>
      </c>
      <c r="H297" s="56" t="s">
        <v>31</v>
      </c>
      <c r="I297" s="56">
        <v>0</v>
      </c>
      <c r="J297" s="56">
        <v>0</v>
      </c>
      <c r="K297" s="56">
        <f t="shared" si="139"/>
        <v>0</v>
      </c>
      <c r="L297" s="57">
        <v>0</v>
      </c>
      <c r="M297" s="56" t="s">
        <v>31</v>
      </c>
      <c r="N297" s="56">
        <v>0</v>
      </c>
      <c r="O297" s="56">
        <v>0</v>
      </c>
      <c r="P297" s="56">
        <f t="shared" si="140"/>
        <v>0</v>
      </c>
      <c r="Q297" s="57">
        <v>0</v>
      </c>
      <c r="R297" s="56" t="s">
        <v>31</v>
      </c>
      <c r="S297" s="56">
        <v>0</v>
      </c>
      <c r="T297" s="56">
        <v>0</v>
      </c>
      <c r="U297" s="56">
        <f t="shared" si="141"/>
        <v>0</v>
      </c>
      <c r="V297" s="57">
        <v>0</v>
      </c>
      <c r="W297" s="56" t="s">
        <v>31</v>
      </c>
      <c r="X297" s="56">
        <v>0</v>
      </c>
      <c r="Y297" s="56">
        <v>0</v>
      </c>
      <c r="Z297" s="56">
        <f t="shared" si="142"/>
        <v>0</v>
      </c>
      <c r="AA297" s="57">
        <v>0</v>
      </c>
      <c r="AB297" s="56" t="s">
        <v>31</v>
      </c>
      <c r="AC297" s="56">
        <v>0</v>
      </c>
      <c r="AD297" s="56">
        <v>0</v>
      </c>
      <c r="AE297" s="56">
        <f t="shared" si="143"/>
        <v>0</v>
      </c>
      <c r="AF297" s="57">
        <v>0</v>
      </c>
      <c r="AG297" s="222" t="s">
        <v>31</v>
      </c>
    </row>
    <row r="298" spans="1:38" s="38" customFormat="1" ht="31.5" x14ac:dyDescent="0.25">
      <c r="A298" s="53" t="s">
        <v>671</v>
      </c>
      <c r="B298" s="70" t="s">
        <v>672</v>
      </c>
      <c r="C298" s="55" t="s">
        <v>30</v>
      </c>
      <c r="D298" s="56">
        <f t="shared" si="145"/>
        <v>421.65999999999997</v>
      </c>
      <c r="E298" s="56">
        <f t="shared" si="144"/>
        <v>1331.9099999999999</v>
      </c>
      <c r="F298" s="56">
        <f t="shared" si="138"/>
        <v>910.24999999999989</v>
      </c>
      <c r="G298" s="57">
        <f>F298/D298</f>
        <v>2.1587297822890479</v>
      </c>
      <c r="H298" s="56" t="s">
        <v>673</v>
      </c>
      <c r="I298" s="56">
        <v>195.59</v>
      </c>
      <c r="J298" s="56">
        <v>458</v>
      </c>
      <c r="K298" s="56">
        <f t="shared" si="139"/>
        <v>262.40999999999997</v>
      </c>
      <c r="L298" s="57">
        <f>K298/I298</f>
        <v>1.3416330078224856</v>
      </c>
      <c r="M298" s="56" t="s">
        <v>673</v>
      </c>
      <c r="N298" s="56">
        <v>3.15</v>
      </c>
      <c r="O298" s="56">
        <v>1.7</v>
      </c>
      <c r="P298" s="56">
        <f t="shared" si="140"/>
        <v>-1.45</v>
      </c>
      <c r="Q298" s="57">
        <f>P298/N298</f>
        <v>-0.46031746031746029</v>
      </c>
      <c r="R298" s="56" t="s">
        <v>674</v>
      </c>
      <c r="S298" s="56">
        <v>216.02</v>
      </c>
      <c r="T298" s="56">
        <v>863.26</v>
      </c>
      <c r="U298" s="56">
        <f t="shared" si="141"/>
        <v>647.24</v>
      </c>
      <c r="V298" s="57">
        <f>U298/S298</f>
        <v>2.9962040551800757</v>
      </c>
      <c r="W298" s="56" t="s">
        <v>673</v>
      </c>
      <c r="X298" s="56">
        <v>6.9</v>
      </c>
      <c r="Y298" s="56">
        <v>8.83</v>
      </c>
      <c r="Z298" s="56">
        <f t="shared" si="142"/>
        <v>1.9299999999999997</v>
      </c>
      <c r="AA298" s="57">
        <f>Z298/X298</f>
        <v>0.27971014492753615</v>
      </c>
      <c r="AB298" s="56" t="s">
        <v>673</v>
      </c>
      <c r="AC298" s="56">
        <v>0</v>
      </c>
      <c r="AD298" s="56">
        <v>0.12</v>
      </c>
      <c r="AE298" s="56">
        <f t="shared" si="143"/>
        <v>0.12</v>
      </c>
      <c r="AF298" s="57">
        <v>1</v>
      </c>
      <c r="AG298" s="222" t="s">
        <v>673</v>
      </c>
    </row>
    <row r="299" spans="1:38" s="38" customFormat="1" x14ac:dyDescent="0.25">
      <c r="A299" s="53" t="s">
        <v>675</v>
      </c>
      <c r="B299" s="74" t="s">
        <v>596</v>
      </c>
      <c r="C299" s="55" t="s">
        <v>30</v>
      </c>
      <c r="D299" s="56">
        <f t="shared" si="145"/>
        <v>0</v>
      </c>
      <c r="E299" s="56">
        <f t="shared" si="144"/>
        <v>0</v>
      </c>
      <c r="F299" s="56">
        <f t="shared" si="138"/>
        <v>0</v>
      </c>
      <c r="G299" s="57">
        <v>0</v>
      </c>
      <c r="H299" s="56" t="s">
        <v>31</v>
      </c>
      <c r="I299" s="56">
        <v>0</v>
      </c>
      <c r="J299" s="56">
        <v>0</v>
      </c>
      <c r="K299" s="56">
        <f t="shared" si="139"/>
        <v>0</v>
      </c>
      <c r="L299" s="57">
        <v>0</v>
      </c>
      <c r="M299" s="56" t="s">
        <v>31</v>
      </c>
      <c r="N299" s="56">
        <v>0</v>
      </c>
      <c r="O299" s="56">
        <v>0</v>
      </c>
      <c r="P299" s="56">
        <f t="shared" si="140"/>
        <v>0</v>
      </c>
      <c r="Q299" s="57">
        <v>0</v>
      </c>
      <c r="R299" s="56" t="s">
        <v>31</v>
      </c>
      <c r="S299" s="56">
        <v>0</v>
      </c>
      <c r="T299" s="56">
        <v>0</v>
      </c>
      <c r="U299" s="56">
        <f t="shared" si="141"/>
        <v>0</v>
      </c>
      <c r="V299" s="57">
        <v>0</v>
      </c>
      <c r="W299" s="56" t="s">
        <v>31</v>
      </c>
      <c r="X299" s="56">
        <v>0</v>
      </c>
      <c r="Y299" s="56">
        <v>0</v>
      </c>
      <c r="Z299" s="56">
        <f t="shared" si="142"/>
        <v>0</v>
      </c>
      <c r="AA299" s="57">
        <v>0</v>
      </c>
      <c r="AB299" s="56" t="s">
        <v>31</v>
      </c>
      <c r="AC299" s="56">
        <v>0</v>
      </c>
      <c r="AD299" s="56">
        <v>0</v>
      </c>
      <c r="AE299" s="56">
        <f t="shared" si="143"/>
        <v>0</v>
      </c>
      <c r="AF299" s="57">
        <v>0</v>
      </c>
      <c r="AG299" s="222" t="s">
        <v>31</v>
      </c>
    </row>
    <row r="300" spans="1:38" s="38" customFormat="1" ht="252" x14ac:dyDescent="0.25">
      <c r="A300" s="53" t="s">
        <v>676</v>
      </c>
      <c r="B300" s="70" t="s">
        <v>677</v>
      </c>
      <c r="C300" s="55" t="s">
        <v>30</v>
      </c>
      <c r="D300" s="56">
        <f t="shared" si="145"/>
        <v>223.35999999999999</v>
      </c>
      <c r="E300" s="56">
        <f t="shared" si="144"/>
        <v>1666.72</v>
      </c>
      <c r="F300" s="56">
        <f t="shared" si="138"/>
        <v>1443.3600000000001</v>
      </c>
      <c r="G300" s="57">
        <f>F300/D300</f>
        <v>6.4620343839541556</v>
      </c>
      <c r="H300" s="56" t="s">
        <v>678</v>
      </c>
      <c r="I300" s="56">
        <v>143.57999999999998</v>
      </c>
      <c r="J300" s="56">
        <v>1292.3399999999999</v>
      </c>
      <c r="K300" s="56">
        <f t="shared" si="139"/>
        <v>1148.76</v>
      </c>
      <c r="L300" s="57">
        <f>K300/I300</f>
        <v>8.0008357709987479</v>
      </c>
      <c r="M300" s="56" t="s">
        <v>678</v>
      </c>
      <c r="N300" s="56">
        <v>0</v>
      </c>
      <c r="O300" s="56">
        <v>0.44</v>
      </c>
      <c r="P300" s="56">
        <f t="shared" si="140"/>
        <v>0.44</v>
      </c>
      <c r="Q300" s="57">
        <v>1</v>
      </c>
      <c r="R300" s="56" t="s">
        <v>678</v>
      </c>
      <c r="S300" s="56">
        <v>46.43</v>
      </c>
      <c r="T300" s="56">
        <v>121.65</v>
      </c>
      <c r="U300" s="56">
        <f t="shared" si="141"/>
        <v>75.22</v>
      </c>
      <c r="V300" s="57">
        <f>U300/S300</f>
        <v>1.6200732285160457</v>
      </c>
      <c r="W300" s="56" t="s">
        <v>678</v>
      </c>
      <c r="X300" s="56">
        <v>13.29</v>
      </c>
      <c r="Y300" s="56">
        <v>61.86</v>
      </c>
      <c r="Z300" s="56">
        <f t="shared" si="142"/>
        <v>48.57</v>
      </c>
      <c r="AA300" s="57">
        <f>Z300/X300</f>
        <v>3.6546275395033865</v>
      </c>
      <c r="AB300" s="56" t="s">
        <v>678</v>
      </c>
      <c r="AC300" s="56">
        <v>20.060000000000002</v>
      </c>
      <c r="AD300" s="56">
        <v>190.43</v>
      </c>
      <c r="AE300" s="56">
        <f t="shared" si="143"/>
        <v>170.37</v>
      </c>
      <c r="AF300" s="57">
        <f>AE300/AC300</f>
        <v>8.4930209371884331</v>
      </c>
      <c r="AG300" s="222" t="s">
        <v>678</v>
      </c>
    </row>
    <row r="301" spans="1:38" s="38" customFormat="1" x14ac:dyDescent="0.25">
      <c r="A301" s="53" t="s">
        <v>679</v>
      </c>
      <c r="B301" s="74" t="s">
        <v>596</v>
      </c>
      <c r="C301" s="55" t="s">
        <v>30</v>
      </c>
      <c r="D301" s="56">
        <f t="shared" si="145"/>
        <v>0</v>
      </c>
      <c r="E301" s="56">
        <f t="shared" si="144"/>
        <v>0</v>
      </c>
      <c r="F301" s="56">
        <f t="shared" si="138"/>
        <v>0</v>
      </c>
      <c r="G301" s="57">
        <v>0</v>
      </c>
      <c r="H301" s="56" t="s">
        <v>31</v>
      </c>
      <c r="I301" s="56">
        <v>0</v>
      </c>
      <c r="J301" s="56">
        <v>0</v>
      </c>
      <c r="K301" s="56">
        <f t="shared" si="139"/>
        <v>0</v>
      </c>
      <c r="L301" s="57">
        <v>0</v>
      </c>
      <c r="M301" s="56" t="s">
        <v>31</v>
      </c>
      <c r="N301" s="56">
        <v>0</v>
      </c>
      <c r="O301" s="56">
        <v>0</v>
      </c>
      <c r="P301" s="56">
        <f t="shared" si="140"/>
        <v>0</v>
      </c>
      <c r="Q301" s="57">
        <v>0</v>
      </c>
      <c r="R301" s="56" t="s">
        <v>31</v>
      </c>
      <c r="S301" s="56">
        <v>0</v>
      </c>
      <c r="T301" s="56">
        <v>0</v>
      </c>
      <c r="U301" s="56">
        <f t="shared" si="141"/>
        <v>0</v>
      </c>
      <c r="V301" s="57">
        <v>0</v>
      </c>
      <c r="W301" s="56" t="s">
        <v>31</v>
      </c>
      <c r="X301" s="56">
        <v>0</v>
      </c>
      <c r="Y301" s="56">
        <v>0</v>
      </c>
      <c r="Z301" s="56">
        <f t="shared" si="142"/>
        <v>0</v>
      </c>
      <c r="AA301" s="57">
        <v>0</v>
      </c>
      <c r="AB301" s="56" t="s">
        <v>31</v>
      </c>
      <c r="AC301" s="56">
        <v>0</v>
      </c>
      <c r="AD301" s="56">
        <v>0</v>
      </c>
      <c r="AE301" s="56">
        <f t="shared" si="143"/>
        <v>0</v>
      </c>
      <c r="AF301" s="57">
        <v>0</v>
      </c>
      <c r="AG301" s="222" t="s">
        <v>31</v>
      </c>
    </row>
    <row r="302" spans="1:38" s="38" customFormat="1" ht="126" x14ac:dyDescent="0.25">
      <c r="A302" s="53" t="s">
        <v>680</v>
      </c>
      <c r="B302" s="70" t="s">
        <v>681</v>
      </c>
      <c r="C302" s="55" t="s">
        <v>30</v>
      </c>
      <c r="D302" s="56">
        <f t="shared" si="145"/>
        <v>7537.98</v>
      </c>
      <c r="E302" s="56">
        <f t="shared" si="144"/>
        <v>2951.8899999999994</v>
      </c>
      <c r="F302" s="56">
        <f t="shared" si="138"/>
        <v>-4586.09</v>
      </c>
      <c r="G302" s="57">
        <f t="shared" ref="G302:G308" si="146">F302/D302</f>
        <v>-0.60839774050873052</v>
      </c>
      <c r="H302" s="56" t="s">
        <v>682</v>
      </c>
      <c r="I302" s="56">
        <v>4012.81</v>
      </c>
      <c r="J302" s="56">
        <v>1058.6999999999991</v>
      </c>
      <c r="K302" s="56">
        <f t="shared" si="139"/>
        <v>-2954.1100000000006</v>
      </c>
      <c r="L302" s="57">
        <f t="shared" ref="L302:L308" si="147">K302/I302</f>
        <v>-0.73616991584450808</v>
      </c>
      <c r="M302" s="56" t="s">
        <v>683</v>
      </c>
      <c r="N302" s="56">
        <v>87.22</v>
      </c>
      <c r="O302" s="56">
        <v>122.70999999999995</v>
      </c>
      <c r="P302" s="56">
        <f t="shared" si="140"/>
        <v>35.489999999999952</v>
      </c>
      <c r="Q302" s="57">
        <f>P302/N302</f>
        <v>0.40690208667736705</v>
      </c>
      <c r="R302" s="56" t="s">
        <v>684</v>
      </c>
      <c r="S302" s="56">
        <v>1154.44</v>
      </c>
      <c r="T302" s="56">
        <v>1254.6400000000001</v>
      </c>
      <c r="U302" s="56">
        <f t="shared" si="141"/>
        <v>100.20000000000005</v>
      </c>
      <c r="V302" s="57">
        <f t="shared" ref="V302:V307" si="148">U302/S302</f>
        <v>8.679532933716784E-2</v>
      </c>
      <c r="W302" s="56" t="s">
        <v>685</v>
      </c>
      <c r="X302" s="56">
        <v>1982.58</v>
      </c>
      <c r="Y302" s="56">
        <v>278.12000000000018</v>
      </c>
      <c r="Z302" s="56">
        <f t="shared" si="142"/>
        <v>-1704.4599999999998</v>
      </c>
      <c r="AA302" s="57">
        <f t="shared" ref="AA302:AA307" si="149">Z302/X302</f>
        <v>-0.85971814504332733</v>
      </c>
      <c r="AB302" s="56" t="s">
        <v>686</v>
      </c>
      <c r="AC302" s="56">
        <v>300.93</v>
      </c>
      <c r="AD302" s="56">
        <v>237.71999999999997</v>
      </c>
      <c r="AE302" s="56">
        <f t="shared" si="143"/>
        <v>-63.210000000000036</v>
      </c>
      <c r="AF302" s="57">
        <f>AE302/AC302</f>
        <v>-0.21004884856943487</v>
      </c>
      <c r="AG302" s="222" t="s">
        <v>687</v>
      </c>
    </row>
    <row r="303" spans="1:38" s="38" customFormat="1" ht="81" customHeight="1" x14ac:dyDescent="0.25">
      <c r="A303" s="53" t="s">
        <v>688</v>
      </c>
      <c r="B303" s="74" t="s">
        <v>596</v>
      </c>
      <c r="C303" s="55" t="s">
        <v>30</v>
      </c>
      <c r="D303" s="56">
        <f t="shared" si="145"/>
        <v>1881.69</v>
      </c>
      <c r="E303" s="56">
        <f t="shared" si="144"/>
        <v>259.60000000000002</v>
      </c>
      <c r="F303" s="56">
        <f t="shared" si="138"/>
        <v>-1622.0900000000001</v>
      </c>
      <c r="G303" s="57">
        <f t="shared" si="146"/>
        <v>-0.86203891182925996</v>
      </c>
      <c r="H303" s="56" t="s">
        <v>597</v>
      </c>
      <c r="I303" s="56">
        <v>541.16999999999996</v>
      </c>
      <c r="J303" s="56">
        <v>8.65</v>
      </c>
      <c r="K303" s="56">
        <f t="shared" si="139"/>
        <v>-532.52</v>
      </c>
      <c r="L303" s="57">
        <f t="shared" si="147"/>
        <v>-0.98401611323613658</v>
      </c>
      <c r="M303" s="56" t="s">
        <v>597</v>
      </c>
      <c r="N303" s="56">
        <v>0</v>
      </c>
      <c r="O303" s="56">
        <v>0</v>
      </c>
      <c r="P303" s="56">
        <f t="shared" si="140"/>
        <v>0</v>
      </c>
      <c r="Q303" s="57">
        <v>0</v>
      </c>
      <c r="R303" s="56" t="s">
        <v>352</v>
      </c>
      <c r="S303" s="56">
        <v>125.7</v>
      </c>
      <c r="T303" s="56">
        <v>189.53</v>
      </c>
      <c r="U303" s="56">
        <f t="shared" si="141"/>
        <v>63.83</v>
      </c>
      <c r="V303" s="57">
        <f t="shared" si="148"/>
        <v>0.50779634049323785</v>
      </c>
      <c r="W303" s="56" t="s">
        <v>597</v>
      </c>
      <c r="X303" s="56">
        <v>1214.82</v>
      </c>
      <c r="Y303" s="56">
        <v>37.44</v>
      </c>
      <c r="Z303" s="56">
        <f t="shared" si="142"/>
        <v>-1177.3799999999999</v>
      </c>
      <c r="AA303" s="57">
        <f t="shared" si="149"/>
        <v>-0.96918061935101496</v>
      </c>
      <c r="AB303" s="56" t="s">
        <v>597</v>
      </c>
      <c r="AC303" s="56">
        <v>0</v>
      </c>
      <c r="AD303" s="56">
        <v>23.98</v>
      </c>
      <c r="AE303" s="56">
        <f t="shared" si="143"/>
        <v>23.98</v>
      </c>
      <c r="AF303" s="57">
        <v>1</v>
      </c>
      <c r="AG303" s="222" t="s">
        <v>597</v>
      </c>
      <c r="AK303" s="125"/>
      <c r="AL303" s="139"/>
    </row>
    <row r="304" spans="1:38" s="38" customFormat="1" ht="31.5" x14ac:dyDescent="0.25">
      <c r="A304" s="53" t="s">
        <v>689</v>
      </c>
      <c r="B304" s="72" t="s">
        <v>690</v>
      </c>
      <c r="C304" s="55" t="s">
        <v>691</v>
      </c>
      <c r="D304" s="56">
        <v>99.251170167620344</v>
      </c>
      <c r="E304" s="56">
        <f>((E167+E171+E173+E174+E176)/1.2)/(E23+E27+E29+E30+E32-1280.29225368)*100</f>
        <v>98.826397328706221</v>
      </c>
      <c r="F304" s="56">
        <f t="shared" si="138"/>
        <v>-0.42477283891412299</v>
      </c>
      <c r="G304" s="57">
        <f t="shared" si="146"/>
        <v>-4.2797766333308243E-3</v>
      </c>
      <c r="H304" s="56" t="s">
        <v>31</v>
      </c>
      <c r="I304" s="56">
        <f>((I167+I171+I173+I174+I176)/1.2)/(I23+I27+I29+I30+I32-493.23)*100</f>
        <v>99.080260530029491</v>
      </c>
      <c r="J304" s="56">
        <f>((J167+J171+J173+J174+J176)/1.2)/(J23+J27+J29+J30+J32-511.73245767)*100</f>
        <v>97.610248030417893</v>
      </c>
      <c r="K304" s="56">
        <f t="shared" si="139"/>
        <v>-1.4700124996115989</v>
      </c>
      <c r="L304" s="57">
        <f t="shared" si="147"/>
        <v>-1.4836582905088989E-2</v>
      </c>
      <c r="M304" s="56" t="s">
        <v>31</v>
      </c>
      <c r="N304" s="56">
        <f t="shared" ref="N304" si="150">((N167+N171+N173+N174+N176)/1.2)/(N27+N29+N30+N32)*100</f>
        <v>95.728250282292905</v>
      </c>
      <c r="O304" s="56">
        <f>((O167+O171+O173+O174+O176)/1.2)/(O27+O29+O30+O32)*100</f>
        <v>89.28251590801078</v>
      </c>
      <c r="P304" s="56">
        <f t="shared" si="140"/>
        <v>-6.4457343742821251</v>
      </c>
      <c r="Q304" s="57">
        <f>P304/N304</f>
        <v>-6.7333669583161795E-2</v>
      </c>
      <c r="R304" s="56" t="s">
        <v>31</v>
      </c>
      <c r="S304" s="56">
        <f>((S167+S171+S173+S174+S176)/1.2)/(S23+S27+S29+S30+S32)*100</f>
        <v>99.995734993092881</v>
      </c>
      <c r="T304" s="56">
        <f>((T167+T171+T173+T174+T176)/1.2)/(T23+T27+T29+T30+T32)*100</f>
        <v>101.20511849014886</v>
      </c>
      <c r="U304" s="56">
        <f t="shared" si="141"/>
        <v>1.2093834970559811</v>
      </c>
      <c r="V304" s="57">
        <f t="shared" si="148"/>
        <v>1.2094350795456609E-2</v>
      </c>
      <c r="W304" s="56" t="s">
        <v>31</v>
      </c>
      <c r="X304" s="56">
        <f>((X167+X171+X173+X174+X176)/1.2)/(X23+X27+X29+X30+X32-202.078)*100</f>
        <v>99.362660541110998</v>
      </c>
      <c r="Y304" s="56">
        <f>((Y167+Y171+Y173+Y174+Y176)/1.2)/(Y23+Y27+Y29+Y30+Y32-175.93026169)*100</f>
        <v>99.96747110169116</v>
      </c>
      <c r="Z304" s="56">
        <f t="shared" si="142"/>
        <v>0.60481056058016236</v>
      </c>
      <c r="AA304" s="57">
        <f t="shared" si="149"/>
        <v>6.0868998201786661E-3</v>
      </c>
      <c r="AB304" s="56" t="s">
        <v>31</v>
      </c>
      <c r="AC304" s="56">
        <v>99.056573745510008</v>
      </c>
      <c r="AD304" s="56">
        <f>((AD167+AD171+AD173+AD174+AD176)/1.2)/(AD23+AD27+AD29+AD30+AD32-592.62953432)*100</f>
        <v>100.02288041137288</v>
      </c>
      <c r="AE304" s="56">
        <f t="shared" si="143"/>
        <v>0.96630666586287361</v>
      </c>
      <c r="AF304" s="57">
        <f>AE304/AC304</f>
        <v>9.7550988220675653E-3</v>
      </c>
      <c r="AG304" s="222" t="s">
        <v>31</v>
      </c>
      <c r="AI304" s="138"/>
      <c r="AK304" s="126"/>
      <c r="AL304" s="126"/>
    </row>
    <row r="305" spans="1:38" s="38" customFormat="1" x14ac:dyDescent="0.25">
      <c r="A305" s="53" t="s">
        <v>692</v>
      </c>
      <c r="B305" s="70" t="s">
        <v>693</v>
      </c>
      <c r="C305" s="55" t="s">
        <v>691</v>
      </c>
      <c r="D305" s="56">
        <f t="shared" ref="D305:E308" si="151">D167/(D23*1.2)*100</f>
        <v>99.856696610251433</v>
      </c>
      <c r="E305" s="56">
        <f t="shared" si="151"/>
        <v>100.19002432045068</v>
      </c>
      <c r="F305" s="56">
        <f t="shared" si="138"/>
        <v>0.33332771019924223</v>
      </c>
      <c r="G305" s="57">
        <f t="shared" si="146"/>
        <v>3.3380606560644258E-3</v>
      </c>
      <c r="H305" s="56" t="s">
        <v>31</v>
      </c>
      <c r="I305" s="56">
        <f t="shared" ref="I305:J308" si="152">I167/(I23*1.2)*100</f>
        <v>99.854331094604817</v>
      </c>
      <c r="J305" s="56">
        <f>J167/(J23*1.2)*100</f>
        <v>100.20916608500308</v>
      </c>
      <c r="K305" s="56">
        <f t="shared" si="139"/>
        <v>0.35483499039825972</v>
      </c>
      <c r="L305" s="57">
        <f t="shared" si="147"/>
        <v>3.5535262868275491E-3</v>
      </c>
      <c r="M305" s="56" t="s">
        <v>31</v>
      </c>
      <c r="N305" s="56" t="s">
        <v>31</v>
      </c>
      <c r="O305" s="56" t="s">
        <v>31</v>
      </c>
      <c r="P305" s="56" t="s">
        <v>31</v>
      </c>
      <c r="Q305" s="56" t="s">
        <v>31</v>
      </c>
      <c r="R305" s="56" t="s">
        <v>31</v>
      </c>
      <c r="S305" s="56">
        <f t="shared" ref="S305:T307" si="153">S167/(S23*1.2)*100</f>
        <v>99.871513848912358</v>
      </c>
      <c r="T305" s="56">
        <f t="shared" si="153"/>
        <v>100.16206570232372</v>
      </c>
      <c r="U305" s="56">
        <f t="shared" si="141"/>
        <v>0.29055185341135825</v>
      </c>
      <c r="V305" s="57">
        <f t="shared" si="148"/>
        <v>2.909256525848912E-3</v>
      </c>
      <c r="W305" s="56" t="s">
        <v>31</v>
      </c>
      <c r="X305" s="56">
        <f t="shared" ref="X305:Y307" si="154">X167/(X23*1.2)*100</f>
        <v>99.850108747751648</v>
      </c>
      <c r="Y305" s="56">
        <f t="shared" si="154"/>
        <v>100.1696425036602</v>
      </c>
      <c r="Z305" s="56">
        <f t="shared" si="142"/>
        <v>0.3195337559085516</v>
      </c>
      <c r="AA305" s="57">
        <f t="shared" si="149"/>
        <v>3.2001342804320845E-3</v>
      </c>
      <c r="AB305" s="56" t="s">
        <v>31</v>
      </c>
      <c r="AC305" s="56">
        <f t="shared" ref="AC305:AD307" si="155">AC167/(AC23*1.2)*100</f>
        <v>99.85221774706045</v>
      </c>
      <c r="AD305" s="56">
        <f t="shared" si="155"/>
        <v>100.16668686261414</v>
      </c>
      <c r="AE305" s="56">
        <f t="shared" si="143"/>
        <v>0.31446911555369184</v>
      </c>
      <c r="AF305" s="57">
        <f>AE305/AC305</f>
        <v>3.149345329016986E-3</v>
      </c>
      <c r="AG305" s="222" t="s">
        <v>31</v>
      </c>
    </row>
    <row r="306" spans="1:38" s="38" customFormat="1" ht="31.5" x14ac:dyDescent="0.25">
      <c r="A306" s="53" t="s">
        <v>694</v>
      </c>
      <c r="B306" s="70" t="s">
        <v>695</v>
      </c>
      <c r="C306" s="55" t="s">
        <v>691</v>
      </c>
      <c r="D306" s="56">
        <f t="shared" si="151"/>
        <v>99.932649714517126</v>
      </c>
      <c r="E306" s="56">
        <f t="shared" si="151"/>
        <v>100.08942800225434</v>
      </c>
      <c r="F306" s="56">
        <f t="shared" si="138"/>
        <v>0.15677828773721103</v>
      </c>
      <c r="G306" s="57">
        <f t="shared" si="146"/>
        <v>1.5688394952509299E-3</v>
      </c>
      <c r="H306" s="56" t="s">
        <v>31</v>
      </c>
      <c r="I306" s="56">
        <f t="shared" si="152"/>
        <v>99.932646574748588</v>
      </c>
      <c r="J306" s="56">
        <f t="shared" si="152"/>
        <v>100.08942800218337</v>
      </c>
      <c r="K306" s="56">
        <f t="shared" si="139"/>
        <v>0.15678142743477963</v>
      </c>
      <c r="L306" s="57">
        <f t="shared" si="147"/>
        <v>1.5688709626789353E-3</v>
      </c>
      <c r="M306" s="56" t="s">
        <v>31</v>
      </c>
      <c r="N306" s="56" t="s">
        <v>31</v>
      </c>
      <c r="O306" s="56" t="s">
        <v>31</v>
      </c>
      <c r="P306" s="56" t="s">
        <v>31</v>
      </c>
      <c r="Q306" s="56" t="s">
        <v>31</v>
      </c>
      <c r="R306" s="56" t="s">
        <v>31</v>
      </c>
      <c r="S306" s="56">
        <f t="shared" si="153"/>
        <v>99.932653015721101</v>
      </c>
      <c r="T306" s="56">
        <f t="shared" si="153"/>
        <v>100.08942800233982</v>
      </c>
      <c r="U306" s="56">
        <f t="shared" si="141"/>
        <v>0.15677498661871425</v>
      </c>
      <c r="V306" s="57">
        <f t="shared" si="148"/>
        <v>1.5688064099934472E-3</v>
      </c>
      <c r="W306" s="56" t="s">
        <v>31</v>
      </c>
      <c r="X306" s="56">
        <f t="shared" si="154"/>
        <v>99.932653015721101</v>
      </c>
      <c r="Y306" s="56">
        <f t="shared" si="154"/>
        <v>100.08942800233982</v>
      </c>
      <c r="Z306" s="56">
        <f t="shared" si="142"/>
        <v>0.15677498661871425</v>
      </c>
      <c r="AA306" s="57">
        <f t="shared" si="149"/>
        <v>1.5688064099934472E-3</v>
      </c>
      <c r="AB306" s="56" t="s">
        <v>31</v>
      </c>
      <c r="AC306" s="56">
        <f t="shared" si="155"/>
        <v>99.932653015721058</v>
      </c>
      <c r="AD306" s="56">
        <f t="shared" si="155"/>
        <v>100.08942800233982</v>
      </c>
      <c r="AE306" s="56">
        <f t="shared" si="143"/>
        <v>0.15677498661875688</v>
      </c>
      <c r="AF306" s="57">
        <f>AE306/AC306</f>
        <v>1.5688064099938744E-3</v>
      </c>
      <c r="AG306" s="222" t="s">
        <v>31</v>
      </c>
    </row>
    <row r="307" spans="1:38" s="38" customFormat="1" ht="31.5" x14ac:dyDescent="0.25">
      <c r="A307" s="53" t="s">
        <v>696</v>
      </c>
      <c r="B307" s="70" t="s">
        <v>697</v>
      </c>
      <c r="C307" s="55" t="s">
        <v>691</v>
      </c>
      <c r="D307" s="56">
        <f t="shared" si="151"/>
        <v>99.709315157874144</v>
      </c>
      <c r="E307" s="56">
        <f t="shared" si="151"/>
        <v>100.3066166338741</v>
      </c>
      <c r="F307" s="56">
        <f t="shared" si="138"/>
        <v>0.59730147599995576</v>
      </c>
      <c r="G307" s="57">
        <f t="shared" si="146"/>
        <v>5.9904280262503265E-3</v>
      </c>
      <c r="H307" s="56" t="s">
        <v>31</v>
      </c>
      <c r="I307" s="56">
        <f>I169/(I25*1.2)*100</f>
        <v>99.709316637841965</v>
      </c>
      <c r="J307" s="56">
        <f>J169/(J25*1.2)*100</f>
        <v>100.30661663390303</v>
      </c>
      <c r="K307" s="56">
        <f t="shared" si="139"/>
        <v>0.59729999606106787</v>
      </c>
      <c r="L307" s="57">
        <f t="shared" si="147"/>
        <v>5.9904130948018035E-3</v>
      </c>
      <c r="M307" s="56" t="s">
        <v>31</v>
      </c>
      <c r="N307" s="56" t="s">
        <v>31</v>
      </c>
      <c r="O307" s="56" t="s">
        <v>31</v>
      </c>
      <c r="P307" s="56" t="s">
        <v>31</v>
      </c>
      <c r="Q307" s="56" t="s">
        <v>31</v>
      </c>
      <c r="R307" s="56" t="s">
        <v>31</v>
      </c>
      <c r="S307" s="56">
        <f t="shared" si="153"/>
        <v>99.70931321987895</v>
      </c>
      <c r="T307" s="56">
        <f t="shared" si="153"/>
        <v>100.3066166338412</v>
      </c>
      <c r="U307" s="56">
        <f t="shared" si="141"/>
        <v>0.59730341396225128</v>
      </c>
      <c r="V307" s="57">
        <f t="shared" si="148"/>
        <v>5.9904475788041785E-3</v>
      </c>
      <c r="W307" s="56" t="s">
        <v>31</v>
      </c>
      <c r="X307" s="56">
        <f t="shared" si="154"/>
        <v>99.70931321987895</v>
      </c>
      <c r="Y307" s="56">
        <f t="shared" si="154"/>
        <v>100.30661663384117</v>
      </c>
      <c r="Z307" s="56">
        <f t="shared" si="142"/>
        <v>0.59730341396222286</v>
      </c>
      <c r="AA307" s="57">
        <f t="shared" si="149"/>
        <v>5.9904475788038931E-3</v>
      </c>
      <c r="AB307" s="56" t="s">
        <v>31</v>
      </c>
      <c r="AC307" s="56">
        <f t="shared" si="155"/>
        <v>99.709313219878965</v>
      </c>
      <c r="AD307" s="56">
        <f t="shared" si="155"/>
        <v>100.30661663384117</v>
      </c>
      <c r="AE307" s="56">
        <f t="shared" si="143"/>
        <v>0.59730341396220865</v>
      </c>
      <c r="AF307" s="57">
        <f>AE307/AC307</f>
        <v>5.99044757880375E-3</v>
      </c>
      <c r="AG307" s="222" t="s">
        <v>31</v>
      </c>
    </row>
    <row r="308" spans="1:38" s="38" customFormat="1" ht="31.5" x14ac:dyDescent="0.25">
      <c r="A308" s="53" t="s">
        <v>698</v>
      </c>
      <c r="B308" s="70" t="s">
        <v>699</v>
      </c>
      <c r="C308" s="55" t="s">
        <v>691</v>
      </c>
      <c r="D308" s="56">
        <f t="shared" si="151"/>
        <v>99.920197369291557</v>
      </c>
      <c r="E308" s="56">
        <f t="shared" si="151"/>
        <v>100.70407811697532</v>
      </c>
      <c r="F308" s="56">
        <f t="shared" si="138"/>
        <v>0.78388074768376725</v>
      </c>
      <c r="G308" s="57">
        <f t="shared" si="146"/>
        <v>7.8450680475204617E-3</v>
      </c>
      <c r="H308" s="56" t="s">
        <v>31</v>
      </c>
      <c r="I308" s="56">
        <f t="shared" si="152"/>
        <v>99.920197369291557</v>
      </c>
      <c r="J308" s="56">
        <f t="shared" si="152"/>
        <v>100.70407811697532</v>
      </c>
      <c r="K308" s="56">
        <f t="shared" si="139"/>
        <v>0.78388074768376725</v>
      </c>
      <c r="L308" s="57">
        <f t="shared" si="147"/>
        <v>7.8450680475204617E-3</v>
      </c>
      <c r="M308" s="56" t="s">
        <v>31</v>
      </c>
      <c r="N308" s="56" t="s">
        <v>31</v>
      </c>
      <c r="O308" s="56" t="s">
        <v>31</v>
      </c>
      <c r="P308" s="56" t="s">
        <v>31</v>
      </c>
      <c r="Q308" s="56" t="s">
        <v>31</v>
      </c>
      <c r="R308" s="56" t="s">
        <v>31</v>
      </c>
      <c r="S308" s="56" t="s">
        <v>31</v>
      </c>
      <c r="T308" s="56" t="s">
        <v>31</v>
      </c>
      <c r="U308" s="56" t="s">
        <v>31</v>
      </c>
      <c r="V308" s="56" t="s">
        <v>31</v>
      </c>
      <c r="W308" s="56" t="s">
        <v>31</v>
      </c>
      <c r="X308" s="56" t="s">
        <v>31</v>
      </c>
      <c r="Y308" s="56" t="s">
        <v>31</v>
      </c>
      <c r="Z308" s="56" t="s">
        <v>31</v>
      </c>
      <c r="AA308" s="56" t="s">
        <v>31</v>
      </c>
      <c r="AB308" s="56" t="s">
        <v>31</v>
      </c>
      <c r="AC308" s="56" t="s">
        <v>31</v>
      </c>
      <c r="AD308" s="56" t="s">
        <v>31</v>
      </c>
      <c r="AE308" s="56" t="s">
        <v>31</v>
      </c>
      <c r="AF308" s="56" t="s">
        <v>31</v>
      </c>
      <c r="AG308" s="222" t="s">
        <v>31</v>
      </c>
    </row>
    <row r="309" spans="1:38" s="38" customFormat="1" x14ac:dyDescent="0.25">
      <c r="A309" s="53" t="s">
        <v>700</v>
      </c>
      <c r="B309" s="73" t="s">
        <v>701</v>
      </c>
      <c r="C309" s="55" t="s">
        <v>691</v>
      </c>
      <c r="D309" s="56">
        <v>0</v>
      </c>
      <c r="E309" s="56">
        <v>0</v>
      </c>
      <c r="F309" s="56">
        <f t="shared" si="138"/>
        <v>0</v>
      </c>
      <c r="G309" s="57">
        <v>0</v>
      </c>
      <c r="H309" s="56" t="s">
        <v>31</v>
      </c>
      <c r="I309" s="56">
        <v>0</v>
      </c>
      <c r="J309" s="56">
        <v>0</v>
      </c>
      <c r="K309" s="56">
        <f t="shared" si="139"/>
        <v>0</v>
      </c>
      <c r="L309" s="57">
        <v>0</v>
      </c>
      <c r="M309" s="56" t="s">
        <v>31</v>
      </c>
      <c r="N309" s="56">
        <v>0</v>
      </c>
      <c r="O309" s="56">
        <v>0</v>
      </c>
      <c r="P309" s="56">
        <f>O309-N309</f>
        <v>0</v>
      </c>
      <c r="Q309" s="57">
        <v>0</v>
      </c>
      <c r="R309" s="56" t="s">
        <v>31</v>
      </c>
      <c r="S309" s="56">
        <v>0</v>
      </c>
      <c r="T309" s="56">
        <v>0</v>
      </c>
      <c r="U309" s="56">
        <f>T309-S309</f>
        <v>0</v>
      </c>
      <c r="V309" s="57">
        <v>0</v>
      </c>
      <c r="W309" s="56" t="s">
        <v>31</v>
      </c>
      <c r="X309" s="56">
        <v>0</v>
      </c>
      <c r="Y309" s="56">
        <v>0</v>
      </c>
      <c r="Z309" s="56">
        <f>Y309-X309</f>
        <v>0</v>
      </c>
      <c r="AA309" s="57">
        <v>0</v>
      </c>
      <c r="AB309" s="56" t="s">
        <v>31</v>
      </c>
      <c r="AC309" s="56">
        <v>0</v>
      </c>
      <c r="AD309" s="56">
        <v>0</v>
      </c>
      <c r="AE309" s="56">
        <f>AD309-AC309</f>
        <v>0</v>
      </c>
      <c r="AF309" s="57">
        <v>0</v>
      </c>
      <c r="AG309" s="222" t="s">
        <v>31</v>
      </c>
    </row>
    <row r="310" spans="1:38" s="38" customFormat="1" x14ac:dyDescent="0.25">
      <c r="A310" s="53" t="s">
        <v>702</v>
      </c>
      <c r="B310" s="73" t="s">
        <v>703</v>
      </c>
      <c r="C310" s="55" t="s">
        <v>691</v>
      </c>
      <c r="D310" s="56" t="s">
        <v>31</v>
      </c>
      <c r="E310" s="56" t="s">
        <v>31</v>
      </c>
      <c r="F310" s="56" t="s">
        <v>31</v>
      </c>
      <c r="G310" s="57" t="s">
        <v>31</v>
      </c>
      <c r="H310" s="56" t="s">
        <v>31</v>
      </c>
      <c r="I310" s="56" t="s">
        <v>31</v>
      </c>
      <c r="J310" s="56" t="s">
        <v>31</v>
      </c>
      <c r="K310" s="56" t="s">
        <v>31</v>
      </c>
      <c r="L310" s="56" t="s">
        <v>31</v>
      </c>
      <c r="M310" s="56" t="s">
        <v>31</v>
      </c>
      <c r="N310" s="56" t="s">
        <v>31</v>
      </c>
      <c r="O310" s="56" t="s">
        <v>31</v>
      </c>
      <c r="P310" s="56" t="s">
        <v>31</v>
      </c>
      <c r="Q310" s="56" t="s">
        <v>31</v>
      </c>
      <c r="R310" s="56" t="s">
        <v>31</v>
      </c>
      <c r="S310" s="56" t="s">
        <v>31</v>
      </c>
      <c r="T310" s="56" t="s">
        <v>31</v>
      </c>
      <c r="U310" s="56" t="s">
        <v>31</v>
      </c>
      <c r="V310" s="56" t="s">
        <v>31</v>
      </c>
      <c r="W310" s="56" t="s">
        <v>31</v>
      </c>
      <c r="X310" s="56" t="s">
        <v>31</v>
      </c>
      <c r="Y310" s="56" t="s">
        <v>31</v>
      </c>
      <c r="Z310" s="56" t="s">
        <v>31</v>
      </c>
      <c r="AA310" s="56" t="s">
        <v>31</v>
      </c>
      <c r="AB310" s="56" t="s">
        <v>31</v>
      </c>
      <c r="AC310" s="56" t="s">
        <v>31</v>
      </c>
      <c r="AD310" s="56" t="s">
        <v>31</v>
      </c>
      <c r="AE310" s="56" t="s">
        <v>31</v>
      </c>
      <c r="AF310" s="56" t="s">
        <v>31</v>
      </c>
      <c r="AG310" s="222" t="s">
        <v>31</v>
      </c>
    </row>
    <row r="311" spans="1:38" s="38" customFormat="1" x14ac:dyDescent="0.25">
      <c r="A311" s="53" t="s">
        <v>704</v>
      </c>
      <c r="B311" s="70" t="s">
        <v>705</v>
      </c>
      <c r="C311" s="55" t="s">
        <v>691</v>
      </c>
      <c r="D311" s="56">
        <v>0</v>
      </c>
      <c r="E311" s="56">
        <v>0</v>
      </c>
      <c r="F311" s="56">
        <f>E311-D311</f>
        <v>0</v>
      </c>
      <c r="G311" s="57">
        <v>0</v>
      </c>
      <c r="H311" s="56" t="s">
        <v>31</v>
      </c>
      <c r="I311" s="56">
        <v>0</v>
      </c>
      <c r="J311" s="56">
        <v>0</v>
      </c>
      <c r="K311" s="56">
        <f>J311-I311</f>
        <v>0</v>
      </c>
      <c r="L311" s="57">
        <v>0</v>
      </c>
      <c r="M311" s="56" t="s">
        <v>31</v>
      </c>
      <c r="N311" s="56">
        <v>0</v>
      </c>
      <c r="O311" s="56">
        <v>0</v>
      </c>
      <c r="P311" s="56">
        <f>O311-N311</f>
        <v>0</v>
      </c>
      <c r="Q311" s="57">
        <v>0</v>
      </c>
      <c r="R311" s="56" t="s">
        <v>31</v>
      </c>
      <c r="S311" s="56">
        <v>0</v>
      </c>
      <c r="T311" s="56">
        <v>0</v>
      </c>
      <c r="U311" s="56">
        <f>T311-S311</f>
        <v>0</v>
      </c>
      <c r="V311" s="57">
        <v>0</v>
      </c>
      <c r="W311" s="56" t="s">
        <v>31</v>
      </c>
      <c r="X311" s="56">
        <v>0</v>
      </c>
      <c r="Y311" s="56">
        <v>0</v>
      </c>
      <c r="Z311" s="56">
        <f>Y311-X311</f>
        <v>0</v>
      </c>
      <c r="AA311" s="57">
        <v>0</v>
      </c>
      <c r="AB311" s="56" t="s">
        <v>31</v>
      </c>
      <c r="AC311" s="56">
        <v>0</v>
      </c>
      <c r="AD311" s="56">
        <v>0</v>
      </c>
      <c r="AE311" s="56">
        <f>AD311-AC311</f>
        <v>0</v>
      </c>
      <c r="AF311" s="57">
        <v>0</v>
      </c>
      <c r="AG311" s="222" t="s">
        <v>31</v>
      </c>
    </row>
    <row r="312" spans="1:38" s="38" customFormat="1" x14ac:dyDescent="0.25">
      <c r="A312" s="53" t="s">
        <v>706</v>
      </c>
      <c r="B312" s="73" t="s">
        <v>707</v>
      </c>
      <c r="C312" s="55" t="s">
        <v>691</v>
      </c>
      <c r="D312" s="56" t="s">
        <v>31</v>
      </c>
      <c r="E312" s="56" t="s">
        <v>31</v>
      </c>
      <c r="F312" s="56" t="s">
        <v>31</v>
      </c>
      <c r="G312" s="57" t="s">
        <v>31</v>
      </c>
      <c r="H312" s="56" t="s">
        <v>31</v>
      </c>
      <c r="I312" s="56" t="s">
        <v>31</v>
      </c>
      <c r="J312" s="56" t="s">
        <v>31</v>
      </c>
      <c r="K312" s="56" t="s">
        <v>31</v>
      </c>
      <c r="L312" s="56" t="s">
        <v>31</v>
      </c>
      <c r="M312" s="56" t="s">
        <v>31</v>
      </c>
      <c r="N312" s="56" t="s">
        <v>31</v>
      </c>
      <c r="O312" s="56" t="s">
        <v>31</v>
      </c>
      <c r="P312" s="56" t="s">
        <v>31</v>
      </c>
      <c r="Q312" s="56" t="s">
        <v>31</v>
      </c>
      <c r="R312" s="56" t="s">
        <v>31</v>
      </c>
      <c r="S312" s="56" t="s">
        <v>31</v>
      </c>
      <c r="T312" s="56" t="s">
        <v>31</v>
      </c>
      <c r="U312" s="56" t="s">
        <v>31</v>
      </c>
      <c r="V312" s="56" t="s">
        <v>31</v>
      </c>
      <c r="W312" s="56" t="s">
        <v>31</v>
      </c>
      <c r="X312" s="56" t="s">
        <v>31</v>
      </c>
      <c r="Y312" s="56" t="s">
        <v>31</v>
      </c>
      <c r="Z312" s="56" t="s">
        <v>31</v>
      </c>
      <c r="AA312" s="56" t="s">
        <v>31</v>
      </c>
      <c r="AB312" s="56" t="s">
        <v>31</v>
      </c>
      <c r="AC312" s="56" t="s">
        <v>31</v>
      </c>
      <c r="AD312" s="56" t="s">
        <v>31</v>
      </c>
      <c r="AE312" s="56" t="s">
        <v>31</v>
      </c>
      <c r="AF312" s="56" t="s">
        <v>31</v>
      </c>
      <c r="AG312" s="222" t="s">
        <v>31</v>
      </c>
    </row>
    <row r="313" spans="1:38" s="38" customFormat="1" x14ac:dyDescent="0.25">
      <c r="A313" s="53" t="s">
        <v>708</v>
      </c>
      <c r="B313" s="73" t="s">
        <v>709</v>
      </c>
      <c r="C313" s="55" t="s">
        <v>691</v>
      </c>
      <c r="D313" s="56">
        <v>98.21085972200467</v>
      </c>
      <c r="E313" s="56">
        <f>(E176/1.2/(E32-1280.29225368))*100</f>
        <v>94.55471317220416</v>
      </c>
      <c r="F313" s="56">
        <f>E313-D313</f>
        <v>-3.6561465498005106</v>
      </c>
      <c r="G313" s="57">
        <f>F313/D313</f>
        <v>-3.722751801735151E-2</v>
      </c>
      <c r="H313" s="56" t="s">
        <v>31</v>
      </c>
      <c r="I313" s="56">
        <f>(I176/1.2/(I32-493.23))*100</f>
        <v>97.506542086600007</v>
      </c>
      <c r="J313" s="56">
        <f>(J176/1.2/(J32-511.73245767))*100</f>
        <v>91.333899730874919</v>
      </c>
      <c r="K313" s="56">
        <f>J313-I313</f>
        <v>-6.1726423557250882</v>
      </c>
      <c r="L313" s="57">
        <f>K313/I313</f>
        <v>-6.330490471339742E-2</v>
      </c>
      <c r="M313" s="56" t="s">
        <v>31</v>
      </c>
      <c r="N313" s="56">
        <f t="shared" ref="N313" si="156">(N176/1.2/(N32))*100</f>
        <v>95.728250282292905</v>
      </c>
      <c r="O313" s="56">
        <f>(O176/1.2/(O32))*100</f>
        <v>89.370277617140331</v>
      </c>
      <c r="P313" s="56">
        <f>O313-N313</f>
        <v>-6.3579726651525732</v>
      </c>
      <c r="Q313" s="57">
        <f>P313/N313</f>
        <v>-6.641688996094211E-2</v>
      </c>
      <c r="R313" s="56" t="s">
        <v>31</v>
      </c>
      <c r="S313" s="56">
        <f>(S176/1.2/(S32))*100</f>
        <v>100.14662246565868</v>
      </c>
      <c r="T313" s="56">
        <f>(T176/1.2/(T32))*100</f>
        <v>96.6488116795949</v>
      </c>
      <c r="U313" s="56">
        <f>T313-S313</f>
        <v>-3.4978107860637806</v>
      </c>
      <c r="V313" s="57">
        <f>U313/S313</f>
        <v>-3.49268971828103E-2</v>
      </c>
      <c r="W313" s="56" t="s">
        <v>31</v>
      </c>
      <c r="X313" s="56">
        <f>(X176/1.2/(X32-202.078))*100</f>
        <v>98.636126218138671</v>
      </c>
      <c r="Y313" s="56">
        <f>(Y176/1.2/(Y32-175.93026169))*100</f>
        <v>99.523267414245865</v>
      </c>
      <c r="Z313" s="56">
        <f>Y313-X313</f>
        <v>0.88714119610719422</v>
      </c>
      <c r="AA313" s="57">
        <f>Z313/X313</f>
        <v>8.9940798581772934E-3</v>
      </c>
      <c r="AB313" s="56" t="s">
        <v>31</v>
      </c>
      <c r="AC313" s="56">
        <v>96.769259483406373</v>
      </c>
      <c r="AD313" s="56">
        <f>(AD176/1.2/(AD32-592.62953432))*100</f>
        <v>99.704943455117672</v>
      </c>
      <c r="AE313" s="56">
        <f>AD313-AC313</f>
        <v>2.935683971711299</v>
      </c>
      <c r="AF313" s="57">
        <f>AE313/AC313</f>
        <v>3.0336947780557306E-2</v>
      </c>
      <c r="AG313" s="222" t="s">
        <v>31</v>
      </c>
      <c r="AI313" s="140"/>
      <c r="AK313" s="141"/>
      <c r="AL313" s="141"/>
    </row>
    <row r="314" spans="1:38" s="38" customFormat="1" ht="31.5" x14ac:dyDescent="0.25">
      <c r="A314" s="53" t="s">
        <v>710</v>
      </c>
      <c r="B314" s="70" t="s">
        <v>711</v>
      </c>
      <c r="C314" s="55" t="s">
        <v>691</v>
      </c>
      <c r="D314" s="56" t="s">
        <v>31</v>
      </c>
      <c r="E314" s="56" t="s">
        <v>31</v>
      </c>
      <c r="F314" s="56" t="s">
        <v>31</v>
      </c>
      <c r="G314" s="57" t="s">
        <v>31</v>
      </c>
      <c r="H314" s="56" t="s">
        <v>31</v>
      </c>
      <c r="I314" s="56" t="s">
        <v>31</v>
      </c>
      <c r="J314" s="56" t="s">
        <v>31</v>
      </c>
      <c r="K314" s="56" t="s">
        <v>31</v>
      </c>
      <c r="L314" s="56" t="s">
        <v>31</v>
      </c>
      <c r="M314" s="56" t="s">
        <v>31</v>
      </c>
      <c r="N314" s="56" t="s">
        <v>31</v>
      </c>
      <c r="O314" s="56" t="s">
        <v>31</v>
      </c>
      <c r="P314" s="56" t="s">
        <v>31</v>
      </c>
      <c r="Q314" s="56" t="s">
        <v>31</v>
      </c>
      <c r="R314" s="56" t="s">
        <v>31</v>
      </c>
      <c r="S314" s="56" t="s">
        <v>31</v>
      </c>
      <c r="T314" s="56" t="s">
        <v>31</v>
      </c>
      <c r="U314" s="56" t="s">
        <v>31</v>
      </c>
      <c r="V314" s="56" t="s">
        <v>31</v>
      </c>
      <c r="W314" s="56" t="s">
        <v>31</v>
      </c>
      <c r="X314" s="56" t="s">
        <v>31</v>
      </c>
      <c r="Y314" s="56" t="s">
        <v>31</v>
      </c>
      <c r="Z314" s="56" t="s">
        <v>31</v>
      </c>
      <c r="AA314" s="56" t="s">
        <v>31</v>
      </c>
      <c r="AB314" s="56" t="s">
        <v>31</v>
      </c>
      <c r="AC314" s="56" t="s">
        <v>31</v>
      </c>
      <c r="AD314" s="56" t="s">
        <v>31</v>
      </c>
      <c r="AE314" s="56" t="s">
        <v>31</v>
      </c>
      <c r="AF314" s="56" t="s">
        <v>31</v>
      </c>
      <c r="AG314" s="222" t="s">
        <v>31</v>
      </c>
    </row>
    <row r="315" spans="1:38" s="38" customFormat="1" x14ac:dyDescent="0.25">
      <c r="A315" s="53" t="s">
        <v>712</v>
      </c>
      <c r="B315" s="142" t="s">
        <v>67</v>
      </c>
      <c r="C315" s="55" t="s">
        <v>691</v>
      </c>
      <c r="D315" s="56" t="s">
        <v>31</v>
      </c>
      <c r="E315" s="56" t="s">
        <v>31</v>
      </c>
      <c r="F315" s="56" t="s">
        <v>31</v>
      </c>
      <c r="G315" s="57" t="s">
        <v>31</v>
      </c>
      <c r="H315" s="56" t="s">
        <v>31</v>
      </c>
      <c r="I315" s="56" t="s">
        <v>31</v>
      </c>
      <c r="J315" s="56" t="s">
        <v>31</v>
      </c>
      <c r="K315" s="56" t="s">
        <v>31</v>
      </c>
      <c r="L315" s="56" t="s">
        <v>31</v>
      </c>
      <c r="M315" s="56" t="s">
        <v>31</v>
      </c>
      <c r="N315" s="56" t="s">
        <v>31</v>
      </c>
      <c r="O315" s="56" t="s">
        <v>31</v>
      </c>
      <c r="P315" s="56" t="s">
        <v>31</v>
      </c>
      <c r="Q315" s="56" t="s">
        <v>31</v>
      </c>
      <c r="R315" s="56" t="s">
        <v>31</v>
      </c>
      <c r="S315" s="56" t="s">
        <v>31</v>
      </c>
      <c r="T315" s="56" t="s">
        <v>31</v>
      </c>
      <c r="U315" s="56" t="s">
        <v>31</v>
      </c>
      <c r="V315" s="56" t="s">
        <v>31</v>
      </c>
      <c r="W315" s="56" t="s">
        <v>31</v>
      </c>
      <c r="X315" s="56" t="s">
        <v>31</v>
      </c>
      <c r="Y315" s="56" t="s">
        <v>31</v>
      </c>
      <c r="Z315" s="56" t="s">
        <v>31</v>
      </c>
      <c r="AA315" s="56" t="s">
        <v>31</v>
      </c>
      <c r="AB315" s="56" t="s">
        <v>31</v>
      </c>
      <c r="AC315" s="56" t="s">
        <v>31</v>
      </c>
      <c r="AD315" s="56" t="s">
        <v>31</v>
      </c>
      <c r="AE315" s="56" t="s">
        <v>31</v>
      </c>
      <c r="AF315" s="56" t="s">
        <v>31</v>
      </c>
      <c r="AG315" s="222" t="s">
        <v>31</v>
      </c>
    </row>
    <row r="316" spans="1:38" s="38" customFormat="1" ht="16.5" thickBot="1" x14ac:dyDescent="0.3">
      <c r="A316" s="60" t="s">
        <v>713</v>
      </c>
      <c r="B316" s="143" t="s">
        <v>69</v>
      </c>
      <c r="C316" s="62" t="s">
        <v>691</v>
      </c>
      <c r="D316" s="63" t="s">
        <v>31</v>
      </c>
      <c r="E316" s="56" t="s">
        <v>31</v>
      </c>
      <c r="F316" s="56" t="s">
        <v>31</v>
      </c>
      <c r="G316" s="57" t="s">
        <v>31</v>
      </c>
      <c r="H316" s="56" t="s">
        <v>31</v>
      </c>
      <c r="I316" s="56" t="s">
        <v>31</v>
      </c>
      <c r="J316" s="56" t="s">
        <v>31</v>
      </c>
      <c r="K316" s="56" t="s">
        <v>31</v>
      </c>
      <c r="L316" s="56" t="s">
        <v>31</v>
      </c>
      <c r="M316" s="56" t="s">
        <v>31</v>
      </c>
      <c r="N316" s="56" t="s">
        <v>31</v>
      </c>
      <c r="O316" s="56" t="s">
        <v>31</v>
      </c>
      <c r="P316" s="56" t="s">
        <v>31</v>
      </c>
      <c r="Q316" s="56" t="s">
        <v>31</v>
      </c>
      <c r="R316" s="56" t="s">
        <v>31</v>
      </c>
      <c r="S316" s="56" t="s">
        <v>31</v>
      </c>
      <c r="T316" s="56" t="s">
        <v>31</v>
      </c>
      <c r="U316" s="56" t="s">
        <v>31</v>
      </c>
      <c r="V316" s="56" t="s">
        <v>31</v>
      </c>
      <c r="W316" s="56" t="s">
        <v>31</v>
      </c>
      <c r="X316" s="56" t="s">
        <v>31</v>
      </c>
      <c r="Y316" s="56" t="s">
        <v>31</v>
      </c>
      <c r="Z316" s="56" t="s">
        <v>31</v>
      </c>
      <c r="AA316" s="56" t="s">
        <v>31</v>
      </c>
      <c r="AB316" s="56" t="s">
        <v>31</v>
      </c>
      <c r="AC316" s="56" t="s">
        <v>31</v>
      </c>
      <c r="AD316" s="56" t="s">
        <v>31</v>
      </c>
      <c r="AE316" s="56" t="s">
        <v>31</v>
      </c>
      <c r="AF316" s="56" t="s">
        <v>31</v>
      </c>
      <c r="AG316" s="222" t="s">
        <v>31</v>
      </c>
    </row>
    <row r="317" spans="1:38" s="38" customFormat="1" ht="19.5" thickBot="1" x14ac:dyDescent="0.3">
      <c r="A317" s="200" t="s">
        <v>714</v>
      </c>
      <c r="B317" s="201"/>
      <c r="C317" s="201"/>
      <c r="D317" s="201"/>
      <c r="E317" s="201"/>
      <c r="F317" s="201"/>
      <c r="G317" s="201"/>
      <c r="H317" s="201"/>
      <c r="I317" s="201"/>
      <c r="J317" s="201"/>
      <c r="K317" s="201"/>
      <c r="L317" s="201"/>
      <c r="M317" s="201"/>
      <c r="N317" s="201"/>
      <c r="O317" s="201"/>
      <c r="P317" s="201"/>
      <c r="Q317" s="201"/>
      <c r="R317" s="201"/>
      <c r="S317" s="201"/>
      <c r="T317" s="201"/>
      <c r="U317" s="201"/>
      <c r="V317" s="201"/>
      <c r="W317" s="201"/>
      <c r="X317" s="201"/>
      <c r="Y317" s="201"/>
      <c r="Z317" s="201"/>
      <c r="AA317" s="201"/>
      <c r="AB317" s="201"/>
      <c r="AC317" s="201"/>
      <c r="AD317" s="201"/>
      <c r="AE317" s="201"/>
      <c r="AF317" s="201"/>
      <c r="AG317" s="202"/>
    </row>
    <row r="318" spans="1:38" s="38" customFormat="1" ht="31.5" x14ac:dyDescent="0.25">
      <c r="A318" s="144" t="s">
        <v>715</v>
      </c>
      <c r="B318" s="145" t="s">
        <v>716</v>
      </c>
      <c r="C318" s="146" t="s">
        <v>31</v>
      </c>
      <c r="D318" s="147" t="s">
        <v>585</v>
      </c>
      <c r="E318" s="147" t="s">
        <v>585</v>
      </c>
      <c r="F318" s="147" t="s">
        <v>585</v>
      </c>
      <c r="G318" s="147" t="s">
        <v>585</v>
      </c>
      <c r="H318" s="147" t="s">
        <v>585</v>
      </c>
      <c r="I318" s="147" t="s">
        <v>585</v>
      </c>
      <c r="J318" s="147" t="s">
        <v>585</v>
      </c>
      <c r="K318" s="147" t="s">
        <v>585</v>
      </c>
      <c r="L318" s="147" t="s">
        <v>585</v>
      </c>
      <c r="M318" s="147" t="s">
        <v>585</v>
      </c>
      <c r="N318" s="147" t="s">
        <v>585</v>
      </c>
      <c r="O318" s="147" t="s">
        <v>585</v>
      </c>
      <c r="P318" s="147" t="s">
        <v>585</v>
      </c>
      <c r="Q318" s="147" t="s">
        <v>585</v>
      </c>
      <c r="R318" s="147" t="s">
        <v>585</v>
      </c>
      <c r="S318" s="147" t="s">
        <v>585</v>
      </c>
      <c r="T318" s="147" t="s">
        <v>585</v>
      </c>
      <c r="U318" s="147" t="s">
        <v>585</v>
      </c>
      <c r="V318" s="147" t="s">
        <v>585</v>
      </c>
      <c r="W318" s="147" t="s">
        <v>585</v>
      </c>
      <c r="X318" s="147" t="s">
        <v>585</v>
      </c>
      <c r="Y318" s="147" t="s">
        <v>585</v>
      </c>
      <c r="Z318" s="147" t="s">
        <v>585</v>
      </c>
      <c r="AA318" s="147" t="s">
        <v>585</v>
      </c>
      <c r="AB318" s="147" t="s">
        <v>585</v>
      </c>
      <c r="AC318" s="147" t="s">
        <v>585</v>
      </c>
      <c r="AD318" s="147" t="s">
        <v>585</v>
      </c>
      <c r="AE318" s="147" t="s">
        <v>585</v>
      </c>
      <c r="AF318" s="147" t="s">
        <v>585</v>
      </c>
      <c r="AG318" s="234" t="s">
        <v>585</v>
      </c>
    </row>
    <row r="319" spans="1:38" s="38" customFormat="1" ht="78.75" x14ac:dyDescent="0.25">
      <c r="A319" s="53" t="s">
        <v>717</v>
      </c>
      <c r="B319" s="72" t="s">
        <v>718</v>
      </c>
      <c r="C319" s="55" t="s">
        <v>719</v>
      </c>
      <c r="D319" s="56">
        <f t="shared" ref="D319:E323" si="157">SUM(I319,N319,S319,X319,AC319)</f>
        <v>3949.8440000000001</v>
      </c>
      <c r="E319" s="56">
        <f t="shared" si="157"/>
        <v>4096.9006958904101</v>
      </c>
      <c r="F319" s="56">
        <f>E319-D319</f>
        <v>147.05669589041008</v>
      </c>
      <c r="G319" s="57">
        <f>F319/D319</f>
        <v>3.7231013652794916E-2</v>
      </c>
      <c r="H319" s="56" t="s">
        <v>720</v>
      </c>
      <c r="I319" s="58">
        <v>2269.1</v>
      </c>
      <c r="J319" s="58">
        <v>2287.0840931506846</v>
      </c>
      <c r="K319" s="56">
        <f>J319-I319</f>
        <v>17.984093150684657</v>
      </c>
      <c r="L319" s="57">
        <f>K319/I319</f>
        <v>7.9256503242187033E-3</v>
      </c>
      <c r="M319" s="56" t="s">
        <v>721</v>
      </c>
      <c r="N319" s="56" t="s">
        <v>31</v>
      </c>
      <c r="O319" s="56" t="s">
        <v>31</v>
      </c>
      <c r="P319" s="56" t="s">
        <v>31</v>
      </c>
      <c r="Q319" s="57" t="s">
        <v>31</v>
      </c>
      <c r="R319" s="56" t="s">
        <v>31</v>
      </c>
      <c r="S319" s="56">
        <v>599.74400000000003</v>
      </c>
      <c r="T319" s="58">
        <v>704.81660273972614</v>
      </c>
      <c r="U319" s="56">
        <f>T319-S319</f>
        <v>105.07260273972611</v>
      </c>
      <c r="V319" s="57">
        <f>U319/S319</f>
        <v>0.17519575475490559</v>
      </c>
      <c r="W319" s="56" t="s">
        <v>722</v>
      </c>
      <c r="X319" s="56">
        <v>487</v>
      </c>
      <c r="Y319" s="58">
        <v>487</v>
      </c>
      <c r="Z319" s="56">
        <f>Y319-X319</f>
        <v>0</v>
      </c>
      <c r="AA319" s="57">
        <f>Z319/X319</f>
        <v>0</v>
      </c>
      <c r="AB319" s="122" t="s">
        <v>31</v>
      </c>
      <c r="AC319" s="56">
        <v>594</v>
      </c>
      <c r="AD319" s="58">
        <v>618</v>
      </c>
      <c r="AE319" s="56">
        <f>AD319-AC319</f>
        <v>24</v>
      </c>
      <c r="AF319" s="57">
        <f>AE319/AC319</f>
        <v>4.0404040404040407E-2</v>
      </c>
      <c r="AG319" s="222" t="s">
        <v>723</v>
      </c>
    </row>
    <row r="320" spans="1:38" s="38" customFormat="1" ht="30.75" customHeight="1" x14ac:dyDescent="0.25">
      <c r="A320" s="53" t="s">
        <v>724</v>
      </c>
      <c r="B320" s="72" t="s">
        <v>725</v>
      </c>
      <c r="C320" s="55" t="s">
        <v>726</v>
      </c>
      <c r="D320" s="56">
        <f t="shared" si="157"/>
        <v>11515.34</v>
      </c>
      <c r="E320" s="56">
        <f t="shared" si="157"/>
        <v>11642.447671232878</v>
      </c>
      <c r="F320" s="56">
        <f>E320-D320</f>
        <v>127.10767123287769</v>
      </c>
      <c r="G320" s="57">
        <f>F320/D320</f>
        <v>1.10381170884123E-2</v>
      </c>
      <c r="H320" s="58" t="s">
        <v>31</v>
      </c>
      <c r="I320" s="58">
        <v>7248.64</v>
      </c>
      <c r="J320" s="58">
        <v>7250.2682191780832</v>
      </c>
      <c r="K320" s="56">
        <f>J320-I320</f>
        <v>1.6282191780828725</v>
      </c>
      <c r="L320" s="57">
        <f>K320/I320</f>
        <v>2.2462409197902952E-4</v>
      </c>
      <c r="M320" s="59" t="s">
        <v>727</v>
      </c>
      <c r="N320" s="58">
        <v>338</v>
      </c>
      <c r="O320" s="58">
        <v>338</v>
      </c>
      <c r="P320" s="56">
        <f>O320-N320</f>
        <v>0</v>
      </c>
      <c r="Q320" s="57">
        <f>P320/N320</f>
        <v>0</v>
      </c>
      <c r="R320" s="58" t="s">
        <v>31</v>
      </c>
      <c r="S320" s="56">
        <v>1365</v>
      </c>
      <c r="T320" s="58">
        <v>1690.4794520547946</v>
      </c>
      <c r="U320" s="56">
        <f>T320-S320</f>
        <v>325.47945205479459</v>
      </c>
      <c r="V320" s="57">
        <f>U320/S320</f>
        <v>0.23844648502182755</v>
      </c>
      <c r="W320" s="59" t="s">
        <v>728</v>
      </c>
      <c r="X320" s="56">
        <v>1178.7</v>
      </c>
      <c r="Y320" s="58">
        <v>1178.7</v>
      </c>
      <c r="Z320" s="56">
        <f>Y320-X320</f>
        <v>0</v>
      </c>
      <c r="AA320" s="57">
        <f>Z320/X320</f>
        <v>0</v>
      </c>
      <c r="AB320" s="58" t="s">
        <v>31</v>
      </c>
      <c r="AC320" s="56">
        <v>1385</v>
      </c>
      <c r="AD320" s="58">
        <v>1185</v>
      </c>
      <c r="AE320" s="56">
        <f>AD320-AC320</f>
        <v>-200</v>
      </c>
      <c r="AF320" s="57">
        <f>AE320/AC320</f>
        <v>-0.1444043321299639</v>
      </c>
      <c r="AG320" s="227" t="s">
        <v>729</v>
      </c>
    </row>
    <row r="321" spans="1:35" s="38" customFormat="1" ht="78.75" x14ac:dyDescent="0.25">
      <c r="A321" s="53" t="s">
        <v>730</v>
      </c>
      <c r="B321" s="72" t="s">
        <v>731</v>
      </c>
      <c r="C321" s="55" t="s">
        <v>719</v>
      </c>
      <c r="D321" s="56">
        <f t="shared" si="157"/>
        <v>3913.0250000000005</v>
      </c>
      <c r="E321" s="56">
        <f t="shared" si="157"/>
        <v>4005.5134904109609</v>
      </c>
      <c r="F321" s="56">
        <f>E321-D321</f>
        <v>92.488490410960367</v>
      </c>
      <c r="G321" s="57">
        <f>F321/D321</f>
        <v>2.3636059164191477E-2</v>
      </c>
      <c r="H321" s="56" t="s">
        <v>732</v>
      </c>
      <c r="I321" s="58">
        <v>2247.59</v>
      </c>
      <c r="J321" s="58">
        <v>2224.9685260274</v>
      </c>
      <c r="K321" s="56">
        <f>J321-I321</f>
        <v>-22.621473972600143</v>
      </c>
      <c r="L321" s="57">
        <f>K321/I321</f>
        <v>-1.0064768918085656E-2</v>
      </c>
      <c r="M321" s="56" t="s">
        <v>733</v>
      </c>
      <c r="N321" s="56" t="s">
        <v>31</v>
      </c>
      <c r="O321" s="56" t="s">
        <v>31</v>
      </c>
      <c r="P321" s="56" t="s">
        <v>31</v>
      </c>
      <c r="Q321" s="57" t="s">
        <v>31</v>
      </c>
      <c r="R321" s="56" t="s">
        <v>31</v>
      </c>
      <c r="S321" s="56">
        <v>599.74400000000003</v>
      </c>
      <c r="T321" s="58">
        <v>702.77873972602697</v>
      </c>
      <c r="U321" s="56">
        <f>T321-S321</f>
        <v>103.03473972602694</v>
      </c>
      <c r="V321" s="57">
        <f>U321/S321</f>
        <v>0.1717978666331417</v>
      </c>
      <c r="W321" s="56" t="s">
        <v>732</v>
      </c>
      <c r="X321" s="56">
        <v>479.92200000000003</v>
      </c>
      <c r="Y321" s="58">
        <v>480.26168219178101</v>
      </c>
      <c r="Z321" s="56">
        <f>Y321-X321</f>
        <v>0.33968219178098025</v>
      </c>
      <c r="AA321" s="57">
        <f>Z321/X321</f>
        <v>7.0778624814236523E-4</v>
      </c>
      <c r="AB321" s="56" t="s">
        <v>31</v>
      </c>
      <c r="AC321" s="56">
        <v>585.76900000000001</v>
      </c>
      <c r="AD321" s="58">
        <v>597.50454246575305</v>
      </c>
      <c r="AE321" s="56">
        <f>AD321-AC321</f>
        <v>11.735542465753042</v>
      </c>
      <c r="AF321" s="57">
        <f>AE321/AC321</f>
        <v>2.0034420506638353E-2</v>
      </c>
      <c r="AG321" s="222" t="s">
        <v>734</v>
      </c>
    </row>
    <row r="322" spans="1:35" s="38" customFormat="1" x14ac:dyDescent="0.25">
      <c r="A322" s="53" t="s">
        <v>735</v>
      </c>
      <c r="B322" s="72" t="s">
        <v>736</v>
      </c>
      <c r="C322" s="55" t="s">
        <v>726</v>
      </c>
      <c r="D322" s="56">
        <f t="shared" si="157"/>
        <v>7879.0420479999902</v>
      </c>
      <c r="E322" s="56">
        <f t="shared" si="157"/>
        <v>7852.4659625421864</v>
      </c>
      <c r="F322" s="56">
        <f>E322-D322</f>
        <v>-26.576085457803856</v>
      </c>
      <c r="G322" s="57">
        <f>F322/D322</f>
        <v>-3.3730097257889248E-3</v>
      </c>
      <c r="H322" s="56" t="s">
        <v>31</v>
      </c>
      <c r="I322" s="58">
        <v>3713.8215309999969</v>
      </c>
      <c r="J322" s="58">
        <v>3763.5406789999993</v>
      </c>
      <c r="K322" s="56">
        <f>J322-I322</f>
        <v>49.719148000002406</v>
      </c>
      <c r="L322" s="57">
        <f>K322/I322</f>
        <v>1.3387597542043128E-2</v>
      </c>
      <c r="M322" s="56" t="s">
        <v>31</v>
      </c>
      <c r="N322" s="56">
        <v>279.60419199999995</v>
      </c>
      <c r="O322" s="58">
        <v>279.58774299999999</v>
      </c>
      <c r="P322" s="56">
        <f>O322-N322</f>
        <v>-1.6448999999965963E-2</v>
      </c>
      <c r="Q322" s="57">
        <f>P322/N322</f>
        <v>-5.882959007984389E-5</v>
      </c>
      <c r="R322" s="56" t="s">
        <v>31</v>
      </c>
      <c r="S322" s="56">
        <v>2413.0645589999958</v>
      </c>
      <c r="T322" s="58">
        <v>2403.95946</v>
      </c>
      <c r="U322" s="56">
        <f>T322-S322</f>
        <v>-9.1050989999957892</v>
      </c>
      <c r="V322" s="57">
        <f>U322/S322</f>
        <v>-3.7732513065332394E-3</v>
      </c>
      <c r="W322" s="56" t="s">
        <v>31</v>
      </c>
      <c r="X322" s="56">
        <v>1070.0333069999999</v>
      </c>
      <c r="Y322" s="58">
        <v>1013.657634</v>
      </c>
      <c r="Z322" s="56">
        <f>Y322-X322</f>
        <v>-56.375672999999892</v>
      </c>
      <c r="AA322" s="57">
        <f>Z322/X322</f>
        <v>-5.2685904850997216E-2</v>
      </c>
      <c r="AB322" s="56" t="s">
        <v>31</v>
      </c>
      <c r="AC322" s="56">
        <v>402.51845899999819</v>
      </c>
      <c r="AD322" s="58">
        <v>391.72044654218615</v>
      </c>
      <c r="AE322" s="56">
        <f>AD322-AC322</f>
        <v>-10.798012457812035</v>
      </c>
      <c r="AF322" s="57">
        <f>AE322/AC322</f>
        <v>-2.6826129873989416E-2</v>
      </c>
      <c r="AG322" s="222" t="s">
        <v>31</v>
      </c>
    </row>
    <row r="323" spans="1:35" s="38" customFormat="1" ht="27.75" customHeight="1" x14ac:dyDescent="0.25">
      <c r="A323" s="53" t="s">
        <v>737</v>
      </c>
      <c r="B323" s="72" t="s">
        <v>738</v>
      </c>
      <c r="C323" s="55" t="s">
        <v>739</v>
      </c>
      <c r="D323" s="56">
        <f t="shared" si="157"/>
        <v>18816.791191935001</v>
      </c>
      <c r="E323" s="56">
        <f t="shared" si="157"/>
        <v>18931.924223999999</v>
      </c>
      <c r="F323" s="56">
        <f>E323-D323</f>
        <v>115.13303206499768</v>
      </c>
      <c r="G323" s="57">
        <f>F323/D323</f>
        <v>6.1186326026907521E-3</v>
      </c>
      <c r="H323" s="56" t="s">
        <v>31</v>
      </c>
      <c r="I323" s="58">
        <v>9551.7911919350008</v>
      </c>
      <c r="J323" s="58">
        <v>9699.5499749999981</v>
      </c>
      <c r="K323" s="56">
        <f>J323-I323</f>
        <v>147.75878306499726</v>
      </c>
      <c r="L323" s="57">
        <f>K323/I323</f>
        <v>1.5469222483606691E-2</v>
      </c>
      <c r="M323" s="56" t="s">
        <v>31</v>
      </c>
      <c r="N323" s="56" t="s">
        <v>31</v>
      </c>
      <c r="O323" s="56" t="s">
        <v>31</v>
      </c>
      <c r="P323" s="56" t="s">
        <v>31</v>
      </c>
      <c r="Q323" s="57" t="s">
        <v>31</v>
      </c>
      <c r="R323" s="56" t="s">
        <v>31</v>
      </c>
      <c r="S323" s="56">
        <v>3200</v>
      </c>
      <c r="T323" s="58">
        <v>3591.1351259999997</v>
      </c>
      <c r="U323" s="56">
        <f>T323-S323</f>
        <v>391.13512599999967</v>
      </c>
      <c r="V323" s="57">
        <f>U323/S323</f>
        <v>0.1222297268749999</v>
      </c>
      <c r="W323" s="56" t="s">
        <v>728</v>
      </c>
      <c r="X323" s="56">
        <v>2640</v>
      </c>
      <c r="Y323" s="58">
        <v>2571.7410649999997</v>
      </c>
      <c r="Z323" s="56">
        <f>Y323-X323</f>
        <v>-68.258935000000292</v>
      </c>
      <c r="AA323" s="57">
        <f>Z323/X323</f>
        <v>-2.5855657196969809E-2</v>
      </c>
      <c r="AB323" s="56" t="s">
        <v>31</v>
      </c>
      <c r="AC323" s="56">
        <v>3425</v>
      </c>
      <c r="AD323" s="58">
        <v>3069.4980580000001</v>
      </c>
      <c r="AE323" s="56">
        <f>AD323-AC323</f>
        <v>-355.50194199999987</v>
      </c>
      <c r="AF323" s="57">
        <f>AE323/AC323</f>
        <v>-0.10379618744525544</v>
      </c>
      <c r="AG323" s="222" t="s">
        <v>31</v>
      </c>
    </row>
    <row r="324" spans="1:35" s="38" customFormat="1" x14ac:dyDescent="0.25">
      <c r="A324" s="53" t="s">
        <v>740</v>
      </c>
      <c r="B324" s="72" t="s">
        <v>741</v>
      </c>
      <c r="C324" s="55" t="s">
        <v>31</v>
      </c>
      <c r="D324" s="56" t="s">
        <v>585</v>
      </c>
      <c r="E324" s="56" t="s">
        <v>585</v>
      </c>
      <c r="F324" s="56" t="s">
        <v>585</v>
      </c>
      <c r="G324" s="57" t="s">
        <v>585</v>
      </c>
      <c r="H324" s="56" t="s">
        <v>585</v>
      </c>
      <c r="I324" s="56" t="s">
        <v>585</v>
      </c>
      <c r="J324" s="56" t="s">
        <v>585</v>
      </c>
      <c r="K324" s="56" t="s">
        <v>585</v>
      </c>
      <c r="L324" s="57" t="s">
        <v>585</v>
      </c>
      <c r="M324" s="56" t="s">
        <v>585</v>
      </c>
      <c r="N324" s="56" t="s">
        <v>585</v>
      </c>
      <c r="O324" s="56" t="s">
        <v>585</v>
      </c>
      <c r="P324" s="56" t="s">
        <v>585</v>
      </c>
      <c r="Q324" s="57" t="s">
        <v>585</v>
      </c>
      <c r="R324" s="56" t="s">
        <v>585</v>
      </c>
      <c r="S324" s="56" t="s">
        <v>585</v>
      </c>
      <c r="T324" s="56" t="s">
        <v>585</v>
      </c>
      <c r="U324" s="56" t="s">
        <v>585</v>
      </c>
      <c r="V324" s="57" t="s">
        <v>585</v>
      </c>
      <c r="W324" s="56" t="s">
        <v>585</v>
      </c>
      <c r="X324" s="56" t="s">
        <v>585</v>
      </c>
      <c r="Y324" s="56" t="s">
        <v>585</v>
      </c>
      <c r="Z324" s="56" t="s">
        <v>585</v>
      </c>
      <c r="AA324" s="57" t="s">
        <v>585</v>
      </c>
      <c r="AB324" s="56" t="s">
        <v>585</v>
      </c>
      <c r="AC324" s="56" t="s">
        <v>585</v>
      </c>
      <c r="AD324" s="56" t="s">
        <v>585</v>
      </c>
      <c r="AE324" s="56" t="s">
        <v>585</v>
      </c>
      <c r="AF324" s="56" t="s">
        <v>585</v>
      </c>
      <c r="AG324" s="222" t="s">
        <v>585</v>
      </c>
    </row>
    <row r="325" spans="1:35" s="38" customFormat="1" x14ac:dyDescent="0.25">
      <c r="A325" s="53" t="s">
        <v>742</v>
      </c>
      <c r="B325" s="70" t="s">
        <v>743</v>
      </c>
      <c r="C325" s="55" t="s">
        <v>739</v>
      </c>
      <c r="D325" s="56">
        <f>SUM(I325,N325,S325,X325,AC325)</f>
        <v>16414.928863120454</v>
      </c>
      <c r="E325" s="56">
        <f>SUM(J325,O325,T325,Y325,AD325)</f>
        <v>16550.657309999999</v>
      </c>
      <c r="F325" s="56">
        <f>E325-D325</f>
        <v>135.72844687954421</v>
      </c>
      <c r="G325" s="57">
        <f>F325/D325</f>
        <v>8.2685979337069407E-3</v>
      </c>
      <c r="H325" s="56" t="s">
        <v>31</v>
      </c>
      <c r="I325" s="58">
        <v>8275.4723456395823</v>
      </c>
      <c r="J325" s="58">
        <v>8453.0056060000006</v>
      </c>
      <c r="K325" s="56">
        <f>J325-I325</f>
        <v>177.53326036041835</v>
      </c>
      <c r="L325" s="57">
        <f>K325/I325</f>
        <v>2.1452945879755391E-2</v>
      </c>
      <c r="M325" s="56" t="s">
        <v>31</v>
      </c>
      <c r="N325" s="56">
        <v>0</v>
      </c>
      <c r="O325" s="58">
        <v>0</v>
      </c>
      <c r="P325" s="56">
        <f>O325-N325</f>
        <v>0</v>
      </c>
      <c r="Q325" s="57">
        <v>0</v>
      </c>
      <c r="R325" s="56" t="s">
        <v>31</v>
      </c>
      <c r="S325" s="56">
        <v>2816.7069999999999</v>
      </c>
      <c r="T325" s="58">
        <v>3173.8610720000001</v>
      </c>
      <c r="U325" s="56">
        <f>T325-S325</f>
        <v>357.15407200000027</v>
      </c>
      <c r="V325" s="57">
        <f>U325/S325</f>
        <v>0.12679844655478908</v>
      </c>
      <c r="W325" s="56" t="s">
        <v>31</v>
      </c>
      <c r="X325" s="56">
        <v>2265.9110000000001</v>
      </c>
      <c r="Y325" s="58">
        <v>2188.9301</v>
      </c>
      <c r="Z325" s="56">
        <f>Y325-X325</f>
        <v>-76.98090000000002</v>
      </c>
      <c r="AA325" s="57">
        <f>Z325/X325</f>
        <v>-3.3973487926048297E-2</v>
      </c>
      <c r="AB325" s="56" t="s">
        <v>31</v>
      </c>
      <c r="AC325" s="56">
        <v>3056.8385174808736</v>
      </c>
      <c r="AD325" s="58">
        <v>2734.8605319999997</v>
      </c>
      <c r="AE325" s="56">
        <f>AD325-AC325</f>
        <v>-321.97798548087394</v>
      </c>
      <c r="AF325" s="57">
        <f>AE325/AC325</f>
        <v>-0.10533038747045576</v>
      </c>
      <c r="AG325" s="222" t="s">
        <v>31</v>
      </c>
    </row>
    <row r="326" spans="1:35" s="38" customFormat="1" x14ac:dyDescent="0.25">
      <c r="A326" s="53" t="s">
        <v>744</v>
      </c>
      <c r="B326" s="70" t="s">
        <v>745</v>
      </c>
      <c r="C326" s="55" t="s">
        <v>746</v>
      </c>
      <c r="D326" s="56">
        <f>SUM(I326,N326,S326,X326,AC326)</f>
        <v>17981.135672556575</v>
      </c>
      <c r="E326" s="56">
        <f>SUM(J326,O326,T326,Y326,AD326)</f>
        <v>18807.805701000001</v>
      </c>
      <c r="F326" s="56">
        <f>E326-D326</f>
        <v>826.67002844342642</v>
      </c>
      <c r="G326" s="57">
        <f>F326/D326</f>
        <v>4.5974294588362323E-2</v>
      </c>
      <c r="H326" s="56" t="s">
        <v>31</v>
      </c>
      <c r="I326" s="58">
        <v>10994.204000000002</v>
      </c>
      <c r="J326" s="58">
        <v>10971.476172000001</v>
      </c>
      <c r="K326" s="56">
        <f>J326-I326</f>
        <v>-22.727828000000954</v>
      </c>
      <c r="L326" s="57">
        <f>K326/I326</f>
        <v>-2.067255437501519E-3</v>
      </c>
      <c r="M326" s="56" t="s">
        <v>31</v>
      </c>
      <c r="N326" s="56">
        <v>658.5</v>
      </c>
      <c r="O326" s="58">
        <v>652.91999999999996</v>
      </c>
      <c r="P326" s="56">
        <f>O326-N326</f>
        <v>-5.5800000000000409</v>
      </c>
      <c r="Q326" s="57">
        <f>P326/N326</f>
        <v>-8.4738041002278518E-3</v>
      </c>
      <c r="R326" s="56" t="s">
        <v>31</v>
      </c>
      <c r="S326" s="56">
        <v>2060.4986725565732</v>
      </c>
      <c r="T326" s="58">
        <v>2703.1185289999994</v>
      </c>
      <c r="U326" s="56">
        <f>T326-S326</f>
        <v>642.61985644342622</v>
      </c>
      <c r="V326" s="57">
        <f>U326/S326</f>
        <v>0.31187588956128404</v>
      </c>
      <c r="W326" s="56" t="s">
        <v>31</v>
      </c>
      <c r="X326" s="56">
        <v>2351.1469999999999</v>
      </c>
      <c r="Y326" s="58">
        <v>2455.9250000000002</v>
      </c>
      <c r="Z326" s="56">
        <f>Y326-X326</f>
        <v>104.77800000000025</v>
      </c>
      <c r="AA326" s="57">
        <f>Z326/X326</f>
        <v>4.4564631645745777E-2</v>
      </c>
      <c r="AB326" s="56" t="s">
        <v>31</v>
      </c>
      <c r="AC326" s="56">
        <v>1916.7859999999998</v>
      </c>
      <c r="AD326" s="58">
        <v>2024.3660000000002</v>
      </c>
      <c r="AE326" s="56">
        <f>AD326-AC326</f>
        <v>107.58000000000038</v>
      </c>
      <c r="AF326" s="57">
        <f>AE326/AC326</f>
        <v>5.6125201248339876E-2</v>
      </c>
      <c r="AG326" s="222" t="s">
        <v>31</v>
      </c>
    </row>
    <row r="327" spans="1:35" s="38" customFormat="1" x14ac:dyDescent="0.25">
      <c r="A327" s="53" t="s">
        <v>747</v>
      </c>
      <c r="B327" s="72" t="s">
        <v>748</v>
      </c>
      <c r="C327" s="55" t="s">
        <v>31</v>
      </c>
      <c r="D327" s="56" t="s">
        <v>585</v>
      </c>
      <c r="E327" s="56" t="s">
        <v>585</v>
      </c>
      <c r="F327" s="56" t="s">
        <v>585</v>
      </c>
      <c r="G327" s="57" t="s">
        <v>585</v>
      </c>
      <c r="H327" s="56" t="s">
        <v>585</v>
      </c>
      <c r="I327" s="56" t="s">
        <v>585</v>
      </c>
      <c r="J327" s="56" t="s">
        <v>585</v>
      </c>
      <c r="K327" s="56" t="s">
        <v>585</v>
      </c>
      <c r="L327" s="57" t="s">
        <v>585</v>
      </c>
      <c r="M327" s="56" t="s">
        <v>585</v>
      </c>
      <c r="N327" s="56" t="s">
        <v>585</v>
      </c>
      <c r="O327" s="56" t="s">
        <v>585</v>
      </c>
      <c r="P327" s="56" t="s">
        <v>585</v>
      </c>
      <c r="Q327" s="57" t="s">
        <v>585</v>
      </c>
      <c r="R327" s="56" t="s">
        <v>585</v>
      </c>
      <c r="S327" s="56" t="s">
        <v>585</v>
      </c>
      <c r="T327" s="56" t="s">
        <v>585</v>
      </c>
      <c r="U327" s="56" t="s">
        <v>585</v>
      </c>
      <c r="V327" s="57" t="s">
        <v>585</v>
      </c>
      <c r="W327" s="56" t="s">
        <v>585</v>
      </c>
      <c r="X327" s="56" t="s">
        <v>585</v>
      </c>
      <c r="Y327" s="56" t="s">
        <v>585</v>
      </c>
      <c r="Z327" s="56" t="s">
        <v>585</v>
      </c>
      <c r="AA327" s="57" t="s">
        <v>585</v>
      </c>
      <c r="AB327" s="56" t="s">
        <v>585</v>
      </c>
      <c r="AC327" s="56" t="s">
        <v>585</v>
      </c>
      <c r="AD327" s="56" t="s">
        <v>585</v>
      </c>
      <c r="AE327" s="56" t="s">
        <v>585</v>
      </c>
      <c r="AF327" s="56" t="s">
        <v>585</v>
      </c>
      <c r="AG327" s="222" t="s">
        <v>585</v>
      </c>
    </row>
    <row r="328" spans="1:35" s="38" customFormat="1" x14ac:dyDescent="0.25">
      <c r="A328" s="53" t="s">
        <v>749</v>
      </c>
      <c r="B328" s="70" t="s">
        <v>743</v>
      </c>
      <c r="C328" s="55" t="s">
        <v>739</v>
      </c>
      <c r="D328" s="56" t="s">
        <v>31</v>
      </c>
      <c r="E328" s="56" t="s">
        <v>31</v>
      </c>
      <c r="F328" s="56" t="s">
        <v>31</v>
      </c>
      <c r="G328" s="57" t="s">
        <v>31</v>
      </c>
      <c r="H328" s="56" t="s">
        <v>31</v>
      </c>
      <c r="I328" s="58" t="s">
        <v>31</v>
      </c>
      <c r="J328" s="58" t="s">
        <v>31</v>
      </c>
      <c r="K328" s="56" t="s">
        <v>31</v>
      </c>
      <c r="L328" s="57" t="s">
        <v>31</v>
      </c>
      <c r="M328" s="56" t="s">
        <v>31</v>
      </c>
      <c r="N328" s="56" t="s">
        <v>31</v>
      </c>
      <c r="O328" s="58" t="s">
        <v>31</v>
      </c>
      <c r="P328" s="56" t="s">
        <v>31</v>
      </c>
      <c r="Q328" s="57" t="s">
        <v>31</v>
      </c>
      <c r="R328" s="56" t="s">
        <v>31</v>
      </c>
      <c r="S328" s="56" t="s">
        <v>31</v>
      </c>
      <c r="T328" s="58" t="s">
        <v>31</v>
      </c>
      <c r="U328" s="56" t="s">
        <v>31</v>
      </c>
      <c r="V328" s="57" t="s">
        <v>31</v>
      </c>
      <c r="W328" s="56" t="s">
        <v>31</v>
      </c>
      <c r="X328" s="56" t="s">
        <v>31</v>
      </c>
      <c r="Y328" s="58" t="s">
        <v>31</v>
      </c>
      <c r="Z328" s="56" t="s">
        <v>31</v>
      </c>
      <c r="AA328" s="57" t="s">
        <v>31</v>
      </c>
      <c r="AB328" s="56" t="s">
        <v>31</v>
      </c>
      <c r="AC328" s="56" t="s">
        <v>31</v>
      </c>
      <c r="AD328" s="58" t="s">
        <v>31</v>
      </c>
      <c r="AE328" s="56" t="s">
        <v>31</v>
      </c>
      <c r="AF328" s="57" t="s">
        <v>31</v>
      </c>
      <c r="AG328" s="222" t="s">
        <v>31</v>
      </c>
    </row>
    <row r="329" spans="1:35" s="38" customFormat="1" x14ac:dyDescent="0.25">
      <c r="A329" s="53" t="s">
        <v>750</v>
      </c>
      <c r="B329" s="70" t="s">
        <v>751</v>
      </c>
      <c r="C329" s="55" t="s">
        <v>719</v>
      </c>
      <c r="D329" s="56" t="s">
        <v>31</v>
      </c>
      <c r="E329" s="56" t="s">
        <v>31</v>
      </c>
      <c r="F329" s="56" t="s">
        <v>31</v>
      </c>
      <c r="G329" s="57" t="s">
        <v>31</v>
      </c>
      <c r="H329" s="56" t="s">
        <v>31</v>
      </c>
      <c r="I329" s="58" t="s">
        <v>31</v>
      </c>
      <c r="J329" s="58" t="s">
        <v>31</v>
      </c>
      <c r="K329" s="56" t="s">
        <v>31</v>
      </c>
      <c r="L329" s="57" t="s">
        <v>31</v>
      </c>
      <c r="M329" s="56" t="s">
        <v>31</v>
      </c>
      <c r="N329" s="56" t="s">
        <v>31</v>
      </c>
      <c r="O329" s="58" t="s">
        <v>31</v>
      </c>
      <c r="P329" s="56" t="s">
        <v>31</v>
      </c>
      <c r="Q329" s="57" t="s">
        <v>31</v>
      </c>
      <c r="R329" s="56" t="s">
        <v>31</v>
      </c>
      <c r="S329" s="56" t="s">
        <v>31</v>
      </c>
      <c r="T329" s="58" t="s">
        <v>31</v>
      </c>
      <c r="U329" s="56" t="s">
        <v>31</v>
      </c>
      <c r="V329" s="57" t="s">
        <v>31</v>
      </c>
      <c r="W329" s="56" t="s">
        <v>31</v>
      </c>
      <c r="X329" s="56" t="s">
        <v>31</v>
      </c>
      <c r="Y329" s="58" t="s">
        <v>31</v>
      </c>
      <c r="Z329" s="56" t="s">
        <v>31</v>
      </c>
      <c r="AA329" s="57" t="s">
        <v>31</v>
      </c>
      <c r="AB329" s="56" t="s">
        <v>31</v>
      </c>
      <c r="AC329" s="56" t="s">
        <v>31</v>
      </c>
      <c r="AD329" s="58" t="s">
        <v>31</v>
      </c>
      <c r="AE329" s="56" t="s">
        <v>31</v>
      </c>
      <c r="AF329" s="57" t="s">
        <v>31</v>
      </c>
      <c r="AG329" s="222" t="s">
        <v>31</v>
      </c>
    </row>
    <row r="330" spans="1:35" s="38" customFormat="1" ht="94.5" x14ac:dyDescent="0.25">
      <c r="A330" s="53" t="s">
        <v>752</v>
      </c>
      <c r="B330" s="70" t="s">
        <v>745</v>
      </c>
      <c r="C330" s="55" t="s">
        <v>746</v>
      </c>
      <c r="D330" s="56">
        <f>SUM(I330,N330,S330,X330,AC330)</f>
        <v>3019.4394459496848</v>
      </c>
      <c r="E330" s="56">
        <f>SUM(J330,O330,T330,Y330,AD330)</f>
        <v>2390.0020310012919</v>
      </c>
      <c r="F330" s="56">
        <f>E330-D330</f>
        <v>-629.43741494839287</v>
      </c>
      <c r="G330" s="57">
        <f>F330/D330</f>
        <v>-0.20846167847238281</v>
      </c>
      <c r="H330" s="56" t="s">
        <v>753</v>
      </c>
      <c r="I330" s="58">
        <v>0</v>
      </c>
      <c r="J330" s="58">
        <v>0</v>
      </c>
      <c r="K330" s="56">
        <f>J330-I330</f>
        <v>0</v>
      </c>
      <c r="L330" s="57">
        <v>0</v>
      </c>
      <c r="M330" s="56" t="s">
        <v>31</v>
      </c>
      <c r="N330" s="56">
        <v>45.888039847628455</v>
      </c>
      <c r="O330" s="58">
        <v>46.544029000000002</v>
      </c>
      <c r="P330" s="56">
        <f>O330-N330</f>
        <v>0.65598915237154642</v>
      </c>
      <c r="Q330" s="57">
        <f>P330/N330</f>
        <v>1.4295427622312106E-2</v>
      </c>
      <c r="R330" s="56" t="s">
        <v>31</v>
      </c>
      <c r="S330" s="56">
        <v>2561.5221061020561</v>
      </c>
      <c r="T330" s="58">
        <v>2014.778644</v>
      </c>
      <c r="U330" s="56">
        <f>T330-S330</f>
        <v>-546.74346210205613</v>
      </c>
      <c r="V330" s="57">
        <f>U330/S330</f>
        <v>-0.21344475645929592</v>
      </c>
      <c r="W330" s="56" t="s">
        <v>754</v>
      </c>
      <c r="X330" s="56">
        <v>412.02930000000003</v>
      </c>
      <c r="Y330" s="58">
        <v>328.67935800129163</v>
      </c>
      <c r="Z330" s="56">
        <f>Y330-X330</f>
        <v>-83.349941998708402</v>
      </c>
      <c r="AA330" s="57">
        <f>Z330/X330</f>
        <v>-0.2022912982127931</v>
      </c>
      <c r="AB330" s="56" t="s">
        <v>755</v>
      </c>
      <c r="AC330" s="56">
        <v>0</v>
      </c>
      <c r="AD330" s="58">
        <v>0</v>
      </c>
      <c r="AE330" s="56">
        <f>AD330-AC330</f>
        <v>0</v>
      </c>
      <c r="AF330" s="57">
        <v>0</v>
      </c>
      <c r="AG330" s="222" t="s">
        <v>31</v>
      </c>
    </row>
    <row r="331" spans="1:35" s="38" customFormat="1" x14ac:dyDescent="0.25">
      <c r="A331" s="53" t="s">
        <v>756</v>
      </c>
      <c r="B331" s="72" t="s">
        <v>757</v>
      </c>
      <c r="C331" s="55" t="s">
        <v>31</v>
      </c>
      <c r="D331" s="56" t="s">
        <v>585</v>
      </c>
      <c r="E331" s="56" t="s">
        <v>585</v>
      </c>
      <c r="F331" s="56" t="s">
        <v>585</v>
      </c>
      <c r="G331" s="57" t="s">
        <v>585</v>
      </c>
      <c r="H331" s="56" t="s">
        <v>585</v>
      </c>
      <c r="I331" s="56" t="s">
        <v>585</v>
      </c>
      <c r="J331" s="56" t="s">
        <v>585</v>
      </c>
      <c r="K331" s="56" t="s">
        <v>585</v>
      </c>
      <c r="L331" s="57" t="s">
        <v>585</v>
      </c>
      <c r="M331" s="56" t="s">
        <v>585</v>
      </c>
      <c r="N331" s="56" t="s">
        <v>585</v>
      </c>
      <c r="O331" s="56" t="s">
        <v>585</v>
      </c>
      <c r="P331" s="56" t="s">
        <v>585</v>
      </c>
      <c r="Q331" s="57" t="s">
        <v>585</v>
      </c>
      <c r="R331" s="56" t="s">
        <v>585</v>
      </c>
      <c r="S331" s="56" t="s">
        <v>585</v>
      </c>
      <c r="T331" s="56" t="s">
        <v>585</v>
      </c>
      <c r="U331" s="56" t="s">
        <v>585</v>
      </c>
      <c r="V331" s="57" t="s">
        <v>585</v>
      </c>
      <c r="W331" s="56" t="s">
        <v>585</v>
      </c>
      <c r="X331" s="56" t="s">
        <v>585</v>
      </c>
      <c r="Y331" s="56" t="s">
        <v>585</v>
      </c>
      <c r="Z331" s="56" t="s">
        <v>585</v>
      </c>
      <c r="AA331" s="57" t="s">
        <v>585</v>
      </c>
      <c r="AB331" s="56" t="s">
        <v>585</v>
      </c>
      <c r="AC331" s="56" t="s">
        <v>585</v>
      </c>
      <c r="AD331" s="56" t="s">
        <v>585</v>
      </c>
      <c r="AE331" s="56" t="s">
        <v>585</v>
      </c>
      <c r="AF331" s="56" t="s">
        <v>585</v>
      </c>
      <c r="AG331" s="222" t="s">
        <v>585</v>
      </c>
    </row>
    <row r="332" spans="1:35" s="38" customFormat="1" ht="31.5" x14ac:dyDescent="0.25">
      <c r="A332" s="53" t="s">
        <v>758</v>
      </c>
      <c r="B332" s="70" t="s">
        <v>743</v>
      </c>
      <c r="C332" s="55" t="s">
        <v>739</v>
      </c>
      <c r="D332" s="56">
        <f>SUM(I332,N332,S332,X332,AC332)</f>
        <v>306.6851369762</v>
      </c>
      <c r="E332" s="56">
        <f>SUM(J332,O332,T332,Y332,AD332)</f>
        <v>320.18967900000001</v>
      </c>
      <c r="F332" s="56">
        <f>E332-D332</f>
        <v>13.504542023800013</v>
      </c>
      <c r="G332" s="57">
        <f>F332/D332</f>
        <v>4.40338979480705E-2</v>
      </c>
      <c r="H332" s="56" t="s">
        <v>31</v>
      </c>
      <c r="I332" s="58">
        <v>144.5534279762</v>
      </c>
      <c r="J332" s="58">
        <v>151.34683699999999</v>
      </c>
      <c r="K332" s="56">
        <f>J332-I332</f>
        <v>6.7934090237999953</v>
      </c>
      <c r="L332" s="57">
        <f>K332/I332</f>
        <v>4.6995834819762945E-2</v>
      </c>
      <c r="M332" s="56" t="s">
        <v>31</v>
      </c>
      <c r="N332" s="56">
        <v>32.213000000000001</v>
      </c>
      <c r="O332" s="58">
        <v>26.937173999999999</v>
      </c>
      <c r="P332" s="56">
        <f>O332-N332</f>
        <v>-5.2758260000000021</v>
      </c>
      <c r="Q332" s="57">
        <f>P332/N332</f>
        <v>-0.16377940582994449</v>
      </c>
      <c r="R332" s="56" t="s">
        <v>759</v>
      </c>
      <c r="S332" s="56">
        <v>97.719791000000001</v>
      </c>
      <c r="T332" s="58">
        <v>102.037807</v>
      </c>
      <c r="U332" s="56">
        <f>T332-S332</f>
        <v>4.3180160000000001</v>
      </c>
      <c r="V332" s="57">
        <f>U332/S332</f>
        <v>4.4187732656939475E-2</v>
      </c>
      <c r="W332" s="56" t="s">
        <v>31</v>
      </c>
      <c r="X332" s="56">
        <v>9.4244179999999993</v>
      </c>
      <c r="Y332" s="58">
        <v>16.103490000000001</v>
      </c>
      <c r="Z332" s="56">
        <f>Y332-X332</f>
        <v>6.6790720000000015</v>
      </c>
      <c r="AA332" s="57">
        <f>Z332/X332</f>
        <v>0.7086986167209478</v>
      </c>
      <c r="AB332" s="56" t="s">
        <v>760</v>
      </c>
      <c r="AC332" s="56">
        <v>22.7745</v>
      </c>
      <c r="AD332" s="58">
        <v>23.764371000000001</v>
      </c>
      <c r="AE332" s="56">
        <f>AD332-AC332</f>
        <v>0.98987100000000083</v>
      </c>
      <c r="AF332" s="57">
        <f>AE332/AC332</f>
        <v>4.3464005795956037E-2</v>
      </c>
      <c r="AG332" s="222" t="s">
        <v>31</v>
      </c>
    </row>
    <row r="333" spans="1:35" s="38" customFormat="1" x14ac:dyDescent="0.25">
      <c r="A333" s="53" t="s">
        <v>761</v>
      </c>
      <c r="B333" s="70" t="s">
        <v>745</v>
      </c>
      <c r="C333" s="55" t="s">
        <v>746</v>
      </c>
      <c r="D333" s="56">
        <f>SUM(I333,N333,S333,X333,AC333)</f>
        <v>0</v>
      </c>
      <c r="E333" s="56">
        <f>SUM(J333,O333,T333,Y333,AD333)</f>
        <v>0</v>
      </c>
      <c r="F333" s="56">
        <f>E333-D333</f>
        <v>0</v>
      </c>
      <c r="G333" s="57">
        <v>0</v>
      </c>
      <c r="H333" s="56" t="s">
        <v>31</v>
      </c>
      <c r="I333" s="58">
        <v>0</v>
      </c>
      <c r="J333" s="58">
        <v>0</v>
      </c>
      <c r="K333" s="56">
        <f>J333-I333</f>
        <v>0</v>
      </c>
      <c r="L333" s="57">
        <v>0</v>
      </c>
      <c r="M333" s="56" t="s">
        <v>31</v>
      </c>
      <c r="N333" s="56">
        <v>0</v>
      </c>
      <c r="O333" s="58">
        <v>0</v>
      </c>
      <c r="P333" s="56">
        <f>O333-N333</f>
        <v>0</v>
      </c>
      <c r="Q333" s="57">
        <v>0</v>
      </c>
      <c r="R333" s="56" t="s">
        <v>31</v>
      </c>
      <c r="S333" s="56">
        <v>0</v>
      </c>
      <c r="T333" s="58">
        <v>0</v>
      </c>
      <c r="U333" s="56">
        <f>T333-S333</f>
        <v>0</v>
      </c>
      <c r="V333" s="57">
        <v>0</v>
      </c>
      <c r="W333" s="56" t="s">
        <v>31</v>
      </c>
      <c r="X333" s="56">
        <v>0</v>
      </c>
      <c r="Y333" s="58">
        <v>0</v>
      </c>
      <c r="Z333" s="56">
        <f>Y333-X333</f>
        <v>0</v>
      </c>
      <c r="AA333" s="57">
        <v>0</v>
      </c>
      <c r="AB333" s="56" t="s">
        <v>31</v>
      </c>
      <c r="AC333" s="56">
        <v>0</v>
      </c>
      <c r="AD333" s="58">
        <v>0</v>
      </c>
      <c r="AE333" s="56">
        <f>AD333-AC333</f>
        <v>0</v>
      </c>
      <c r="AF333" s="57">
        <v>0</v>
      </c>
      <c r="AG333" s="222" t="s">
        <v>31</v>
      </c>
    </row>
    <row r="334" spans="1:35" s="38" customFormat="1" x14ac:dyDescent="0.25">
      <c r="A334" s="53" t="s">
        <v>762</v>
      </c>
      <c r="B334" s="72" t="s">
        <v>763</v>
      </c>
      <c r="C334" s="55" t="s">
        <v>31</v>
      </c>
      <c r="D334" s="56" t="s">
        <v>585</v>
      </c>
      <c r="E334" s="56" t="s">
        <v>585</v>
      </c>
      <c r="F334" s="56" t="s">
        <v>585</v>
      </c>
      <c r="G334" s="57" t="s">
        <v>585</v>
      </c>
      <c r="H334" s="56" t="s">
        <v>585</v>
      </c>
      <c r="I334" s="56" t="s">
        <v>585</v>
      </c>
      <c r="J334" s="56" t="s">
        <v>585</v>
      </c>
      <c r="K334" s="56" t="s">
        <v>585</v>
      </c>
      <c r="L334" s="57" t="s">
        <v>585</v>
      </c>
      <c r="M334" s="56" t="s">
        <v>585</v>
      </c>
      <c r="N334" s="56" t="s">
        <v>585</v>
      </c>
      <c r="O334" s="56" t="s">
        <v>585</v>
      </c>
      <c r="P334" s="56" t="s">
        <v>585</v>
      </c>
      <c r="Q334" s="57" t="s">
        <v>585</v>
      </c>
      <c r="R334" s="56" t="s">
        <v>585</v>
      </c>
      <c r="S334" s="56" t="s">
        <v>585</v>
      </c>
      <c r="T334" s="56" t="s">
        <v>585</v>
      </c>
      <c r="U334" s="56" t="s">
        <v>585</v>
      </c>
      <c r="V334" s="57" t="s">
        <v>585</v>
      </c>
      <c r="W334" s="56" t="s">
        <v>585</v>
      </c>
      <c r="X334" s="56" t="s">
        <v>585</v>
      </c>
      <c r="Y334" s="56" t="s">
        <v>585</v>
      </c>
      <c r="Z334" s="56" t="s">
        <v>585</v>
      </c>
      <c r="AA334" s="57" t="s">
        <v>585</v>
      </c>
      <c r="AB334" s="56" t="s">
        <v>585</v>
      </c>
      <c r="AC334" s="56" t="s">
        <v>585</v>
      </c>
      <c r="AD334" s="56" t="s">
        <v>585</v>
      </c>
      <c r="AE334" s="56" t="s">
        <v>585</v>
      </c>
      <c r="AF334" s="56" t="s">
        <v>585</v>
      </c>
      <c r="AG334" s="222" t="s">
        <v>585</v>
      </c>
    </row>
    <row r="335" spans="1:35" s="38" customFormat="1" ht="47.25" x14ac:dyDescent="0.25">
      <c r="A335" s="53" t="s">
        <v>764</v>
      </c>
      <c r="B335" s="70" t="s">
        <v>743</v>
      </c>
      <c r="C335" s="55" t="s">
        <v>739</v>
      </c>
      <c r="D335" s="56">
        <f t="shared" ref="D335:E337" si="158">SUM(I335,N335,S335,X335,AC335)</f>
        <v>16217.094273219984</v>
      </c>
      <c r="E335" s="56">
        <f t="shared" si="158"/>
        <v>16220.253657999998</v>
      </c>
      <c r="F335" s="56">
        <f>E335-D335</f>
        <v>3.1593847800140793</v>
      </c>
      <c r="G335" s="57">
        <f>F335/D335</f>
        <v>1.9481817931041526E-4</v>
      </c>
      <c r="H335" s="56" t="s">
        <v>31</v>
      </c>
      <c r="I335" s="58">
        <v>8164.4528587391105</v>
      </c>
      <c r="J335" s="58">
        <v>8199.6840049999992</v>
      </c>
      <c r="K335" s="56">
        <f>J335-I335</f>
        <v>35.231146260888636</v>
      </c>
      <c r="L335" s="57">
        <f>K335/I335</f>
        <v>4.3151876641896137E-3</v>
      </c>
      <c r="M335" s="56" t="s">
        <v>765</v>
      </c>
      <c r="N335" s="56" t="s">
        <v>31</v>
      </c>
      <c r="O335" s="56" t="s">
        <v>31</v>
      </c>
      <c r="P335" s="56" t="s">
        <v>31</v>
      </c>
      <c r="Q335" s="57" t="s">
        <v>31</v>
      </c>
      <c r="R335" s="56" t="s">
        <v>31</v>
      </c>
      <c r="S335" s="56">
        <v>2778.4732000000004</v>
      </c>
      <c r="T335" s="58">
        <v>3136.9641539999998</v>
      </c>
      <c r="U335" s="56">
        <f>T335-S335</f>
        <v>358.49095399999942</v>
      </c>
      <c r="V335" s="57">
        <f>U335/S335</f>
        <v>0.12902444191291798</v>
      </c>
      <c r="W335" s="56" t="s">
        <v>766</v>
      </c>
      <c r="X335" s="56">
        <v>2244.9786969999996</v>
      </c>
      <c r="Y335" s="58">
        <v>2170.68381</v>
      </c>
      <c r="Z335" s="56">
        <f>Y335-X335</f>
        <v>-74.294886999999562</v>
      </c>
      <c r="AA335" s="57">
        <f>Z335/X335</f>
        <v>-3.3093804898585891E-2</v>
      </c>
      <c r="AB335" s="56" t="s">
        <v>767</v>
      </c>
      <c r="AC335" s="56">
        <v>3029.1895174808733</v>
      </c>
      <c r="AD335" s="58">
        <v>2712.9216889999998</v>
      </c>
      <c r="AE335" s="56">
        <f>AD335-AC335</f>
        <v>-316.2678284808735</v>
      </c>
      <c r="AF335" s="57">
        <f>AE335/AC335</f>
        <v>-0.10440674862228076</v>
      </c>
      <c r="AG335" s="222" t="s">
        <v>768</v>
      </c>
      <c r="AI335" s="125"/>
    </row>
    <row r="336" spans="1:35" s="38" customFormat="1" ht="63" x14ac:dyDescent="0.25">
      <c r="A336" s="53" t="s">
        <v>769</v>
      </c>
      <c r="B336" s="70" t="s">
        <v>751</v>
      </c>
      <c r="C336" s="55" t="s">
        <v>719</v>
      </c>
      <c r="D336" s="56">
        <f t="shared" si="158"/>
        <v>3768.2825000000003</v>
      </c>
      <c r="E336" s="56">
        <f t="shared" si="158"/>
        <v>3664.9450000000002</v>
      </c>
      <c r="F336" s="56">
        <f>E336-D336</f>
        <v>-103.33750000000009</v>
      </c>
      <c r="G336" s="57">
        <f>F336/D336</f>
        <v>-2.7422970544273177E-2</v>
      </c>
      <c r="H336" s="56" t="s">
        <v>770</v>
      </c>
      <c r="I336" s="58">
        <v>2117.9684999999999</v>
      </c>
      <c r="J336" s="58">
        <v>2021.289</v>
      </c>
      <c r="K336" s="56">
        <f>J336-I336</f>
        <v>-96.679499999999962</v>
      </c>
      <c r="L336" s="57">
        <f>K336/I336</f>
        <v>-4.5647279456705783E-2</v>
      </c>
      <c r="M336" s="56" t="s">
        <v>771</v>
      </c>
      <c r="N336" s="56" t="s">
        <v>31</v>
      </c>
      <c r="O336" s="56" t="s">
        <v>31</v>
      </c>
      <c r="P336" s="56" t="s">
        <v>31</v>
      </c>
      <c r="Q336" s="57" t="s">
        <v>31</v>
      </c>
      <c r="R336" s="56" t="s">
        <v>31</v>
      </c>
      <c r="S336" s="56">
        <v>587.15</v>
      </c>
      <c r="T336" s="58">
        <v>657.72199999999998</v>
      </c>
      <c r="U336" s="56">
        <f>T336-S336</f>
        <v>70.572000000000003</v>
      </c>
      <c r="V336" s="57">
        <f>U336/S336</f>
        <v>0.12019415822191945</v>
      </c>
      <c r="W336" s="56" t="s">
        <v>766</v>
      </c>
      <c r="X336" s="56">
        <v>478.96500000000003</v>
      </c>
      <c r="Y336" s="58">
        <v>472.61</v>
      </c>
      <c r="Z336" s="56">
        <f>Y336-X336</f>
        <v>-6.3550000000000182</v>
      </c>
      <c r="AA336" s="57">
        <f>Z336/X336</f>
        <v>-1.3268192874218404E-2</v>
      </c>
      <c r="AB336" s="56" t="s">
        <v>771</v>
      </c>
      <c r="AC336" s="56">
        <v>584.19900000000007</v>
      </c>
      <c r="AD336" s="58">
        <v>513.32399999999996</v>
      </c>
      <c r="AE336" s="56">
        <f>AD336-AC336</f>
        <v>-70.875000000000114</v>
      </c>
      <c r="AF336" s="57">
        <f>AE336/AC336</f>
        <v>-0.12131996117761261</v>
      </c>
      <c r="AG336" s="222" t="s">
        <v>772</v>
      </c>
    </row>
    <row r="337" spans="1:33" s="38" customFormat="1" ht="36" customHeight="1" thickBot="1" x14ac:dyDescent="0.3">
      <c r="A337" s="60" t="s">
        <v>773</v>
      </c>
      <c r="B337" s="148" t="s">
        <v>745</v>
      </c>
      <c r="C337" s="62" t="s">
        <v>746</v>
      </c>
      <c r="D337" s="63">
        <f t="shared" si="158"/>
        <v>17000.790500997973</v>
      </c>
      <c r="E337" s="63">
        <f t="shared" si="158"/>
        <v>17157.757222</v>
      </c>
      <c r="F337" s="63">
        <f>E337-D337</f>
        <v>156.96672100202704</v>
      </c>
      <c r="G337" s="64">
        <f>F337/D337</f>
        <v>9.2329071988042459E-3</v>
      </c>
      <c r="H337" s="63" t="s">
        <v>31</v>
      </c>
      <c r="I337" s="102">
        <v>8943.3315301782986</v>
      </c>
      <c r="J337" s="102">
        <v>8886.3220290000008</v>
      </c>
      <c r="K337" s="63">
        <f>J337-I337</f>
        <v>-57.009501178297796</v>
      </c>
      <c r="L337" s="64">
        <f>K337/I337</f>
        <v>-6.3745262026712801E-3</v>
      </c>
      <c r="M337" s="63" t="s">
        <v>31</v>
      </c>
      <c r="N337" s="63">
        <v>620.19878406906605</v>
      </c>
      <c r="O337" s="102">
        <v>624.11015199999997</v>
      </c>
      <c r="P337" s="63">
        <f>O337-N337</f>
        <v>3.9113679309339204</v>
      </c>
      <c r="Q337" s="64">
        <f>P337/N337</f>
        <v>6.3066359228758917E-3</v>
      </c>
      <c r="R337" s="63" t="s">
        <v>31</v>
      </c>
      <c r="S337" s="63">
        <v>3765.0852407506118</v>
      </c>
      <c r="T337" s="102">
        <v>3905.8476529999998</v>
      </c>
      <c r="U337" s="63">
        <f>T337-S337</f>
        <v>140.76241224938803</v>
      </c>
      <c r="V337" s="64">
        <f>U337/S337</f>
        <v>3.738624845086521E-2</v>
      </c>
      <c r="W337" s="63" t="s">
        <v>31</v>
      </c>
      <c r="X337" s="63">
        <v>2575.6673219999998</v>
      </c>
      <c r="Y337" s="102">
        <v>2637.5148339999996</v>
      </c>
      <c r="Z337" s="63">
        <f>Y337-X337</f>
        <v>61.847511999999824</v>
      </c>
      <c r="AA337" s="64">
        <f>Z337/X337</f>
        <v>2.401222839290261E-2</v>
      </c>
      <c r="AB337" s="63" t="s">
        <v>31</v>
      </c>
      <c r="AC337" s="63">
        <v>1096.5076239999999</v>
      </c>
      <c r="AD337" s="102">
        <v>1103.9625539999997</v>
      </c>
      <c r="AE337" s="63">
        <f>AD337-AC337</f>
        <v>7.4549299999998766</v>
      </c>
      <c r="AF337" s="64">
        <f>AE337/AC337</f>
        <v>6.7987944970274803E-3</v>
      </c>
      <c r="AG337" s="223" t="s">
        <v>31</v>
      </c>
    </row>
    <row r="338" spans="1:33" s="38" customFormat="1" ht="16.5" thickBot="1" x14ac:dyDescent="0.3">
      <c r="A338" s="66" t="s">
        <v>774</v>
      </c>
      <c r="B338" s="67" t="s">
        <v>775</v>
      </c>
      <c r="C338" s="68" t="s">
        <v>31</v>
      </c>
      <c r="D338" s="43" t="s">
        <v>585</v>
      </c>
      <c r="E338" s="43" t="s">
        <v>585</v>
      </c>
      <c r="F338" s="43" t="s">
        <v>585</v>
      </c>
      <c r="G338" s="43" t="s">
        <v>585</v>
      </c>
      <c r="H338" s="43" t="s">
        <v>585</v>
      </c>
      <c r="I338" s="43" t="s">
        <v>585</v>
      </c>
      <c r="J338" s="43" t="s">
        <v>585</v>
      </c>
      <c r="K338" s="43" t="s">
        <v>585</v>
      </c>
      <c r="L338" s="44" t="s">
        <v>585</v>
      </c>
      <c r="M338" s="43" t="s">
        <v>585</v>
      </c>
      <c r="N338" s="43" t="s">
        <v>585</v>
      </c>
      <c r="O338" s="43" t="s">
        <v>585</v>
      </c>
      <c r="P338" s="43" t="s">
        <v>585</v>
      </c>
      <c r="Q338" s="44" t="s">
        <v>585</v>
      </c>
      <c r="R338" s="43" t="s">
        <v>585</v>
      </c>
      <c r="S338" s="43" t="s">
        <v>585</v>
      </c>
      <c r="T338" s="43" t="s">
        <v>585</v>
      </c>
      <c r="U338" s="43" t="s">
        <v>585</v>
      </c>
      <c r="V338" s="44" t="s">
        <v>585</v>
      </c>
      <c r="W338" s="43" t="s">
        <v>585</v>
      </c>
      <c r="X338" s="43" t="s">
        <v>585</v>
      </c>
      <c r="Y338" s="43" t="s">
        <v>585</v>
      </c>
      <c r="Z338" s="43" t="s">
        <v>585</v>
      </c>
      <c r="AA338" s="44" t="s">
        <v>585</v>
      </c>
      <c r="AB338" s="43" t="s">
        <v>585</v>
      </c>
      <c r="AC338" s="43" t="s">
        <v>585</v>
      </c>
      <c r="AD338" s="43" t="s">
        <v>585</v>
      </c>
      <c r="AE338" s="43" t="s">
        <v>585</v>
      </c>
      <c r="AF338" s="43" t="s">
        <v>585</v>
      </c>
      <c r="AG338" s="149" t="s">
        <v>585</v>
      </c>
    </row>
    <row r="339" spans="1:33" s="38" customFormat="1" ht="31.5" x14ac:dyDescent="0.25">
      <c r="A339" s="47" t="s">
        <v>776</v>
      </c>
      <c r="B339" s="92" t="s">
        <v>777</v>
      </c>
      <c r="C339" s="49" t="s">
        <v>739</v>
      </c>
      <c r="D339" s="50" t="s">
        <v>31</v>
      </c>
      <c r="E339" s="50" t="s">
        <v>31</v>
      </c>
      <c r="F339" s="50" t="s">
        <v>31</v>
      </c>
      <c r="G339" s="50" t="s">
        <v>31</v>
      </c>
      <c r="H339" s="50" t="s">
        <v>31</v>
      </c>
      <c r="I339" s="52" t="s">
        <v>31</v>
      </c>
      <c r="J339" s="52" t="s">
        <v>31</v>
      </c>
      <c r="K339" s="50" t="s">
        <v>31</v>
      </c>
      <c r="L339" s="51" t="s">
        <v>31</v>
      </c>
      <c r="M339" s="50" t="s">
        <v>31</v>
      </c>
      <c r="N339" s="50" t="s">
        <v>31</v>
      </c>
      <c r="O339" s="52" t="s">
        <v>31</v>
      </c>
      <c r="P339" s="50" t="s">
        <v>31</v>
      </c>
      <c r="Q339" s="51" t="s">
        <v>31</v>
      </c>
      <c r="R339" s="50" t="s">
        <v>31</v>
      </c>
      <c r="S339" s="50" t="s">
        <v>31</v>
      </c>
      <c r="T339" s="52" t="s">
        <v>31</v>
      </c>
      <c r="U339" s="50" t="s">
        <v>31</v>
      </c>
      <c r="V339" s="51" t="s">
        <v>31</v>
      </c>
      <c r="W339" s="50" t="s">
        <v>31</v>
      </c>
      <c r="X339" s="50" t="s">
        <v>31</v>
      </c>
      <c r="Y339" s="52" t="s">
        <v>31</v>
      </c>
      <c r="Z339" s="50" t="s">
        <v>31</v>
      </c>
      <c r="AA339" s="51" t="s">
        <v>31</v>
      </c>
      <c r="AB339" s="50" t="s">
        <v>31</v>
      </c>
      <c r="AC339" s="50" t="s">
        <v>31</v>
      </c>
      <c r="AD339" s="52" t="s">
        <v>31</v>
      </c>
      <c r="AE339" s="50" t="s">
        <v>31</v>
      </c>
      <c r="AF339" s="51" t="s">
        <v>31</v>
      </c>
      <c r="AG339" s="221" t="s">
        <v>31</v>
      </c>
    </row>
    <row r="340" spans="1:33" s="38" customFormat="1" ht="31.5" x14ac:dyDescent="0.25">
      <c r="A340" s="53" t="s">
        <v>778</v>
      </c>
      <c r="B340" s="70" t="s">
        <v>779</v>
      </c>
      <c r="C340" s="55" t="s">
        <v>739</v>
      </c>
      <c r="D340" s="56" t="s">
        <v>31</v>
      </c>
      <c r="E340" s="56" t="s">
        <v>31</v>
      </c>
      <c r="F340" s="56" t="s">
        <v>31</v>
      </c>
      <c r="G340" s="56" t="s">
        <v>31</v>
      </c>
      <c r="H340" s="56" t="s">
        <v>31</v>
      </c>
      <c r="I340" s="58" t="s">
        <v>31</v>
      </c>
      <c r="J340" s="58" t="s">
        <v>31</v>
      </c>
      <c r="K340" s="56" t="s">
        <v>31</v>
      </c>
      <c r="L340" s="57" t="s">
        <v>31</v>
      </c>
      <c r="M340" s="56" t="s">
        <v>31</v>
      </c>
      <c r="N340" s="56" t="s">
        <v>31</v>
      </c>
      <c r="O340" s="58" t="s">
        <v>31</v>
      </c>
      <c r="P340" s="56" t="s">
        <v>31</v>
      </c>
      <c r="Q340" s="57" t="s">
        <v>31</v>
      </c>
      <c r="R340" s="56" t="s">
        <v>31</v>
      </c>
      <c r="S340" s="56" t="s">
        <v>31</v>
      </c>
      <c r="T340" s="58" t="s">
        <v>31</v>
      </c>
      <c r="U340" s="56" t="s">
        <v>31</v>
      </c>
      <c r="V340" s="57" t="s">
        <v>31</v>
      </c>
      <c r="W340" s="56" t="s">
        <v>31</v>
      </c>
      <c r="X340" s="56" t="s">
        <v>31</v>
      </c>
      <c r="Y340" s="58" t="s">
        <v>31</v>
      </c>
      <c r="Z340" s="56" t="s">
        <v>31</v>
      </c>
      <c r="AA340" s="57" t="s">
        <v>31</v>
      </c>
      <c r="AB340" s="56" t="s">
        <v>31</v>
      </c>
      <c r="AC340" s="56" t="s">
        <v>31</v>
      </c>
      <c r="AD340" s="58" t="s">
        <v>31</v>
      </c>
      <c r="AE340" s="56" t="s">
        <v>31</v>
      </c>
      <c r="AF340" s="57" t="s">
        <v>31</v>
      </c>
      <c r="AG340" s="222" t="s">
        <v>31</v>
      </c>
    </row>
    <row r="341" spans="1:33" s="38" customFormat="1" x14ac:dyDescent="0.25">
      <c r="A341" s="53" t="s">
        <v>780</v>
      </c>
      <c r="B341" s="142" t="s">
        <v>781</v>
      </c>
      <c r="C341" s="55" t="s">
        <v>739</v>
      </c>
      <c r="D341" s="56" t="s">
        <v>31</v>
      </c>
      <c r="E341" s="56" t="s">
        <v>31</v>
      </c>
      <c r="F341" s="56" t="s">
        <v>31</v>
      </c>
      <c r="G341" s="56" t="s">
        <v>31</v>
      </c>
      <c r="H341" s="56" t="s">
        <v>31</v>
      </c>
      <c r="I341" s="58" t="s">
        <v>31</v>
      </c>
      <c r="J341" s="58" t="s">
        <v>31</v>
      </c>
      <c r="K341" s="56" t="s">
        <v>31</v>
      </c>
      <c r="L341" s="57" t="s">
        <v>31</v>
      </c>
      <c r="M341" s="56" t="s">
        <v>31</v>
      </c>
      <c r="N341" s="56" t="s">
        <v>31</v>
      </c>
      <c r="O341" s="58" t="s">
        <v>31</v>
      </c>
      <c r="P341" s="56" t="s">
        <v>31</v>
      </c>
      <c r="Q341" s="57" t="s">
        <v>31</v>
      </c>
      <c r="R341" s="56" t="s">
        <v>31</v>
      </c>
      <c r="S341" s="56" t="s">
        <v>31</v>
      </c>
      <c r="T341" s="58" t="s">
        <v>31</v>
      </c>
      <c r="U341" s="56" t="s">
        <v>31</v>
      </c>
      <c r="V341" s="57" t="s">
        <v>31</v>
      </c>
      <c r="W341" s="56" t="s">
        <v>31</v>
      </c>
      <c r="X341" s="56" t="s">
        <v>31</v>
      </c>
      <c r="Y341" s="58" t="s">
        <v>31</v>
      </c>
      <c r="Z341" s="56" t="s">
        <v>31</v>
      </c>
      <c r="AA341" s="57" t="s">
        <v>31</v>
      </c>
      <c r="AB341" s="56" t="s">
        <v>31</v>
      </c>
      <c r="AC341" s="56" t="s">
        <v>31</v>
      </c>
      <c r="AD341" s="58" t="s">
        <v>31</v>
      </c>
      <c r="AE341" s="56" t="s">
        <v>31</v>
      </c>
      <c r="AF341" s="57" t="s">
        <v>31</v>
      </c>
      <c r="AG341" s="222" t="s">
        <v>31</v>
      </c>
    </row>
    <row r="342" spans="1:33" s="38" customFormat="1" x14ac:dyDescent="0.25">
      <c r="A342" s="53" t="s">
        <v>782</v>
      </c>
      <c r="B342" s="74" t="s">
        <v>783</v>
      </c>
      <c r="C342" s="55" t="s">
        <v>739</v>
      </c>
      <c r="D342" s="56" t="s">
        <v>31</v>
      </c>
      <c r="E342" s="56" t="s">
        <v>31</v>
      </c>
      <c r="F342" s="56" t="s">
        <v>31</v>
      </c>
      <c r="G342" s="56" t="s">
        <v>31</v>
      </c>
      <c r="H342" s="56" t="s">
        <v>31</v>
      </c>
      <c r="I342" s="58" t="s">
        <v>31</v>
      </c>
      <c r="J342" s="58" t="s">
        <v>31</v>
      </c>
      <c r="K342" s="56" t="s">
        <v>31</v>
      </c>
      <c r="L342" s="57" t="s">
        <v>31</v>
      </c>
      <c r="M342" s="56" t="s">
        <v>31</v>
      </c>
      <c r="N342" s="56" t="s">
        <v>31</v>
      </c>
      <c r="O342" s="58" t="s">
        <v>31</v>
      </c>
      <c r="P342" s="56" t="s">
        <v>31</v>
      </c>
      <c r="Q342" s="57" t="s">
        <v>31</v>
      </c>
      <c r="R342" s="56" t="s">
        <v>31</v>
      </c>
      <c r="S342" s="56" t="s">
        <v>31</v>
      </c>
      <c r="T342" s="58" t="s">
        <v>31</v>
      </c>
      <c r="U342" s="56" t="s">
        <v>31</v>
      </c>
      <c r="V342" s="57" t="s">
        <v>31</v>
      </c>
      <c r="W342" s="56" t="s">
        <v>31</v>
      </c>
      <c r="X342" s="56" t="s">
        <v>31</v>
      </c>
      <c r="Y342" s="58" t="s">
        <v>31</v>
      </c>
      <c r="Z342" s="56" t="s">
        <v>31</v>
      </c>
      <c r="AA342" s="57" t="s">
        <v>31</v>
      </c>
      <c r="AB342" s="56" t="s">
        <v>31</v>
      </c>
      <c r="AC342" s="56" t="s">
        <v>31</v>
      </c>
      <c r="AD342" s="58" t="s">
        <v>31</v>
      </c>
      <c r="AE342" s="56" t="s">
        <v>31</v>
      </c>
      <c r="AF342" s="57" t="s">
        <v>31</v>
      </c>
      <c r="AG342" s="222" t="s">
        <v>31</v>
      </c>
    </row>
    <row r="343" spans="1:33" s="38" customFormat="1" x14ac:dyDescent="0.25">
      <c r="A343" s="53" t="s">
        <v>784</v>
      </c>
      <c r="B343" s="72" t="s">
        <v>785</v>
      </c>
      <c r="C343" s="55" t="s">
        <v>739</v>
      </c>
      <c r="D343" s="56" t="s">
        <v>31</v>
      </c>
      <c r="E343" s="56" t="s">
        <v>31</v>
      </c>
      <c r="F343" s="56" t="s">
        <v>31</v>
      </c>
      <c r="G343" s="56" t="s">
        <v>31</v>
      </c>
      <c r="H343" s="56" t="s">
        <v>31</v>
      </c>
      <c r="I343" s="58" t="s">
        <v>31</v>
      </c>
      <c r="J343" s="58" t="s">
        <v>31</v>
      </c>
      <c r="K343" s="56" t="s">
        <v>31</v>
      </c>
      <c r="L343" s="57" t="s">
        <v>31</v>
      </c>
      <c r="M343" s="56" t="s">
        <v>31</v>
      </c>
      <c r="N343" s="56" t="s">
        <v>31</v>
      </c>
      <c r="O343" s="58" t="s">
        <v>31</v>
      </c>
      <c r="P343" s="56" t="s">
        <v>31</v>
      </c>
      <c r="Q343" s="57" t="s">
        <v>31</v>
      </c>
      <c r="R343" s="56" t="s">
        <v>31</v>
      </c>
      <c r="S343" s="56" t="s">
        <v>31</v>
      </c>
      <c r="T343" s="58" t="s">
        <v>31</v>
      </c>
      <c r="U343" s="56" t="s">
        <v>31</v>
      </c>
      <c r="V343" s="57" t="s">
        <v>31</v>
      </c>
      <c r="W343" s="56" t="s">
        <v>31</v>
      </c>
      <c r="X343" s="56" t="s">
        <v>31</v>
      </c>
      <c r="Y343" s="58" t="s">
        <v>31</v>
      </c>
      <c r="Z343" s="56" t="s">
        <v>31</v>
      </c>
      <c r="AA343" s="57" t="s">
        <v>31</v>
      </c>
      <c r="AB343" s="56" t="s">
        <v>31</v>
      </c>
      <c r="AC343" s="56" t="s">
        <v>31</v>
      </c>
      <c r="AD343" s="58" t="s">
        <v>31</v>
      </c>
      <c r="AE343" s="56" t="s">
        <v>31</v>
      </c>
      <c r="AF343" s="57" t="s">
        <v>31</v>
      </c>
      <c r="AG343" s="222" t="s">
        <v>31</v>
      </c>
    </row>
    <row r="344" spans="1:33" s="38" customFormat="1" x14ac:dyDescent="0.25">
      <c r="A344" s="53" t="s">
        <v>786</v>
      </c>
      <c r="B344" s="72" t="s">
        <v>787</v>
      </c>
      <c r="C344" s="55" t="s">
        <v>719</v>
      </c>
      <c r="D344" s="56" t="s">
        <v>31</v>
      </c>
      <c r="E344" s="56" t="s">
        <v>31</v>
      </c>
      <c r="F344" s="56" t="s">
        <v>31</v>
      </c>
      <c r="G344" s="56" t="s">
        <v>31</v>
      </c>
      <c r="H344" s="56" t="s">
        <v>31</v>
      </c>
      <c r="I344" s="58" t="s">
        <v>31</v>
      </c>
      <c r="J344" s="58" t="s">
        <v>31</v>
      </c>
      <c r="K344" s="56" t="s">
        <v>31</v>
      </c>
      <c r="L344" s="57" t="s">
        <v>31</v>
      </c>
      <c r="M344" s="56" t="s">
        <v>31</v>
      </c>
      <c r="N344" s="56" t="s">
        <v>31</v>
      </c>
      <c r="O344" s="58" t="s">
        <v>31</v>
      </c>
      <c r="P344" s="56" t="s">
        <v>31</v>
      </c>
      <c r="Q344" s="57" t="s">
        <v>31</v>
      </c>
      <c r="R344" s="56" t="s">
        <v>31</v>
      </c>
      <c r="S344" s="56" t="s">
        <v>31</v>
      </c>
      <c r="T344" s="58" t="s">
        <v>31</v>
      </c>
      <c r="U344" s="56" t="s">
        <v>31</v>
      </c>
      <c r="V344" s="57" t="s">
        <v>31</v>
      </c>
      <c r="W344" s="56" t="s">
        <v>31</v>
      </c>
      <c r="X344" s="56" t="s">
        <v>31</v>
      </c>
      <c r="Y344" s="58" t="s">
        <v>31</v>
      </c>
      <c r="Z344" s="56" t="s">
        <v>31</v>
      </c>
      <c r="AA344" s="57" t="s">
        <v>31</v>
      </c>
      <c r="AB344" s="56" t="s">
        <v>31</v>
      </c>
      <c r="AC344" s="56" t="s">
        <v>31</v>
      </c>
      <c r="AD344" s="58" t="s">
        <v>31</v>
      </c>
      <c r="AE344" s="56" t="s">
        <v>31</v>
      </c>
      <c r="AF344" s="57" t="s">
        <v>31</v>
      </c>
      <c r="AG344" s="222" t="s">
        <v>31</v>
      </c>
    </row>
    <row r="345" spans="1:33" s="38" customFormat="1" ht="31.5" x14ac:dyDescent="0.25">
      <c r="A345" s="53" t="s">
        <v>788</v>
      </c>
      <c r="B345" s="70" t="s">
        <v>789</v>
      </c>
      <c r="C345" s="55" t="s">
        <v>719</v>
      </c>
      <c r="D345" s="56" t="s">
        <v>31</v>
      </c>
      <c r="E345" s="56" t="s">
        <v>31</v>
      </c>
      <c r="F345" s="56" t="s">
        <v>31</v>
      </c>
      <c r="G345" s="56" t="s">
        <v>31</v>
      </c>
      <c r="H345" s="56" t="s">
        <v>31</v>
      </c>
      <c r="I345" s="58" t="s">
        <v>31</v>
      </c>
      <c r="J345" s="58" t="s">
        <v>31</v>
      </c>
      <c r="K345" s="56" t="s">
        <v>31</v>
      </c>
      <c r="L345" s="57" t="s">
        <v>31</v>
      </c>
      <c r="M345" s="56" t="s">
        <v>31</v>
      </c>
      <c r="N345" s="56" t="s">
        <v>31</v>
      </c>
      <c r="O345" s="58" t="s">
        <v>31</v>
      </c>
      <c r="P345" s="56" t="s">
        <v>31</v>
      </c>
      <c r="Q345" s="57" t="s">
        <v>31</v>
      </c>
      <c r="R345" s="56" t="s">
        <v>31</v>
      </c>
      <c r="S345" s="56" t="s">
        <v>31</v>
      </c>
      <c r="T345" s="58" t="s">
        <v>31</v>
      </c>
      <c r="U345" s="56" t="s">
        <v>31</v>
      </c>
      <c r="V345" s="57" t="s">
        <v>31</v>
      </c>
      <c r="W345" s="56" t="s">
        <v>31</v>
      </c>
      <c r="X345" s="56" t="s">
        <v>31</v>
      </c>
      <c r="Y345" s="58" t="s">
        <v>31</v>
      </c>
      <c r="Z345" s="56" t="s">
        <v>31</v>
      </c>
      <c r="AA345" s="57" t="s">
        <v>31</v>
      </c>
      <c r="AB345" s="56" t="s">
        <v>31</v>
      </c>
      <c r="AC345" s="56" t="s">
        <v>31</v>
      </c>
      <c r="AD345" s="58" t="s">
        <v>31</v>
      </c>
      <c r="AE345" s="56" t="s">
        <v>31</v>
      </c>
      <c r="AF345" s="57" t="s">
        <v>31</v>
      </c>
      <c r="AG345" s="222" t="s">
        <v>31</v>
      </c>
    </row>
    <row r="346" spans="1:33" s="38" customFormat="1" x14ac:dyDescent="0.25">
      <c r="A346" s="53" t="s">
        <v>790</v>
      </c>
      <c r="B346" s="142" t="s">
        <v>781</v>
      </c>
      <c r="C346" s="55" t="s">
        <v>719</v>
      </c>
      <c r="D346" s="56" t="s">
        <v>31</v>
      </c>
      <c r="E346" s="56" t="s">
        <v>31</v>
      </c>
      <c r="F346" s="56" t="s">
        <v>31</v>
      </c>
      <c r="G346" s="56" t="s">
        <v>31</v>
      </c>
      <c r="H346" s="56" t="s">
        <v>31</v>
      </c>
      <c r="I346" s="58" t="s">
        <v>31</v>
      </c>
      <c r="J346" s="58" t="s">
        <v>31</v>
      </c>
      <c r="K346" s="56" t="s">
        <v>31</v>
      </c>
      <c r="L346" s="57" t="s">
        <v>31</v>
      </c>
      <c r="M346" s="56" t="s">
        <v>31</v>
      </c>
      <c r="N346" s="56" t="s">
        <v>31</v>
      </c>
      <c r="O346" s="58" t="s">
        <v>31</v>
      </c>
      <c r="P346" s="56" t="s">
        <v>31</v>
      </c>
      <c r="Q346" s="57" t="s">
        <v>31</v>
      </c>
      <c r="R346" s="122" t="s">
        <v>31</v>
      </c>
      <c r="S346" s="56" t="s">
        <v>31</v>
      </c>
      <c r="T346" s="58" t="s">
        <v>31</v>
      </c>
      <c r="U346" s="56" t="s">
        <v>31</v>
      </c>
      <c r="V346" s="57" t="s">
        <v>31</v>
      </c>
      <c r="W346" s="56" t="s">
        <v>31</v>
      </c>
      <c r="X346" s="56" t="s">
        <v>31</v>
      </c>
      <c r="Y346" s="58" t="s">
        <v>31</v>
      </c>
      <c r="Z346" s="56" t="s">
        <v>31</v>
      </c>
      <c r="AA346" s="57" t="s">
        <v>31</v>
      </c>
      <c r="AB346" s="56" t="s">
        <v>31</v>
      </c>
      <c r="AC346" s="56" t="s">
        <v>31</v>
      </c>
      <c r="AD346" s="58" t="s">
        <v>31</v>
      </c>
      <c r="AE346" s="56" t="s">
        <v>31</v>
      </c>
      <c r="AF346" s="57" t="s">
        <v>31</v>
      </c>
      <c r="AG346" s="222" t="s">
        <v>31</v>
      </c>
    </row>
    <row r="347" spans="1:33" s="38" customFormat="1" x14ac:dyDescent="0.25">
      <c r="A347" s="53" t="s">
        <v>791</v>
      </c>
      <c r="B347" s="74" t="s">
        <v>783</v>
      </c>
      <c r="C347" s="55" t="s">
        <v>719</v>
      </c>
      <c r="D347" s="56" t="s">
        <v>31</v>
      </c>
      <c r="E347" s="56" t="s">
        <v>31</v>
      </c>
      <c r="F347" s="56" t="s">
        <v>31</v>
      </c>
      <c r="G347" s="56" t="s">
        <v>31</v>
      </c>
      <c r="H347" s="56" t="s">
        <v>31</v>
      </c>
      <c r="I347" s="58" t="s">
        <v>31</v>
      </c>
      <c r="J347" s="58" t="s">
        <v>31</v>
      </c>
      <c r="K347" s="56" t="s">
        <v>31</v>
      </c>
      <c r="L347" s="57" t="s">
        <v>31</v>
      </c>
      <c r="M347" s="56" t="s">
        <v>31</v>
      </c>
      <c r="N347" s="56" t="s">
        <v>31</v>
      </c>
      <c r="O347" s="58" t="s">
        <v>31</v>
      </c>
      <c r="P347" s="56" t="s">
        <v>31</v>
      </c>
      <c r="Q347" s="57" t="s">
        <v>31</v>
      </c>
      <c r="R347" s="56" t="s">
        <v>31</v>
      </c>
      <c r="S347" s="56" t="s">
        <v>31</v>
      </c>
      <c r="T347" s="58" t="s">
        <v>31</v>
      </c>
      <c r="U347" s="56" t="s">
        <v>31</v>
      </c>
      <c r="V347" s="57" t="s">
        <v>31</v>
      </c>
      <c r="W347" s="56" t="s">
        <v>31</v>
      </c>
      <c r="X347" s="56" t="s">
        <v>31</v>
      </c>
      <c r="Y347" s="58" t="s">
        <v>31</v>
      </c>
      <c r="Z347" s="56" t="s">
        <v>31</v>
      </c>
      <c r="AA347" s="57" t="s">
        <v>31</v>
      </c>
      <c r="AB347" s="56" t="s">
        <v>31</v>
      </c>
      <c r="AC347" s="56" t="s">
        <v>31</v>
      </c>
      <c r="AD347" s="58" t="s">
        <v>31</v>
      </c>
      <c r="AE347" s="56" t="s">
        <v>31</v>
      </c>
      <c r="AF347" s="57" t="s">
        <v>31</v>
      </c>
      <c r="AG347" s="222" t="s">
        <v>31</v>
      </c>
    </row>
    <row r="348" spans="1:33" s="38" customFormat="1" x14ac:dyDescent="0.25">
      <c r="A348" s="53" t="s">
        <v>792</v>
      </c>
      <c r="B348" s="72" t="s">
        <v>793</v>
      </c>
      <c r="C348" s="55" t="s">
        <v>794</v>
      </c>
      <c r="D348" s="56" t="s">
        <v>31</v>
      </c>
      <c r="E348" s="56" t="s">
        <v>31</v>
      </c>
      <c r="F348" s="56" t="s">
        <v>31</v>
      </c>
      <c r="G348" s="56" t="s">
        <v>31</v>
      </c>
      <c r="H348" s="56" t="s">
        <v>31</v>
      </c>
      <c r="I348" s="58" t="s">
        <v>31</v>
      </c>
      <c r="J348" s="58" t="s">
        <v>31</v>
      </c>
      <c r="K348" s="56" t="s">
        <v>31</v>
      </c>
      <c r="L348" s="57" t="s">
        <v>31</v>
      </c>
      <c r="M348" s="56" t="s">
        <v>31</v>
      </c>
      <c r="N348" s="56" t="s">
        <v>31</v>
      </c>
      <c r="O348" s="58" t="s">
        <v>31</v>
      </c>
      <c r="P348" s="56" t="s">
        <v>31</v>
      </c>
      <c r="Q348" s="57" t="s">
        <v>31</v>
      </c>
      <c r="R348" s="56" t="s">
        <v>31</v>
      </c>
      <c r="S348" s="56" t="s">
        <v>31</v>
      </c>
      <c r="T348" s="58" t="s">
        <v>31</v>
      </c>
      <c r="U348" s="56" t="s">
        <v>31</v>
      </c>
      <c r="V348" s="57" t="s">
        <v>31</v>
      </c>
      <c r="W348" s="56" t="s">
        <v>31</v>
      </c>
      <c r="X348" s="56" t="s">
        <v>31</v>
      </c>
      <c r="Y348" s="58" t="s">
        <v>31</v>
      </c>
      <c r="Z348" s="56" t="s">
        <v>31</v>
      </c>
      <c r="AA348" s="57" t="s">
        <v>31</v>
      </c>
      <c r="AB348" s="56" t="s">
        <v>31</v>
      </c>
      <c r="AC348" s="56" t="s">
        <v>31</v>
      </c>
      <c r="AD348" s="58" t="s">
        <v>31</v>
      </c>
      <c r="AE348" s="56" t="s">
        <v>31</v>
      </c>
      <c r="AF348" s="57" t="s">
        <v>31</v>
      </c>
      <c r="AG348" s="222" t="s">
        <v>31</v>
      </c>
    </row>
    <row r="349" spans="1:33" s="38" customFormat="1" ht="32.25" thickBot="1" x14ac:dyDescent="0.3">
      <c r="A349" s="60" t="s">
        <v>795</v>
      </c>
      <c r="B349" s="93" t="s">
        <v>796</v>
      </c>
      <c r="C349" s="62" t="s">
        <v>30</v>
      </c>
      <c r="D349" s="63" t="s">
        <v>31</v>
      </c>
      <c r="E349" s="63" t="s">
        <v>31</v>
      </c>
      <c r="F349" s="63" t="s">
        <v>31</v>
      </c>
      <c r="G349" s="63" t="s">
        <v>31</v>
      </c>
      <c r="H349" s="63" t="s">
        <v>31</v>
      </c>
      <c r="I349" s="102" t="s">
        <v>31</v>
      </c>
      <c r="J349" s="102" t="s">
        <v>31</v>
      </c>
      <c r="K349" s="63" t="s">
        <v>31</v>
      </c>
      <c r="L349" s="64" t="s">
        <v>31</v>
      </c>
      <c r="M349" s="63" t="s">
        <v>31</v>
      </c>
      <c r="N349" s="63" t="s">
        <v>31</v>
      </c>
      <c r="O349" s="102" t="s">
        <v>31</v>
      </c>
      <c r="P349" s="63" t="s">
        <v>31</v>
      </c>
      <c r="Q349" s="64" t="s">
        <v>31</v>
      </c>
      <c r="R349" s="63" t="s">
        <v>31</v>
      </c>
      <c r="S349" s="63" t="s">
        <v>31</v>
      </c>
      <c r="T349" s="102" t="s">
        <v>31</v>
      </c>
      <c r="U349" s="63" t="s">
        <v>31</v>
      </c>
      <c r="V349" s="64" t="s">
        <v>31</v>
      </c>
      <c r="W349" s="63" t="s">
        <v>31</v>
      </c>
      <c r="X349" s="63" t="s">
        <v>31</v>
      </c>
      <c r="Y349" s="102" t="s">
        <v>31</v>
      </c>
      <c r="Z349" s="63" t="s">
        <v>31</v>
      </c>
      <c r="AA349" s="64" t="s">
        <v>31</v>
      </c>
      <c r="AB349" s="63" t="s">
        <v>31</v>
      </c>
      <c r="AC349" s="63" t="s">
        <v>31</v>
      </c>
      <c r="AD349" s="102" t="s">
        <v>31</v>
      </c>
      <c r="AE349" s="63" t="s">
        <v>31</v>
      </c>
      <c r="AF349" s="64" t="s">
        <v>31</v>
      </c>
      <c r="AG349" s="223" t="s">
        <v>31</v>
      </c>
    </row>
    <row r="350" spans="1:33" s="38" customFormat="1" ht="16.5" thickBot="1" x14ac:dyDescent="0.3">
      <c r="A350" s="66" t="s">
        <v>797</v>
      </c>
      <c r="B350" s="67" t="s">
        <v>798</v>
      </c>
      <c r="C350" s="68" t="s">
        <v>31</v>
      </c>
      <c r="D350" s="43" t="s">
        <v>585</v>
      </c>
      <c r="E350" s="43" t="s">
        <v>585</v>
      </c>
      <c r="F350" s="43" t="s">
        <v>585</v>
      </c>
      <c r="G350" s="43" t="s">
        <v>585</v>
      </c>
      <c r="H350" s="43" t="s">
        <v>585</v>
      </c>
      <c r="I350" s="43" t="s">
        <v>585</v>
      </c>
      <c r="J350" s="43" t="s">
        <v>585</v>
      </c>
      <c r="K350" s="43" t="s">
        <v>585</v>
      </c>
      <c r="L350" s="44" t="s">
        <v>585</v>
      </c>
      <c r="M350" s="43" t="s">
        <v>585</v>
      </c>
      <c r="N350" s="43" t="s">
        <v>585</v>
      </c>
      <c r="O350" s="43" t="s">
        <v>585</v>
      </c>
      <c r="P350" s="43" t="s">
        <v>585</v>
      </c>
      <c r="Q350" s="44" t="s">
        <v>585</v>
      </c>
      <c r="R350" s="43" t="s">
        <v>585</v>
      </c>
      <c r="S350" s="43" t="s">
        <v>585</v>
      </c>
      <c r="T350" s="43" t="s">
        <v>585</v>
      </c>
      <c r="U350" s="43" t="s">
        <v>585</v>
      </c>
      <c r="V350" s="44" t="s">
        <v>585</v>
      </c>
      <c r="W350" s="43" t="s">
        <v>585</v>
      </c>
      <c r="X350" s="43" t="s">
        <v>585</v>
      </c>
      <c r="Y350" s="43" t="s">
        <v>585</v>
      </c>
      <c r="Z350" s="43" t="s">
        <v>585</v>
      </c>
      <c r="AA350" s="44" t="s">
        <v>585</v>
      </c>
      <c r="AB350" s="43" t="s">
        <v>585</v>
      </c>
      <c r="AC350" s="43" t="s">
        <v>585</v>
      </c>
      <c r="AD350" s="43" t="s">
        <v>585</v>
      </c>
      <c r="AE350" s="43" t="s">
        <v>585</v>
      </c>
      <c r="AF350" s="43" t="s">
        <v>585</v>
      </c>
      <c r="AG350" s="149" t="s">
        <v>585</v>
      </c>
    </row>
    <row r="351" spans="1:33" s="38" customFormat="1" x14ac:dyDescent="0.25">
      <c r="A351" s="47" t="s">
        <v>799</v>
      </c>
      <c r="B351" s="92" t="s">
        <v>800</v>
      </c>
      <c r="C351" s="49" t="s">
        <v>739</v>
      </c>
      <c r="D351" s="50" t="s">
        <v>31</v>
      </c>
      <c r="E351" s="50" t="s">
        <v>31</v>
      </c>
      <c r="F351" s="50" t="s">
        <v>31</v>
      </c>
      <c r="G351" s="50" t="s">
        <v>31</v>
      </c>
      <c r="H351" s="50" t="s">
        <v>31</v>
      </c>
      <c r="I351" s="52" t="s">
        <v>31</v>
      </c>
      <c r="J351" s="52" t="s">
        <v>31</v>
      </c>
      <c r="K351" s="50" t="s">
        <v>31</v>
      </c>
      <c r="L351" s="51" t="s">
        <v>31</v>
      </c>
      <c r="M351" s="50" t="s">
        <v>31</v>
      </c>
      <c r="N351" s="50" t="s">
        <v>31</v>
      </c>
      <c r="O351" s="52" t="s">
        <v>31</v>
      </c>
      <c r="P351" s="50" t="s">
        <v>31</v>
      </c>
      <c r="Q351" s="150" t="s">
        <v>31</v>
      </c>
      <c r="R351" s="50" t="s">
        <v>31</v>
      </c>
      <c r="S351" s="50" t="s">
        <v>31</v>
      </c>
      <c r="T351" s="52" t="s">
        <v>31</v>
      </c>
      <c r="U351" s="50" t="s">
        <v>31</v>
      </c>
      <c r="V351" s="51" t="s">
        <v>31</v>
      </c>
      <c r="W351" s="50" t="s">
        <v>31</v>
      </c>
      <c r="X351" s="50" t="s">
        <v>31</v>
      </c>
      <c r="Y351" s="52" t="s">
        <v>31</v>
      </c>
      <c r="Z351" s="50" t="s">
        <v>31</v>
      </c>
      <c r="AA351" s="51" t="s">
        <v>31</v>
      </c>
      <c r="AB351" s="50" t="s">
        <v>31</v>
      </c>
      <c r="AC351" s="50" t="s">
        <v>31</v>
      </c>
      <c r="AD351" s="52" t="s">
        <v>31</v>
      </c>
      <c r="AE351" s="50" t="s">
        <v>31</v>
      </c>
      <c r="AF351" s="51" t="s">
        <v>31</v>
      </c>
      <c r="AG351" s="221" t="s">
        <v>31</v>
      </c>
    </row>
    <row r="352" spans="1:33" s="38" customFormat="1" x14ac:dyDescent="0.25">
      <c r="A352" s="53" t="s">
        <v>801</v>
      </c>
      <c r="B352" s="72" t="s">
        <v>802</v>
      </c>
      <c r="C352" s="55" t="s">
        <v>726</v>
      </c>
      <c r="D352" s="56" t="s">
        <v>31</v>
      </c>
      <c r="E352" s="56" t="s">
        <v>31</v>
      </c>
      <c r="F352" s="56" t="s">
        <v>31</v>
      </c>
      <c r="G352" s="56" t="s">
        <v>31</v>
      </c>
      <c r="H352" s="56" t="s">
        <v>31</v>
      </c>
      <c r="I352" s="58" t="s">
        <v>31</v>
      </c>
      <c r="J352" s="58" t="s">
        <v>31</v>
      </c>
      <c r="K352" s="56" t="s">
        <v>31</v>
      </c>
      <c r="L352" s="57" t="s">
        <v>31</v>
      </c>
      <c r="M352" s="56" t="s">
        <v>31</v>
      </c>
      <c r="N352" s="56" t="s">
        <v>31</v>
      </c>
      <c r="O352" s="58" t="s">
        <v>31</v>
      </c>
      <c r="P352" s="56" t="s">
        <v>31</v>
      </c>
      <c r="Q352" s="57" t="s">
        <v>31</v>
      </c>
      <c r="R352" s="56" t="s">
        <v>31</v>
      </c>
      <c r="S352" s="56" t="s">
        <v>31</v>
      </c>
      <c r="T352" s="58" t="s">
        <v>31</v>
      </c>
      <c r="U352" s="56" t="s">
        <v>31</v>
      </c>
      <c r="V352" s="57" t="s">
        <v>31</v>
      </c>
      <c r="W352" s="56" t="s">
        <v>31</v>
      </c>
      <c r="X352" s="56" t="s">
        <v>31</v>
      </c>
      <c r="Y352" s="58" t="s">
        <v>31</v>
      </c>
      <c r="Z352" s="56" t="s">
        <v>31</v>
      </c>
      <c r="AA352" s="57" t="s">
        <v>31</v>
      </c>
      <c r="AB352" s="56" t="s">
        <v>31</v>
      </c>
      <c r="AC352" s="56" t="s">
        <v>31</v>
      </c>
      <c r="AD352" s="58" t="s">
        <v>31</v>
      </c>
      <c r="AE352" s="56" t="s">
        <v>31</v>
      </c>
      <c r="AF352" s="57" t="s">
        <v>31</v>
      </c>
      <c r="AG352" s="222" t="s">
        <v>31</v>
      </c>
    </row>
    <row r="353" spans="1:33" s="38" customFormat="1" ht="47.25" x14ac:dyDescent="0.25">
      <c r="A353" s="53" t="s">
        <v>803</v>
      </c>
      <c r="B353" s="72" t="s">
        <v>804</v>
      </c>
      <c r="C353" s="55" t="s">
        <v>30</v>
      </c>
      <c r="D353" s="56" t="s">
        <v>31</v>
      </c>
      <c r="E353" s="56" t="s">
        <v>31</v>
      </c>
      <c r="F353" s="56" t="s">
        <v>31</v>
      </c>
      <c r="G353" s="56" t="s">
        <v>31</v>
      </c>
      <c r="H353" s="56" t="s">
        <v>31</v>
      </c>
      <c r="I353" s="58" t="s">
        <v>31</v>
      </c>
      <c r="J353" s="58" t="s">
        <v>31</v>
      </c>
      <c r="K353" s="56" t="s">
        <v>31</v>
      </c>
      <c r="L353" s="57" t="s">
        <v>31</v>
      </c>
      <c r="M353" s="56" t="s">
        <v>31</v>
      </c>
      <c r="N353" s="56" t="s">
        <v>31</v>
      </c>
      <c r="O353" s="58" t="s">
        <v>31</v>
      </c>
      <c r="P353" s="56" t="s">
        <v>31</v>
      </c>
      <c r="Q353" s="57" t="s">
        <v>31</v>
      </c>
      <c r="R353" s="56" t="s">
        <v>31</v>
      </c>
      <c r="S353" s="56" t="s">
        <v>31</v>
      </c>
      <c r="T353" s="58" t="s">
        <v>31</v>
      </c>
      <c r="U353" s="56" t="s">
        <v>31</v>
      </c>
      <c r="V353" s="57" t="s">
        <v>31</v>
      </c>
      <c r="W353" s="56" t="s">
        <v>31</v>
      </c>
      <c r="X353" s="56" t="s">
        <v>31</v>
      </c>
      <c r="Y353" s="58" t="s">
        <v>31</v>
      </c>
      <c r="Z353" s="56" t="s">
        <v>31</v>
      </c>
      <c r="AA353" s="57" t="s">
        <v>31</v>
      </c>
      <c r="AB353" s="56" t="s">
        <v>31</v>
      </c>
      <c r="AC353" s="56" t="s">
        <v>31</v>
      </c>
      <c r="AD353" s="58" t="s">
        <v>31</v>
      </c>
      <c r="AE353" s="56" t="s">
        <v>31</v>
      </c>
      <c r="AF353" s="57" t="s">
        <v>31</v>
      </c>
      <c r="AG353" s="222" t="s">
        <v>31</v>
      </c>
    </row>
    <row r="354" spans="1:33" s="38" customFormat="1" ht="32.25" thickBot="1" x14ac:dyDescent="0.3">
      <c r="A354" s="60" t="s">
        <v>805</v>
      </c>
      <c r="B354" s="93" t="s">
        <v>806</v>
      </c>
      <c r="C354" s="62" t="s">
        <v>30</v>
      </c>
      <c r="D354" s="63" t="s">
        <v>31</v>
      </c>
      <c r="E354" s="63" t="s">
        <v>31</v>
      </c>
      <c r="F354" s="63" t="s">
        <v>31</v>
      </c>
      <c r="G354" s="63" t="s">
        <v>31</v>
      </c>
      <c r="H354" s="63" t="s">
        <v>31</v>
      </c>
      <c r="I354" s="102" t="s">
        <v>31</v>
      </c>
      <c r="J354" s="102" t="s">
        <v>31</v>
      </c>
      <c r="K354" s="63" t="s">
        <v>31</v>
      </c>
      <c r="L354" s="64" t="s">
        <v>31</v>
      </c>
      <c r="M354" s="63" t="s">
        <v>31</v>
      </c>
      <c r="N354" s="63" t="s">
        <v>31</v>
      </c>
      <c r="O354" s="102" t="s">
        <v>31</v>
      </c>
      <c r="P354" s="63" t="s">
        <v>31</v>
      </c>
      <c r="Q354" s="64" t="s">
        <v>31</v>
      </c>
      <c r="R354" s="63" t="s">
        <v>31</v>
      </c>
      <c r="S354" s="63" t="s">
        <v>31</v>
      </c>
      <c r="T354" s="102" t="s">
        <v>31</v>
      </c>
      <c r="U354" s="63" t="s">
        <v>31</v>
      </c>
      <c r="V354" s="64" t="s">
        <v>31</v>
      </c>
      <c r="W354" s="63" t="s">
        <v>31</v>
      </c>
      <c r="X354" s="63" t="s">
        <v>31</v>
      </c>
      <c r="Y354" s="102" t="s">
        <v>31</v>
      </c>
      <c r="Z354" s="63" t="s">
        <v>31</v>
      </c>
      <c r="AA354" s="64" t="s">
        <v>31</v>
      </c>
      <c r="AB354" s="63" t="s">
        <v>31</v>
      </c>
      <c r="AC354" s="63" t="s">
        <v>31</v>
      </c>
      <c r="AD354" s="102" t="s">
        <v>31</v>
      </c>
      <c r="AE354" s="63" t="s">
        <v>31</v>
      </c>
      <c r="AF354" s="64" t="s">
        <v>31</v>
      </c>
      <c r="AG354" s="223" t="s">
        <v>31</v>
      </c>
    </row>
    <row r="355" spans="1:33" s="38" customFormat="1" ht="16.5" thickBot="1" x14ac:dyDescent="0.3">
      <c r="A355" s="66" t="s">
        <v>807</v>
      </c>
      <c r="B355" s="67" t="s">
        <v>808</v>
      </c>
      <c r="C355" s="151" t="s">
        <v>31</v>
      </c>
      <c r="D355" s="43" t="s">
        <v>585</v>
      </c>
      <c r="E355" s="43" t="s">
        <v>585</v>
      </c>
      <c r="F355" s="43" t="s">
        <v>585</v>
      </c>
      <c r="G355" s="43" t="s">
        <v>585</v>
      </c>
      <c r="H355" s="43" t="s">
        <v>585</v>
      </c>
      <c r="I355" s="43" t="s">
        <v>585</v>
      </c>
      <c r="J355" s="43" t="s">
        <v>585</v>
      </c>
      <c r="K355" s="43" t="s">
        <v>585</v>
      </c>
      <c r="L355" s="44" t="s">
        <v>585</v>
      </c>
      <c r="M355" s="43" t="s">
        <v>585</v>
      </c>
      <c r="N355" s="43" t="s">
        <v>585</v>
      </c>
      <c r="O355" s="43" t="s">
        <v>585</v>
      </c>
      <c r="P355" s="43" t="s">
        <v>585</v>
      </c>
      <c r="Q355" s="44" t="s">
        <v>585</v>
      </c>
      <c r="R355" s="43" t="s">
        <v>585</v>
      </c>
      <c r="S355" s="43" t="s">
        <v>585</v>
      </c>
      <c r="T355" s="43" t="s">
        <v>585</v>
      </c>
      <c r="U355" s="43" t="s">
        <v>585</v>
      </c>
      <c r="V355" s="44" t="s">
        <v>585</v>
      </c>
      <c r="W355" s="43" t="s">
        <v>585</v>
      </c>
      <c r="X355" s="43" t="s">
        <v>585</v>
      </c>
      <c r="Y355" s="43" t="s">
        <v>585</v>
      </c>
      <c r="Z355" s="43" t="s">
        <v>585</v>
      </c>
      <c r="AA355" s="44" t="s">
        <v>585</v>
      </c>
      <c r="AB355" s="43" t="s">
        <v>585</v>
      </c>
      <c r="AC355" s="43" t="s">
        <v>585</v>
      </c>
      <c r="AD355" s="43" t="s">
        <v>585</v>
      </c>
      <c r="AE355" s="43" t="s">
        <v>585</v>
      </c>
      <c r="AF355" s="43" t="s">
        <v>585</v>
      </c>
      <c r="AG355" s="149" t="s">
        <v>585</v>
      </c>
    </row>
    <row r="356" spans="1:33" s="38" customFormat="1" x14ac:dyDescent="0.25">
      <c r="A356" s="47" t="s">
        <v>809</v>
      </c>
      <c r="B356" s="92" t="s">
        <v>810</v>
      </c>
      <c r="C356" s="49" t="s">
        <v>719</v>
      </c>
      <c r="D356" s="50" t="s">
        <v>31</v>
      </c>
      <c r="E356" s="50" t="s">
        <v>31</v>
      </c>
      <c r="F356" s="50" t="s">
        <v>31</v>
      </c>
      <c r="G356" s="50" t="s">
        <v>31</v>
      </c>
      <c r="H356" s="50" t="s">
        <v>31</v>
      </c>
      <c r="I356" s="52" t="s">
        <v>31</v>
      </c>
      <c r="J356" s="52" t="s">
        <v>31</v>
      </c>
      <c r="K356" s="50" t="s">
        <v>31</v>
      </c>
      <c r="L356" s="51" t="s">
        <v>31</v>
      </c>
      <c r="M356" s="50" t="s">
        <v>31</v>
      </c>
      <c r="N356" s="50" t="s">
        <v>31</v>
      </c>
      <c r="O356" s="52" t="s">
        <v>31</v>
      </c>
      <c r="P356" s="50" t="s">
        <v>31</v>
      </c>
      <c r="Q356" s="51" t="s">
        <v>31</v>
      </c>
      <c r="R356" s="50" t="s">
        <v>31</v>
      </c>
      <c r="S356" s="50" t="s">
        <v>31</v>
      </c>
      <c r="T356" s="52" t="s">
        <v>31</v>
      </c>
      <c r="U356" s="50" t="s">
        <v>31</v>
      </c>
      <c r="V356" s="51" t="s">
        <v>31</v>
      </c>
      <c r="W356" s="50" t="s">
        <v>31</v>
      </c>
      <c r="X356" s="50" t="s">
        <v>31</v>
      </c>
      <c r="Y356" s="52" t="s">
        <v>31</v>
      </c>
      <c r="Z356" s="50" t="s">
        <v>31</v>
      </c>
      <c r="AA356" s="51" t="s">
        <v>31</v>
      </c>
      <c r="AB356" s="50" t="s">
        <v>31</v>
      </c>
      <c r="AC356" s="50" t="s">
        <v>31</v>
      </c>
      <c r="AD356" s="52" t="s">
        <v>31</v>
      </c>
      <c r="AE356" s="50" t="s">
        <v>31</v>
      </c>
      <c r="AF356" s="51" t="s">
        <v>31</v>
      </c>
      <c r="AG356" s="221" t="s">
        <v>31</v>
      </c>
    </row>
    <row r="357" spans="1:33" s="38" customFormat="1" ht="47.25" x14ac:dyDescent="0.25">
      <c r="A357" s="53" t="s">
        <v>811</v>
      </c>
      <c r="B357" s="70" t="s">
        <v>812</v>
      </c>
      <c r="C357" s="55" t="s">
        <v>719</v>
      </c>
      <c r="D357" s="56" t="s">
        <v>31</v>
      </c>
      <c r="E357" s="56" t="s">
        <v>31</v>
      </c>
      <c r="F357" s="56" t="s">
        <v>31</v>
      </c>
      <c r="G357" s="56" t="s">
        <v>31</v>
      </c>
      <c r="H357" s="56" t="s">
        <v>31</v>
      </c>
      <c r="I357" s="58" t="s">
        <v>31</v>
      </c>
      <c r="J357" s="58" t="s">
        <v>31</v>
      </c>
      <c r="K357" s="56" t="s">
        <v>31</v>
      </c>
      <c r="L357" s="57" t="s">
        <v>31</v>
      </c>
      <c r="M357" s="56" t="s">
        <v>31</v>
      </c>
      <c r="N357" s="56" t="s">
        <v>31</v>
      </c>
      <c r="O357" s="58" t="s">
        <v>31</v>
      </c>
      <c r="P357" s="56" t="s">
        <v>31</v>
      </c>
      <c r="Q357" s="57" t="s">
        <v>31</v>
      </c>
      <c r="R357" s="122" t="s">
        <v>31</v>
      </c>
      <c r="S357" s="56" t="s">
        <v>31</v>
      </c>
      <c r="T357" s="58" t="s">
        <v>31</v>
      </c>
      <c r="U357" s="56" t="s">
        <v>31</v>
      </c>
      <c r="V357" s="57" t="s">
        <v>31</v>
      </c>
      <c r="W357" s="56" t="s">
        <v>31</v>
      </c>
      <c r="X357" s="56" t="s">
        <v>31</v>
      </c>
      <c r="Y357" s="58" t="s">
        <v>31</v>
      </c>
      <c r="Z357" s="56" t="s">
        <v>31</v>
      </c>
      <c r="AA357" s="57" t="s">
        <v>31</v>
      </c>
      <c r="AB357" s="56" t="s">
        <v>31</v>
      </c>
      <c r="AC357" s="56" t="s">
        <v>31</v>
      </c>
      <c r="AD357" s="58" t="s">
        <v>31</v>
      </c>
      <c r="AE357" s="56" t="s">
        <v>31</v>
      </c>
      <c r="AF357" s="57" t="s">
        <v>31</v>
      </c>
      <c r="AG357" s="222" t="s">
        <v>31</v>
      </c>
    </row>
    <row r="358" spans="1:33" s="38" customFormat="1" ht="47.25" x14ac:dyDescent="0.25">
      <c r="A358" s="53" t="s">
        <v>813</v>
      </c>
      <c r="B358" s="70" t="s">
        <v>814</v>
      </c>
      <c r="C358" s="55" t="s">
        <v>719</v>
      </c>
      <c r="D358" s="56" t="s">
        <v>31</v>
      </c>
      <c r="E358" s="56" t="s">
        <v>31</v>
      </c>
      <c r="F358" s="56" t="s">
        <v>31</v>
      </c>
      <c r="G358" s="56" t="s">
        <v>31</v>
      </c>
      <c r="H358" s="56" t="s">
        <v>31</v>
      </c>
      <c r="I358" s="58" t="s">
        <v>31</v>
      </c>
      <c r="J358" s="58" t="s">
        <v>31</v>
      </c>
      <c r="K358" s="56" t="s">
        <v>31</v>
      </c>
      <c r="L358" s="57" t="s">
        <v>31</v>
      </c>
      <c r="M358" s="56" t="s">
        <v>31</v>
      </c>
      <c r="N358" s="56" t="s">
        <v>31</v>
      </c>
      <c r="O358" s="58" t="s">
        <v>31</v>
      </c>
      <c r="P358" s="56" t="s">
        <v>31</v>
      </c>
      <c r="Q358" s="57" t="s">
        <v>31</v>
      </c>
      <c r="R358" s="56" t="s">
        <v>31</v>
      </c>
      <c r="S358" s="56" t="s">
        <v>31</v>
      </c>
      <c r="T358" s="58" t="s">
        <v>31</v>
      </c>
      <c r="U358" s="56" t="s">
        <v>31</v>
      </c>
      <c r="V358" s="57" t="s">
        <v>31</v>
      </c>
      <c r="W358" s="56" t="s">
        <v>31</v>
      </c>
      <c r="X358" s="56" t="s">
        <v>31</v>
      </c>
      <c r="Y358" s="58" t="s">
        <v>31</v>
      </c>
      <c r="Z358" s="56" t="s">
        <v>31</v>
      </c>
      <c r="AA358" s="98" t="s">
        <v>31</v>
      </c>
      <c r="AB358" s="56" t="s">
        <v>31</v>
      </c>
      <c r="AC358" s="56" t="s">
        <v>31</v>
      </c>
      <c r="AD358" s="58" t="s">
        <v>31</v>
      </c>
      <c r="AE358" s="56" t="s">
        <v>31</v>
      </c>
      <c r="AF358" s="57" t="s">
        <v>31</v>
      </c>
      <c r="AG358" s="222" t="s">
        <v>31</v>
      </c>
    </row>
    <row r="359" spans="1:33" s="38" customFormat="1" ht="31.5" x14ac:dyDescent="0.25">
      <c r="A359" s="53" t="s">
        <v>815</v>
      </c>
      <c r="B359" s="70" t="s">
        <v>816</v>
      </c>
      <c r="C359" s="55" t="s">
        <v>719</v>
      </c>
      <c r="D359" s="56" t="s">
        <v>31</v>
      </c>
      <c r="E359" s="56" t="s">
        <v>31</v>
      </c>
      <c r="F359" s="56" t="s">
        <v>31</v>
      </c>
      <c r="G359" s="56" t="s">
        <v>31</v>
      </c>
      <c r="H359" s="56" t="s">
        <v>31</v>
      </c>
      <c r="I359" s="58" t="s">
        <v>31</v>
      </c>
      <c r="J359" s="58" t="s">
        <v>31</v>
      </c>
      <c r="K359" s="56" t="s">
        <v>31</v>
      </c>
      <c r="L359" s="57" t="s">
        <v>31</v>
      </c>
      <c r="M359" s="56" t="s">
        <v>31</v>
      </c>
      <c r="N359" s="56" t="s">
        <v>31</v>
      </c>
      <c r="O359" s="58" t="s">
        <v>31</v>
      </c>
      <c r="P359" s="56" t="s">
        <v>31</v>
      </c>
      <c r="Q359" s="57" t="s">
        <v>31</v>
      </c>
      <c r="R359" s="56" t="s">
        <v>31</v>
      </c>
      <c r="S359" s="56" t="s">
        <v>31</v>
      </c>
      <c r="T359" s="58" t="s">
        <v>31</v>
      </c>
      <c r="U359" s="56" t="s">
        <v>31</v>
      </c>
      <c r="V359" s="57" t="s">
        <v>31</v>
      </c>
      <c r="W359" s="56" t="s">
        <v>31</v>
      </c>
      <c r="X359" s="56" t="s">
        <v>31</v>
      </c>
      <c r="Y359" s="58" t="s">
        <v>31</v>
      </c>
      <c r="Z359" s="56" t="s">
        <v>31</v>
      </c>
      <c r="AA359" s="57" t="s">
        <v>31</v>
      </c>
      <c r="AB359" s="56" t="s">
        <v>31</v>
      </c>
      <c r="AC359" s="56" t="s">
        <v>31</v>
      </c>
      <c r="AD359" s="58" t="s">
        <v>31</v>
      </c>
      <c r="AE359" s="56" t="s">
        <v>31</v>
      </c>
      <c r="AF359" s="57" t="s">
        <v>31</v>
      </c>
      <c r="AG359" s="222" t="s">
        <v>31</v>
      </c>
    </row>
    <row r="360" spans="1:33" s="38" customFormat="1" x14ac:dyDescent="0.25">
      <c r="A360" s="53" t="s">
        <v>817</v>
      </c>
      <c r="B360" s="72" t="s">
        <v>818</v>
      </c>
      <c r="C360" s="55" t="s">
        <v>739</v>
      </c>
      <c r="D360" s="56" t="s">
        <v>31</v>
      </c>
      <c r="E360" s="56" t="s">
        <v>31</v>
      </c>
      <c r="F360" s="56" t="s">
        <v>31</v>
      </c>
      <c r="G360" s="56" t="s">
        <v>31</v>
      </c>
      <c r="H360" s="56" t="s">
        <v>31</v>
      </c>
      <c r="I360" s="58" t="s">
        <v>31</v>
      </c>
      <c r="J360" s="58" t="s">
        <v>31</v>
      </c>
      <c r="K360" s="56" t="s">
        <v>31</v>
      </c>
      <c r="L360" s="57" t="s">
        <v>31</v>
      </c>
      <c r="M360" s="56" t="s">
        <v>31</v>
      </c>
      <c r="N360" s="56" t="s">
        <v>31</v>
      </c>
      <c r="O360" s="58" t="s">
        <v>31</v>
      </c>
      <c r="P360" s="56" t="s">
        <v>31</v>
      </c>
      <c r="Q360" s="57" t="s">
        <v>31</v>
      </c>
      <c r="R360" s="56" t="s">
        <v>31</v>
      </c>
      <c r="S360" s="56" t="s">
        <v>31</v>
      </c>
      <c r="T360" s="58" t="s">
        <v>31</v>
      </c>
      <c r="U360" s="56" t="s">
        <v>31</v>
      </c>
      <c r="V360" s="57" t="s">
        <v>31</v>
      </c>
      <c r="W360" s="56" t="s">
        <v>31</v>
      </c>
      <c r="X360" s="56" t="s">
        <v>31</v>
      </c>
      <c r="Y360" s="58" t="s">
        <v>31</v>
      </c>
      <c r="Z360" s="56" t="s">
        <v>31</v>
      </c>
      <c r="AA360" s="57" t="s">
        <v>31</v>
      </c>
      <c r="AB360" s="56" t="s">
        <v>31</v>
      </c>
      <c r="AC360" s="56" t="s">
        <v>31</v>
      </c>
      <c r="AD360" s="58" t="s">
        <v>31</v>
      </c>
      <c r="AE360" s="56" t="s">
        <v>31</v>
      </c>
      <c r="AF360" s="57" t="s">
        <v>31</v>
      </c>
      <c r="AG360" s="222" t="s">
        <v>31</v>
      </c>
    </row>
    <row r="361" spans="1:33" s="38" customFormat="1" ht="31.5" x14ac:dyDescent="0.25">
      <c r="A361" s="53" t="s">
        <v>819</v>
      </c>
      <c r="B361" s="70" t="s">
        <v>820</v>
      </c>
      <c r="C361" s="55" t="s">
        <v>739</v>
      </c>
      <c r="D361" s="56" t="s">
        <v>31</v>
      </c>
      <c r="E361" s="56" t="s">
        <v>31</v>
      </c>
      <c r="F361" s="56" t="s">
        <v>31</v>
      </c>
      <c r="G361" s="56" t="s">
        <v>31</v>
      </c>
      <c r="H361" s="56" t="s">
        <v>31</v>
      </c>
      <c r="I361" s="58" t="s">
        <v>31</v>
      </c>
      <c r="J361" s="58" t="s">
        <v>31</v>
      </c>
      <c r="K361" s="56" t="s">
        <v>31</v>
      </c>
      <c r="L361" s="57" t="s">
        <v>31</v>
      </c>
      <c r="M361" s="56" t="s">
        <v>31</v>
      </c>
      <c r="N361" s="56" t="s">
        <v>31</v>
      </c>
      <c r="O361" s="58" t="s">
        <v>31</v>
      </c>
      <c r="P361" s="56" t="s">
        <v>31</v>
      </c>
      <c r="Q361" s="57" t="s">
        <v>31</v>
      </c>
      <c r="R361" s="56" t="s">
        <v>31</v>
      </c>
      <c r="S361" s="56" t="s">
        <v>31</v>
      </c>
      <c r="T361" s="58" t="s">
        <v>31</v>
      </c>
      <c r="U361" s="56" t="s">
        <v>31</v>
      </c>
      <c r="V361" s="57" t="s">
        <v>31</v>
      </c>
      <c r="W361" s="56" t="s">
        <v>31</v>
      </c>
      <c r="X361" s="56" t="s">
        <v>31</v>
      </c>
      <c r="Y361" s="58" t="s">
        <v>31</v>
      </c>
      <c r="Z361" s="56" t="s">
        <v>31</v>
      </c>
      <c r="AA361" s="57" t="s">
        <v>31</v>
      </c>
      <c r="AB361" s="56" t="s">
        <v>31</v>
      </c>
      <c r="AC361" s="56" t="s">
        <v>31</v>
      </c>
      <c r="AD361" s="58" t="s">
        <v>31</v>
      </c>
      <c r="AE361" s="56" t="s">
        <v>31</v>
      </c>
      <c r="AF361" s="57" t="s">
        <v>31</v>
      </c>
      <c r="AG361" s="222" t="s">
        <v>31</v>
      </c>
    </row>
    <row r="362" spans="1:33" s="38" customFormat="1" x14ac:dyDescent="0.25">
      <c r="A362" s="53" t="s">
        <v>821</v>
      </c>
      <c r="B362" s="70" t="s">
        <v>822</v>
      </c>
      <c r="C362" s="55" t="s">
        <v>739</v>
      </c>
      <c r="D362" s="56" t="s">
        <v>31</v>
      </c>
      <c r="E362" s="56" t="s">
        <v>31</v>
      </c>
      <c r="F362" s="56" t="s">
        <v>31</v>
      </c>
      <c r="G362" s="56" t="s">
        <v>31</v>
      </c>
      <c r="H362" s="56" t="s">
        <v>31</v>
      </c>
      <c r="I362" s="58" t="s">
        <v>31</v>
      </c>
      <c r="J362" s="58" t="s">
        <v>31</v>
      </c>
      <c r="K362" s="56" t="s">
        <v>31</v>
      </c>
      <c r="L362" s="57" t="s">
        <v>31</v>
      </c>
      <c r="M362" s="56" t="s">
        <v>31</v>
      </c>
      <c r="N362" s="56" t="s">
        <v>31</v>
      </c>
      <c r="O362" s="58" t="s">
        <v>31</v>
      </c>
      <c r="P362" s="56" t="s">
        <v>31</v>
      </c>
      <c r="Q362" s="57" t="s">
        <v>31</v>
      </c>
      <c r="R362" s="56" t="s">
        <v>31</v>
      </c>
      <c r="S362" s="56" t="s">
        <v>31</v>
      </c>
      <c r="T362" s="58" t="s">
        <v>31</v>
      </c>
      <c r="U362" s="56" t="s">
        <v>31</v>
      </c>
      <c r="V362" s="57" t="s">
        <v>31</v>
      </c>
      <c r="W362" s="56" t="s">
        <v>31</v>
      </c>
      <c r="X362" s="56" t="s">
        <v>31</v>
      </c>
      <c r="Y362" s="58" t="s">
        <v>31</v>
      </c>
      <c r="Z362" s="56" t="s">
        <v>31</v>
      </c>
      <c r="AA362" s="57" t="s">
        <v>31</v>
      </c>
      <c r="AB362" s="56" t="s">
        <v>31</v>
      </c>
      <c r="AC362" s="56" t="s">
        <v>31</v>
      </c>
      <c r="AD362" s="58" t="s">
        <v>31</v>
      </c>
      <c r="AE362" s="56" t="s">
        <v>31</v>
      </c>
      <c r="AF362" s="57" t="s">
        <v>31</v>
      </c>
      <c r="AG362" s="222" t="s">
        <v>31</v>
      </c>
    </row>
    <row r="363" spans="1:33" s="38" customFormat="1" ht="31.5" x14ac:dyDescent="0.25">
      <c r="A363" s="53" t="s">
        <v>823</v>
      </c>
      <c r="B363" s="72" t="s">
        <v>824</v>
      </c>
      <c r="C363" s="55" t="s">
        <v>30</v>
      </c>
      <c r="D363" s="56" t="s">
        <v>31</v>
      </c>
      <c r="E363" s="56" t="s">
        <v>31</v>
      </c>
      <c r="F363" s="56" t="s">
        <v>31</v>
      </c>
      <c r="G363" s="56" t="s">
        <v>31</v>
      </c>
      <c r="H363" s="56" t="s">
        <v>31</v>
      </c>
      <c r="I363" s="58" t="s">
        <v>31</v>
      </c>
      <c r="J363" s="58" t="s">
        <v>31</v>
      </c>
      <c r="K363" s="56" t="s">
        <v>31</v>
      </c>
      <c r="L363" s="57" t="s">
        <v>31</v>
      </c>
      <c r="M363" s="56" t="s">
        <v>31</v>
      </c>
      <c r="N363" s="56" t="s">
        <v>31</v>
      </c>
      <c r="O363" s="58" t="s">
        <v>31</v>
      </c>
      <c r="P363" s="56" t="s">
        <v>31</v>
      </c>
      <c r="Q363" s="57" t="s">
        <v>31</v>
      </c>
      <c r="R363" s="56" t="s">
        <v>31</v>
      </c>
      <c r="S363" s="56" t="s">
        <v>31</v>
      </c>
      <c r="T363" s="58" t="s">
        <v>31</v>
      </c>
      <c r="U363" s="56" t="s">
        <v>31</v>
      </c>
      <c r="V363" s="57" t="s">
        <v>31</v>
      </c>
      <c r="W363" s="56" t="s">
        <v>31</v>
      </c>
      <c r="X363" s="56" t="s">
        <v>31</v>
      </c>
      <c r="Y363" s="58" t="s">
        <v>31</v>
      </c>
      <c r="Z363" s="56" t="s">
        <v>31</v>
      </c>
      <c r="AA363" s="57" t="s">
        <v>31</v>
      </c>
      <c r="AB363" s="56" t="s">
        <v>31</v>
      </c>
      <c r="AC363" s="56" t="s">
        <v>31</v>
      </c>
      <c r="AD363" s="58" t="s">
        <v>31</v>
      </c>
      <c r="AE363" s="56" t="s">
        <v>31</v>
      </c>
      <c r="AF363" s="57" t="s">
        <v>31</v>
      </c>
      <c r="AG363" s="222" t="s">
        <v>31</v>
      </c>
    </row>
    <row r="364" spans="1:33" s="38" customFormat="1" x14ac:dyDescent="0.25">
      <c r="A364" s="53" t="s">
        <v>825</v>
      </c>
      <c r="B364" s="70" t="s">
        <v>826</v>
      </c>
      <c r="C364" s="55" t="s">
        <v>30</v>
      </c>
      <c r="D364" s="56" t="s">
        <v>31</v>
      </c>
      <c r="E364" s="56" t="s">
        <v>31</v>
      </c>
      <c r="F364" s="56" t="s">
        <v>31</v>
      </c>
      <c r="G364" s="56" t="s">
        <v>31</v>
      </c>
      <c r="H364" s="56" t="s">
        <v>31</v>
      </c>
      <c r="I364" s="58" t="s">
        <v>31</v>
      </c>
      <c r="J364" s="58" t="s">
        <v>31</v>
      </c>
      <c r="K364" s="56" t="s">
        <v>31</v>
      </c>
      <c r="L364" s="56" t="s">
        <v>31</v>
      </c>
      <c r="M364" s="56" t="s">
        <v>31</v>
      </c>
      <c r="N364" s="56" t="s">
        <v>31</v>
      </c>
      <c r="O364" s="58" t="s">
        <v>31</v>
      </c>
      <c r="P364" s="56" t="s">
        <v>31</v>
      </c>
      <c r="Q364" s="57" t="s">
        <v>31</v>
      </c>
      <c r="R364" s="56" t="s">
        <v>31</v>
      </c>
      <c r="S364" s="56" t="s">
        <v>31</v>
      </c>
      <c r="T364" s="58" t="s">
        <v>31</v>
      </c>
      <c r="U364" s="56" t="s">
        <v>31</v>
      </c>
      <c r="V364" s="98" t="s">
        <v>31</v>
      </c>
      <c r="W364" s="56" t="s">
        <v>31</v>
      </c>
      <c r="X364" s="56" t="s">
        <v>31</v>
      </c>
      <c r="Y364" s="58" t="s">
        <v>31</v>
      </c>
      <c r="Z364" s="56" t="s">
        <v>31</v>
      </c>
      <c r="AA364" s="57" t="s">
        <v>31</v>
      </c>
      <c r="AB364" s="56" t="s">
        <v>31</v>
      </c>
      <c r="AC364" s="56" t="s">
        <v>31</v>
      </c>
      <c r="AD364" s="58" t="s">
        <v>31</v>
      </c>
      <c r="AE364" s="56" t="s">
        <v>31</v>
      </c>
      <c r="AF364" s="57" t="s">
        <v>31</v>
      </c>
      <c r="AG364" s="222" t="s">
        <v>31</v>
      </c>
    </row>
    <row r="365" spans="1:33" s="38" customFormat="1" ht="16.5" thickBot="1" x14ac:dyDescent="0.3">
      <c r="A365" s="60" t="s">
        <v>827</v>
      </c>
      <c r="B365" s="148" t="s">
        <v>69</v>
      </c>
      <c r="C365" s="62" t="s">
        <v>30</v>
      </c>
      <c r="D365" s="63" t="s">
        <v>31</v>
      </c>
      <c r="E365" s="63" t="s">
        <v>31</v>
      </c>
      <c r="F365" s="63" t="s">
        <v>31</v>
      </c>
      <c r="G365" s="63" t="s">
        <v>31</v>
      </c>
      <c r="H365" s="63" t="s">
        <v>31</v>
      </c>
      <c r="I365" s="102" t="s">
        <v>31</v>
      </c>
      <c r="J365" s="102" t="s">
        <v>31</v>
      </c>
      <c r="K365" s="63" t="s">
        <v>31</v>
      </c>
      <c r="L365" s="63" t="s">
        <v>31</v>
      </c>
      <c r="M365" s="63" t="s">
        <v>31</v>
      </c>
      <c r="N365" s="63" t="s">
        <v>31</v>
      </c>
      <c r="O365" s="102" t="s">
        <v>31</v>
      </c>
      <c r="P365" s="63" t="s">
        <v>31</v>
      </c>
      <c r="Q365" s="64" t="s">
        <v>31</v>
      </c>
      <c r="R365" s="63" t="s">
        <v>31</v>
      </c>
      <c r="S365" s="63" t="s">
        <v>31</v>
      </c>
      <c r="T365" s="102" t="s">
        <v>31</v>
      </c>
      <c r="U365" s="63" t="s">
        <v>31</v>
      </c>
      <c r="V365" s="64" t="s">
        <v>31</v>
      </c>
      <c r="W365" s="63" t="s">
        <v>31</v>
      </c>
      <c r="X365" s="63" t="s">
        <v>31</v>
      </c>
      <c r="Y365" s="102" t="s">
        <v>31</v>
      </c>
      <c r="Z365" s="63" t="s">
        <v>31</v>
      </c>
      <c r="AA365" s="64" t="s">
        <v>31</v>
      </c>
      <c r="AB365" s="63" t="s">
        <v>31</v>
      </c>
      <c r="AC365" s="63" t="s">
        <v>31</v>
      </c>
      <c r="AD365" s="102" t="s">
        <v>31</v>
      </c>
      <c r="AE365" s="63" t="s">
        <v>31</v>
      </c>
      <c r="AF365" s="64" t="s">
        <v>31</v>
      </c>
      <c r="AG365" s="223" t="s">
        <v>31</v>
      </c>
    </row>
    <row r="366" spans="1:33" s="38" customFormat="1" ht="16.5" thickBot="1" x14ac:dyDescent="0.3">
      <c r="A366" s="66" t="s">
        <v>828</v>
      </c>
      <c r="B366" s="67" t="s">
        <v>829</v>
      </c>
      <c r="C366" s="68" t="s">
        <v>830</v>
      </c>
      <c r="D366" s="43">
        <f>SUM(I366,N366,S366,X366,AC366)</f>
        <v>9789</v>
      </c>
      <c r="E366" s="46">
        <f>SUM(J366,O366,T366,Y366,AD366)</f>
        <v>9553.7999999999993</v>
      </c>
      <c r="F366" s="43">
        <f>E366-D366</f>
        <v>-235.20000000000073</v>
      </c>
      <c r="G366" s="44">
        <f>F366/D366</f>
        <v>-2.4026969046889439E-2</v>
      </c>
      <c r="H366" s="46" t="s">
        <v>31</v>
      </c>
      <c r="I366" s="46">
        <v>4604.329999999999</v>
      </c>
      <c r="J366" s="46">
        <v>4510.4299999999994</v>
      </c>
      <c r="K366" s="43">
        <f>J366-I366</f>
        <v>-93.899999999999636</v>
      </c>
      <c r="L366" s="44">
        <f>K366/I366</f>
        <v>-2.039384666172921E-2</v>
      </c>
      <c r="M366" s="46" t="s">
        <v>31</v>
      </c>
      <c r="N366" s="43">
        <v>222.57</v>
      </c>
      <c r="O366" s="46">
        <v>218.27</v>
      </c>
      <c r="P366" s="43">
        <f>O366-N366</f>
        <v>-4.2999999999999829</v>
      </c>
      <c r="Q366" s="44">
        <f>P366/N366</f>
        <v>-1.93197645684503E-2</v>
      </c>
      <c r="R366" s="46" t="s">
        <v>31</v>
      </c>
      <c r="S366" s="43">
        <v>2642</v>
      </c>
      <c r="T366" s="46">
        <v>2481.6999999999998</v>
      </c>
      <c r="U366" s="43">
        <f>T366-S366</f>
        <v>-160.30000000000018</v>
      </c>
      <c r="V366" s="44">
        <f>U366/S366</f>
        <v>-6.0673732021196129E-2</v>
      </c>
      <c r="W366" s="46" t="s">
        <v>31</v>
      </c>
      <c r="X366" s="43">
        <v>1188.3000000000002</v>
      </c>
      <c r="Y366" s="46">
        <v>1193.6000000000001</v>
      </c>
      <c r="Z366" s="43">
        <f>Y366-X366</f>
        <v>5.2999999999999545</v>
      </c>
      <c r="AA366" s="44">
        <f>Z366/X366</f>
        <v>4.4601531599763981E-3</v>
      </c>
      <c r="AB366" s="46" t="s">
        <v>31</v>
      </c>
      <c r="AC366" s="43">
        <v>1131.8000000000002</v>
      </c>
      <c r="AD366" s="46">
        <v>1149.8</v>
      </c>
      <c r="AE366" s="43">
        <f>AD366-AC366</f>
        <v>17.999999999999773</v>
      </c>
      <c r="AF366" s="44">
        <f>AE366/AC366</f>
        <v>1.5903869941685606E-2</v>
      </c>
      <c r="AG366" s="152" t="s">
        <v>31</v>
      </c>
    </row>
    <row r="367" spans="1:33" s="38" customFormat="1" ht="21" thickBot="1" x14ac:dyDescent="0.3">
      <c r="A367" s="189" t="s">
        <v>831</v>
      </c>
      <c r="B367" s="190"/>
      <c r="C367" s="190"/>
      <c r="D367" s="190"/>
      <c r="E367" s="190"/>
      <c r="F367" s="190"/>
      <c r="G367" s="190"/>
      <c r="H367" s="190"/>
      <c r="I367" s="190"/>
      <c r="J367" s="190"/>
      <c r="K367" s="190"/>
      <c r="L367" s="190"/>
      <c r="M367" s="190"/>
      <c r="N367" s="190"/>
      <c r="O367" s="190"/>
      <c r="P367" s="190"/>
      <c r="Q367" s="190"/>
      <c r="R367" s="190"/>
      <c r="S367" s="190"/>
      <c r="T367" s="190"/>
      <c r="U367" s="190"/>
      <c r="V367" s="190"/>
      <c r="W367" s="190"/>
      <c r="X367" s="190"/>
      <c r="Y367" s="190"/>
      <c r="Z367" s="190"/>
      <c r="AA367" s="190"/>
      <c r="AB367" s="190"/>
      <c r="AC367" s="190"/>
      <c r="AD367" s="190"/>
      <c r="AE367" s="190"/>
      <c r="AF367" s="190"/>
      <c r="AG367" s="235"/>
    </row>
    <row r="368" spans="1:33" s="38" customFormat="1" x14ac:dyDescent="0.25">
      <c r="A368" s="191" t="s">
        <v>17</v>
      </c>
      <c r="B368" s="193" t="s">
        <v>18</v>
      </c>
      <c r="C368" s="193" t="s">
        <v>19</v>
      </c>
      <c r="D368" s="184" t="s">
        <v>20</v>
      </c>
      <c r="E368" s="184"/>
      <c r="F368" s="184" t="s">
        <v>21</v>
      </c>
      <c r="G368" s="184"/>
      <c r="H368" s="185" t="s">
        <v>22</v>
      </c>
      <c r="I368" s="184" t="s">
        <v>20</v>
      </c>
      <c r="J368" s="184"/>
      <c r="K368" s="184" t="s">
        <v>21</v>
      </c>
      <c r="L368" s="184"/>
      <c r="M368" s="185" t="s">
        <v>22</v>
      </c>
      <c r="N368" s="184" t="s">
        <v>832</v>
      </c>
      <c r="O368" s="184"/>
      <c r="P368" s="184" t="s">
        <v>21</v>
      </c>
      <c r="Q368" s="184"/>
      <c r="R368" s="185" t="s">
        <v>22</v>
      </c>
      <c r="S368" s="184" t="s">
        <v>20</v>
      </c>
      <c r="T368" s="184"/>
      <c r="U368" s="184" t="s">
        <v>21</v>
      </c>
      <c r="V368" s="184"/>
      <c r="W368" s="185" t="s">
        <v>31</v>
      </c>
      <c r="X368" s="184" t="s">
        <v>20</v>
      </c>
      <c r="Y368" s="184"/>
      <c r="Z368" s="184" t="s">
        <v>21</v>
      </c>
      <c r="AA368" s="184"/>
      <c r="AB368" s="185" t="s">
        <v>22</v>
      </c>
      <c r="AC368" s="184" t="s">
        <v>20</v>
      </c>
      <c r="AD368" s="184"/>
      <c r="AE368" s="184" t="s">
        <v>21</v>
      </c>
      <c r="AF368" s="184"/>
      <c r="AG368" s="187" t="s">
        <v>22</v>
      </c>
    </row>
    <row r="369" spans="1:35" s="38" customFormat="1" x14ac:dyDescent="0.25">
      <c r="A369" s="192"/>
      <c r="B369" s="194"/>
      <c r="C369" s="194"/>
      <c r="D369" s="153" t="s">
        <v>23</v>
      </c>
      <c r="E369" s="153" t="s">
        <v>24</v>
      </c>
      <c r="F369" s="153" t="s">
        <v>25</v>
      </c>
      <c r="G369" s="153" t="s">
        <v>26</v>
      </c>
      <c r="H369" s="186"/>
      <c r="I369" s="153" t="s">
        <v>23</v>
      </c>
      <c r="J369" s="153" t="s">
        <v>24</v>
      </c>
      <c r="K369" s="153" t="s">
        <v>25</v>
      </c>
      <c r="L369" s="153" t="s">
        <v>26</v>
      </c>
      <c r="M369" s="186"/>
      <c r="N369" s="153" t="s">
        <v>23</v>
      </c>
      <c r="O369" s="153" t="s">
        <v>24</v>
      </c>
      <c r="P369" s="153" t="s">
        <v>25</v>
      </c>
      <c r="Q369" s="153" t="s">
        <v>26</v>
      </c>
      <c r="R369" s="186"/>
      <c r="S369" s="153" t="s">
        <v>23</v>
      </c>
      <c r="T369" s="153" t="s">
        <v>24</v>
      </c>
      <c r="U369" s="153" t="s">
        <v>25</v>
      </c>
      <c r="V369" s="153" t="s">
        <v>26</v>
      </c>
      <c r="W369" s="186"/>
      <c r="X369" s="153" t="s">
        <v>23</v>
      </c>
      <c r="Y369" s="153" t="s">
        <v>24</v>
      </c>
      <c r="Z369" s="153" t="s">
        <v>25</v>
      </c>
      <c r="AA369" s="153" t="s">
        <v>26</v>
      </c>
      <c r="AB369" s="186"/>
      <c r="AC369" s="153" t="s">
        <v>23</v>
      </c>
      <c r="AD369" s="153" t="s">
        <v>24</v>
      </c>
      <c r="AE369" s="153" t="s">
        <v>25</v>
      </c>
      <c r="AF369" s="153" t="s">
        <v>26</v>
      </c>
      <c r="AG369" s="188"/>
    </row>
    <row r="370" spans="1:35" s="160" customFormat="1" ht="16.5" thickBot="1" x14ac:dyDescent="0.3">
      <c r="A370" s="154">
        <v>1</v>
      </c>
      <c r="B370" s="155">
        <v>2</v>
      </c>
      <c r="C370" s="156">
        <v>3</v>
      </c>
      <c r="D370" s="155">
        <v>4</v>
      </c>
      <c r="E370" s="155">
        <v>5</v>
      </c>
      <c r="F370" s="155">
        <f>E370+1</f>
        <v>6</v>
      </c>
      <c r="G370" s="155">
        <f t="shared" ref="G370:AG370" si="159">F370+1</f>
        <v>7</v>
      </c>
      <c r="H370" s="157">
        <f t="shared" si="159"/>
        <v>8</v>
      </c>
      <c r="I370" s="158">
        <f t="shared" si="159"/>
        <v>9</v>
      </c>
      <c r="J370" s="155">
        <f>I370+1</f>
        <v>10</v>
      </c>
      <c r="K370" s="155">
        <f>J370+1</f>
        <v>11</v>
      </c>
      <c r="L370" s="155">
        <f t="shared" si="159"/>
        <v>12</v>
      </c>
      <c r="M370" s="156">
        <f t="shared" si="159"/>
        <v>13</v>
      </c>
      <c r="N370" s="158">
        <f t="shared" si="159"/>
        <v>14</v>
      </c>
      <c r="O370" s="155">
        <f>N370+1</f>
        <v>15</v>
      </c>
      <c r="P370" s="155">
        <f>O370+1</f>
        <v>16</v>
      </c>
      <c r="Q370" s="155">
        <f t="shared" si="159"/>
        <v>17</v>
      </c>
      <c r="R370" s="156">
        <f t="shared" si="159"/>
        <v>18</v>
      </c>
      <c r="S370" s="158">
        <f t="shared" si="159"/>
        <v>19</v>
      </c>
      <c r="T370" s="155">
        <f>S370+1</f>
        <v>20</v>
      </c>
      <c r="U370" s="155">
        <f>T370+1</f>
        <v>21</v>
      </c>
      <c r="V370" s="155">
        <f t="shared" si="159"/>
        <v>22</v>
      </c>
      <c r="W370" s="156">
        <f>V370+1</f>
        <v>23</v>
      </c>
      <c r="X370" s="158">
        <f t="shared" si="159"/>
        <v>24</v>
      </c>
      <c r="Y370" s="155">
        <f>X370+1</f>
        <v>25</v>
      </c>
      <c r="Z370" s="155">
        <f>Y370+1</f>
        <v>26</v>
      </c>
      <c r="AA370" s="155">
        <f t="shared" si="159"/>
        <v>27</v>
      </c>
      <c r="AB370" s="156">
        <f t="shared" si="159"/>
        <v>28</v>
      </c>
      <c r="AC370" s="159">
        <f t="shared" si="159"/>
        <v>29</v>
      </c>
      <c r="AD370" s="155">
        <f>AC370+1</f>
        <v>30</v>
      </c>
      <c r="AE370" s="155">
        <f>AD370+1</f>
        <v>31</v>
      </c>
      <c r="AF370" s="155">
        <f t="shared" si="159"/>
        <v>32</v>
      </c>
      <c r="AG370" s="156">
        <f t="shared" si="159"/>
        <v>33</v>
      </c>
      <c r="AI370" s="38"/>
    </row>
    <row r="371" spans="1:35" s="38" customFormat="1" ht="216.75" customHeight="1" thickBot="1" x14ac:dyDescent="0.3">
      <c r="A371" s="180" t="s">
        <v>833</v>
      </c>
      <c r="B371" s="181"/>
      <c r="C371" s="68" t="s">
        <v>30</v>
      </c>
      <c r="D371" s="43">
        <f>D372+D429</f>
        <v>5631.1222435337595</v>
      </c>
      <c r="E371" s="43">
        <f>E372+E429</f>
        <v>16888.444374840008</v>
      </c>
      <c r="F371" s="43">
        <f t="shared" ref="F371:F379" si="160">E371-D371</f>
        <v>11257.32213130625</v>
      </c>
      <c r="G371" s="44">
        <f>F371/D371</f>
        <v>1.9991258659378384</v>
      </c>
      <c r="H371" s="161" t="s">
        <v>31</v>
      </c>
      <c r="I371" s="43">
        <f>I372+I429</f>
        <v>2545.9876129665608</v>
      </c>
      <c r="J371" s="43">
        <f>J372+J429</f>
        <v>2964.047693780004</v>
      </c>
      <c r="K371" s="43">
        <f t="shared" ref="K371:K379" si="161">J371-I371</f>
        <v>418.06008081344316</v>
      </c>
      <c r="L371" s="44">
        <f>K371/I371</f>
        <v>0.16420350149556442</v>
      </c>
      <c r="M371" s="43" t="s">
        <v>834</v>
      </c>
      <c r="N371" s="43">
        <f>N372+N429</f>
        <v>45.019387429999995</v>
      </c>
      <c r="O371" s="43">
        <f>O372+O429</f>
        <v>49.364533600000001</v>
      </c>
      <c r="P371" s="43">
        <f>O371-N371</f>
        <v>4.3451461700000067</v>
      </c>
      <c r="Q371" s="44">
        <f>P371/N371</f>
        <v>9.6517221091828781E-2</v>
      </c>
      <c r="R371" s="43" t="s">
        <v>31</v>
      </c>
      <c r="S371" s="43">
        <f>S372+S429</f>
        <v>1430.6508644411992</v>
      </c>
      <c r="T371" s="43">
        <f>T372+T429</f>
        <v>11289.274625890004</v>
      </c>
      <c r="U371" s="43">
        <f t="shared" ref="U371:U377" si="162">T371-S371</f>
        <v>9858.6237614488055</v>
      </c>
      <c r="V371" s="44">
        <f>U371/S371</f>
        <v>6.8910060494036083</v>
      </c>
      <c r="W371" s="43" t="s">
        <v>835</v>
      </c>
      <c r="X371" s="43">
        <f>X372+X429</f>
        <v>249.64992395199968</v>
      </c>
      <c r="Y371" s="43">
        <f>Y372+Y429</f>
        <v>323.46964186000002</v>
      </c>
      <c r="Z371" s="43">
        <f t="shared" ref="Z371:Z377" si="163">Y371-X371</f>
        <v>73.819717908000342</v>
      </c>
      <c r="AA371" s="44">
        <f>Z371/X371</f>
        <v>0.2956929316837833</v>
      </c>
      <c r="AB371" s="43" t="s">
        <v>836</v>
      </c>
      <c r="AC371" s="43">
        <f>AC372+AC429</f>
        <v>1359.8144547440002</v>
      </c>
      <c r="AD371" s="43">
        <f>AD372+AD429</f>
        <v>2262.2878797100002</v>
      </c>
      <c r="AE371" s="43">
        <f t="shared" ref="AE371:AE377" si="164">AD371-AC371</f>
        <v>902.47342496600004</v>
      </c>
      <c r="AF371" s="44">
        <f>AE371/AC371</f>
        <v>0.66367394596926865</v>
      </c>
      <c r="AG371" s="149" t="s">
        <v>837</v>
      </c>
    </row>
    <row r="372" spans="1:35" s="38" customFormat="1" ht="31.5" x14ac:dyDescent="0.25">
      <c r="A372" s="47" t="s">
        <v>28</v>
      </c>
      <c r="B372" s="162" t="s">
        <v>838</v>
      </c>
      <c r="C372" s="49" t="s">
        <v>30</v>
      </c>
      <c r="D372" s="50">
        <f t="shared" ref="D372:E379" si="165">SUM(I372,N372,S372,X372,AC372)</f>
        <v>4713.8678319957598</v>
      </c>
      <c r="E372" s="50">
        <f t="shared" si="165"/>
        <v>15115.417086430007</v>
      </c>
      <c r="F372" s="50">
        <f t="shared" si="160"/>
        <v>10401.549254434247</v>
      </c>
      <c r="G372" s="51">
        <f>F372/D372</f>
        <v>2.206584831215014</v>
      </c>
      <c r="H372" s="50" t="s">
        <v>31</v>
      </c>
      <c r="I372" s="52">
        <f>SUM(I373,I397,I425,I426)</f>
        <v>2431.0419871685608</v>
      </c>
      <c r="J372" s="52">
        <f>SUM(J373,J397,J425,J426)</f>
        <v>2641.8695271000038</v>
      </c>
      <c r="K372" s="50">
        <f t="shared" si="161"/>
        <v>210.82753993144297</v>
      </c>
      <c r="L372" s="51">
        <f>K372/I372</f>
        <v>8.672311751266551E-2</v>
      </c>
      <c r="M372" s="50" t="s">
        <v>31</v>
      </c>
      <c r="N372" s="50">
        <f>SUM(N373,N397,N425,N426)</f>
        <v>45.019387429999995</v>
      </c>
      <c r="O372" s="52">
        <f>SUM(O373,O397,O425,O426)</f>
        <v>49.364533600000001</v>
      </c>
      <c r="P372" s="50">
        <f>O372-N372</f>
        <v>4.3451461700000067</v>
      </c>
      <c r="Q372" s="51">
        <f>P372/N372</f>
        <v>9.6517221091828781E-2</v>
      </c>
      <c r="R372" s="50" t="s">
        <v>31</v>
      </c>
      <c r="S372" s="50">
        <f>SUM(S373,S397,S425,S426)</f>
        <v>1430.6508644411992</v>
      </c>
      <c r="T372" s="52">
        <f>SUM(T373,T397,T425,T426)</f>
        <v>11280.048540930004</v>
      </c>
      <c r="U372" s="50">
        <f t="shared" si="162"/>
        <v>9849.3976764888048</v>
      </c>
      <c r="V372" s="51">
        <f>U372/S372</f>
        <v>6.8845571769433072</v>
      </c>
      <c r="W372" s="50" t="s">
        <v>31</v>
      </c>
      <c r="X372" s="50">
        <f>SUM(X373,X397,X425,X426)</f>
        <v>249.64992395199968</v>
      </c>
      <c r="Y372" s="52">
        <f>SUM(Y373,Y397,Y425,Y426)</f>
        <v>323.46964186000002</v>
      </c>
      <c r="Z372" s="50">
        <f t="shared" si="163"/>
        <v>73.819717908000342</v>
      </c>
      <c r="AA372" s="51">
        <f>Z372/X372</f>
        <v>0.2956929316837833</v>
      </c>
      <c r="AB372" s="50" t="s">
        <v>31</v>
      </c>
      <c r="AC372" s="50">
        <f>SUM(AC373,AC397,AC425,AC426)</f>
        <v>557.50566900400008</v>
      </c>
      <c r="AD372" s="52">
        <f>SUM(AD373,AD397,AD425,AD426)</f>
        <v>820.66484293999997</v>
      </c>
      <c r="AE372" s="50">
        <f t="shared" si="164"/>
        <v>263.15917393599989</v>
      </c>
      <c r="AF372" s="51">
        <f>AE372/AC372</f>
        <v>0.47202959282215251</v>
      </c>
      <c r="AG372" s="221" t="s">
        <v>839</v>
      </c>
    </row>
    <row r="373" spans="1:35" s="38" customFormat="1" x14ac:dyDescent="0.25">
      <c r="A373" s="53" t="s">
        <v>32</v>
      </c>
      <c r="B373" s="72" t="s">
        <v>840</v>
      </c>
      <c r="C373" s="55" t="s">
        <v>30</v>
      </c>
      <c r="D373" s="56">
        <f t="shared" si="165"/>
        <v>450.50391543999973</v>
      </c>
      <c r="E373" s="56">
        <f t="shared" si="165"/>
        <v>59.996238148333333</v>
      </c>
      <c r="F373" s="50">
        <f t="shared" si="160"/>
        <v>-390.50767729166637</v>
      </c>
      <c r="G373" s="51">
        <f>F373/D373</f>
        <v>-0.86682415825457138</v>
      </c>
      <c r="H373" s="56" t="s">
        <v>31</v>
      </c>
      <c r="I373" s="58">
        <f>SUM(I374,I392,I396)</f>
        <v>29.151666666666699</v>
      </c>
      <c r="J373" s="58">
        <f>SUM(J374,J392,J396)</f>
        <v>10.56692616</v>
      </c>
      <c r="K373" s="56">
        <f t="shared" si="161"/>
        <v>-18.584740506666698</v>
      </c>
      <c r="L373" s="57">
        <f>K373/I373</f>
        <v>-0.63751896998456381</v>
      </c>
      <c r="M373" s="56" t="s">
        <v>31</v>
      </c>
      <c r="N373" s="56">
        <f>SUM(N374,N392,N396)</f>
        <v>0</v>
      </c>
      <c r="O373" s="58">
        <f>SUM(O374,O392,O396)</f>
        <v>2.3927783083333298</v>
      </c>
      <c r="P373" s="56">
        <f>O373-N373</f>
        <v>2.3927783083333298</v>
      </c>
      <c r="Q373" s="57">
        <v>1</v>
      </c>
      <c r="R373" s="56" t="s">
        <v>31</v>
      </c>
      <c r="S373" s="56">
        <f>SUM(S374,S392,S396)</f>
        <v>398.74624877333304</v>
      </c>
      <c r="T373" s="58">
        <f>SUM(T374,T392,T396)</f>
        <v>21.663506080000001</v>
      </c>
      <c r="U373" s="56">
        <f t="shared" si="162"/>
        <v>-377.08274269333305</v>
      </c>
      <c r="V373" s="57">
        <f>U373/S373</f>
        <v>-0.94567094700791887</v>
      </c>
      <c r="W373" s="56" t="s">
        <v>31</v>
      </c>
      <c r="X373" s="56">
        <f>SUM(X374,X392,X396)</f>
        <v>22.606000000000002</v>
      </c>
      <c r="Y373" s="58">
        <f>SUM(Y374,Y392,Y396)</f>
        <v>25.3730276</v>
      </c>
      <c r="Z373" s="50">
        <f t="shared" si="163"/>
        <v>2.7670275999999987</v>
      </c>
      <c r="AA373" s="51">
        <f>Z373/X373</f>
        <v>0.12240235335751563</v>
      </c>
      <c r="AB373" s="56" t="s">
        <v>31</v>
      </c>
      <c r="AC373" s="56">
        <f>SUM(AC374,AC392,AC396)</f>
        <v>0</v>
      </c>
      <c r="AD373" s="58">
        <f>SUM(AD374,AD392,AD396)</f>
        <v>0</v>
      </c>
      <c r="AE373" s="56">
        <f t="shared" si="164"/>
        <v>0</v>
      </c>
      <c r="AF373" s="51">
        <v>0</v>
      </c>
      <c r="AG373" s="222" t="s">
        <v>31</v>
      </c>
    </row>
    <row r="374" spans="1:35" s="38" customFormat="1" ht="31.5" x14ac:dyDescent="0.25">
      <c r="A374" s="53" t="s">
        <v>37</v>
      </c>
      <c r="B374" s="70" t="s">
        <v>841</v>
      </c>
      <c r="C374" s="55" t="s">
        <v>30</v>
      </c>
      <c r="D374" s="56">
        <f t="shared" si="165"/>
        <v>450.50391543999973</v>
      </c>
      <c r="E374" s="56">
        <f t="shared" si="165"/>
        <v>59.996238148333333</v>
      </c>
      <c r="F374" s="50">
        <f t="shared" si="160"/>
        <v>-390.50767729166637</v>
      </c>
      <c r="G374" s="51">
        <f>F374/D374</f>
        <v>-0.86682415825457138</v>
      </c>
      <c r="H374" s="56" t="s">
        <v>31</v>
      </c>
      <c r="I374" s="58">
        <f>SUM(I375,I379,I382,I381,I380,I389,I388,I387)</f>
        <v>29.151666666666699</v>
      </c>
      <c r="J374" s="58">
        <f>SUM(J375,J379,J382,J381,J380,J389,J388,J387)</f>
        <v>10.56692616</v>
      </c>
      <c r="K374" s="56">
        <f t="shared" si="161"/>
        <v>-18.584740506666698</v>
      </c>
      <c r="L374" s="57">
        <f>K374/I374</f>
        <v>-0.63751896998456381</v>
      </c>
      <c r="M374" s="56" t="s">
        <v>31</v>
      </c>
      <c r="N374" s="56">
        <f>SUM(N375,N379,N382,N381,N380,N389,N388,N387)</f>
        <v>0</v>
      </c>
      <c r="O374" s="58">
        <f>SUM(O375,O379,O382,O381,O380,O389,O388,O387)</f>
        <v>2.3927783083333298</v>
      </c>
      <c r="P374" s="56">
        <f>O374-N374</f>
        <v>2.3927783083333298</v>
      </c>
      <c r="Q374" s="57">
        <v>1</v>
      </c>
      <c r="R374" s="56" t="s">
        <v>31</v>
      </c>
      <c r="S374" s="56">
        <f>SUM(S375,S379,S382,S381,S380,S389,S388,S387)</f>
        <v>398.74624877333304</v>
      </c>
      <c r="T374" s="58">
        <f>SUM(T375,T379,T382,T381,T380,T389,T388,T387)</f>
        <v>21.663506080000001</v>
      </c>
      <c r="U374" s="56">
        <f t="shared" si="162"/>
        <v>-377.08274269333305</v>
      </c>
      <c r="V374" s="57">
        <f>U374/S374</f>
        <v>-0.94567094700791887</v>
      </c>
      <c r="W374" s="56" t="s">
        <v>31</v>
      </c>
      <c r="X374" s="56">
        <f>SUM(X375,X379,X382,X381,X380,X389,X388,X387)</f>
        <v>22.606000000000002</v>
      </c>
      <c r="Y374" s="58">
        <f>SUM(Y375,Y379,Y382,Y381,Y380,Y389,Y388,Y387)</f>
        <v>25.3730276</v>
      </c>
      <c r="Z374" s="50">
        <f t="shared" si="163"/>
        <v>2.7670275999999987</v>
      </c>
      <c r="AA374" s="51">
        <f>Z374/X374</f>
        <v>0.12240235335751563</v>
      </c>
      <c r="AB374" s="56" t="s">
        <v>31</v>
      </c>
      <c r="AC374" s="56">
        <f>SUM(AC375,AC379,AC382,AC381,AC380,AC389,AC388,AC387)</f>
        <v>0</v>
      </c>
      <c r="AD374" s="58">
        <f>SUM(AD375,AD379,AD382,AD381,AD380,AD389,AD388,AD387)</f>
        <v>0</v>
      </c>
      <c r="AE374" s="56">
        <f t="shared" si="164"/>
        <v>0</v>
      </c>
      <c r="AF374" s="51">
        <v>0</v>
      </c>
      <c r="AG374" s="222" t="s">
        <v>31</v>
      </c>
    </row>
    <row r="375" spans="1:35" s="38" customFormat="1" x14ac:dyDescent="0.25">
      <c r="A375" s="53" t="s">
        <v>842</v>
      </c>
      <c r="B375" s="74" t="s">
        <v>843</v>
      </c>
      <c r="C375" s="55" t="s">
        <v>30</v>
      </c>
      <c r="D375" s="56">
        <f t="shared" si="165"/>
        <v>0</v>
      </c>
      <c r="E375" s="56">
        <f t="shared" si="165"/>
        <v>0</v>
      </c>
      <c r="F375" s="50">
        <f t="shared" si="160"/>
        <v>0</v>
      </c>
      <c r="G375" s="51">
        <v>0</v>
      </c>
      <c r="H375" s="56" t="s">
        <v>31</v>
      </c>
      <c r="I375" s="58">
        <f>SUM(I376,I377,I378)</f>
        <v>0</v>
      </c>
      <c r="J375" s="58">
        <f>SUM(J376,J377,J378)</f>
        <v>0</v>
      </c>
      <c r="K375" s="56">
        <f t="shared" si="161"/>
        <v>0</v>
      </c>
      <c r="L375" s="57">
        <v>0</v>
      </c>
      <c r="M375" s="56" t="s">
        <v>31</v>
      </c>
      <c r="N375" s="56" t="s">
        <v>31</v>
      </c>
      <c r="O375" s="58" t="s">
        <v>31</v>
      </c>
      <c r="P375" s="56" t="s">
        <v>31</v>
      </c>
      <c r="Q375" s="57" t="s">
        <v>31</v>
      </c>
      <c r="R375" s="56" t="s">
        <v>31</v>
      </c>
      <c r="S375" s="56">
        <v>0</v>
      </c>
      <c r="T375" s="58">
        <v>0</v>
      </c>
      <c r="U375" s="56">
        <f t="shared" si="162"/>
        <v>0</v>
      </c>
      <c r="V375" s="57">
        <v>0</v>
      </c>
      <c r="W375" s="56" t="s">
        <v>31</v>
      </c>
      <c r="X375" s="56">
        <v>0</v>
      </c>
      <c r="Y375" s="58">
        <f>SUM(Y376,Y377,Y378)</f>
        <v>0</v>
      </c>
      <c r="Z375" s="50">
        <f t="shared" si="163"/>
        <v>0</v>
      </c>
      <c r="AA375" s="51">
        <v>0</v>
      </c>
      <c r="AB375" s="56" t="s">
        <v>31</v>
      </c>
      <c r="AC375" s="56">
        <v>0</v>
      </c>
      <c r="AD375" s="58">
        <f>SUM(AD376,AD377,AD378)</f>
        <v>0</v>
      </c>
      <c r="AE375" s="56">
        <f t="shared" si="164"/>
        <v>0</v>
      </c>
      <c r="AF375" s="51">
        <v>0</v>
      </c>
      <c r="AG375" s="222" t="s">
        <v>31</v>
      </c>
    </row>
    <row r="376" spans="1:35" s="38" customFormat="1" ht="31.5" x14ac:dyDescent="0.25">
      <c r="A376" s="53" t="s">
        <v>844</v>
      </c>
      <c r="B376" s="75" t="s">
        <v>38</v>
      </c>
      <c r="C376" s="55" t="s">
        <v>30</v>
      </c>
      <c r="D376" s="56">
        <f t="shared" si="165"/>
        <v>0</v>
      </c>
      <c r="E376" s="56">
        <f t="shared" si="165"/>
        <v>0</v>
      </c>
      <c r="F376" s="50">
        <f t="shared" si="160"/>
        <v>0</v>
      </c>
      <c r="G376" s="51">
        <v>0</v>
      </c>
      <c r="H376" s="56" t="s">
        <v>31</v>
      </c>
      <c r="I376" s="58">
        <v>0</v>
      </c>
      <c r="J376" s="58">
        <v>0</v>
      </c>
      <c r="K376" s="56">
        <f t="shared" si="161"/>
        <v>0</v>
      </c>
      <c r="L376" s="57">
        <v>0</v>
      </c>
      <c r="M376" s="56" t="s">
        <v>31</v>
      </c>
      <c r="N376" s="56" t="s">
        <v>31</v>
      </c>
      <c r="O376" s="56" t="s">
        <v>31</v>
      </c>
      <c r="P376" s="56" t="s">
        <v>31</v>
      </c>
      <c r="Q376" s="57" t="s">
        <v>31</v>
      </c>
      <c r="R376" s="56" t="s">
        <v>31</v>
      </c>
      <c r="S376" s="58">
        <v>0</v>
      </c>
      <c r="T376" s="58">
        <v>0</v>
      </c>
      <c r="U376" s="56">
        <f t="shared" si="162"/>
        <v>0</v>
      </c>
      <c r="V376" s="57">
        <v>0</v>
      </c>
      <c r="W376" s="56" t="s">
        <v>31</v>
      </c>
      <c r="X376" s="58">
        <v>0</v>
      </c>
      <c r="Y376" s="58">
        <v>0</v>
      </c>
      <c r="Z376" s="50">
        <f t="shared" si="163"/>
        <v>0</v>
      </c>
      <c r="AA376" s="51">
        <v>0</v>
      </c>
      <c r="AB376" s="56" t="s">
        <v>31</v>
      </c>
      <c r="AC376" s="58">
        <v>0</v>
      </c>
      <c r="AD376" s="58">
        <v>0</v>
      </c>
      <c r="AE376" s="56">
        <f t="shared" si="164"/>
        <v>0</v>
      </c>
      <c r="AF376" s="51">
        <v>0</v>
      </c>
      <c r="AG376" s="222" t="s">
        <v>31</v>
      </c>
    </row>
    <row r="377" spans="1:35" s="38" customFormat="1" ht="31.5" x14ac:dyDescent="0.25">
      <c r="A377" s="53" t="s">
        <v>845</v>
      </c>
      <c r="B377" s="75" t="s">
        <v>42</v>
      </c>
      <c r="C377" s="55" t="s">
        <v>30</v>
      </c>
      <c r="D377" s="56">
        <f t="shared" si="165"/>
        <v>0</v>
      </c>
      <c r="E377" s="56">
        <f t="shared" si="165"/>
        <v>0</v>
      </c>
      <c r="F377" s="50">
        <f t="shared" si="160"/>
        <v>0</v>
      </c>
      <c r="G377" s="51">
        <v>0</v>
      </c>
      <c r="H377" s="56" t="s">
        <v>31</v>
      </c>
      <c r="I377" s="58">
        <v>0</v>
      </c>
      <c r="J377" s="58">
        <v>0</v>
      </c>
      <c r="K377" s="56">
        <f t="shared" si="161"/>
        <v>0</v>
      </c>
      <c r="L377" s="57">
        <v>0</v>
      </c>
      <c r="M377" s="56" t="s">
        <v>31</v>
      </c>
      <c r="N377" s="56" t="s">
        <v>31</v>
      </c>
      <c r="O377" s="56" t="s">
        <v>31</v>
      </c>
      <c r="P377" s="56" t="s">
        <v>31</v>
      </c>
      <c r="Q377" s="57" t="s">
        <v>31</v>
      </c>
      <c r="R377" s="56" t="s">
        <v>31</v>
      </c>
      <c r="S377" s="58">
        <v>0</v>
      </c>
      <c r="T377" s="58">
        <v>0</v>
      </c>
      <c r="U377" s="56">
        <f t="shared" si="162"/>
        <v>0</v>
      </c>
      <c r="V377" s="57">
        <v>0</v>
      </c>
      <c r="W377" s="56" t="s">
        <v>31</v>
      </c>
      <c r="X377" s="58">
        <v>0</v>
      </c>
      <c r="Y377" s="58">
        <v>0</v>
      </c>
      <c r="Z377" s="50">
        <f t="shared" si="163"/>
        <v>0</v>
      </c>
      <c r="AA377" s="51">
        <v>0</v>
      </c>
      <c r="AB377" s="56" t="s">
        <v>31</v>
      </c>
      <c r="AC377" s="58">
        <v>0</v>
      </c>
      <c r="AD377" s="58">
        <v>0</v>
      </c>
      <c r="AE377" s="56">
        <f t="shared" si="164"/>
        <v>0</v>
      </c>
      <c r="AF377" s="51">
        <v>0</v>
      </c>
      <c r="AG377" s="222" t="s">
        <v>31</v>
      </c>
    </row>
    <row r="378" spans="1:35" s="38" customFormat="1" ht="31.5" x14ac:dyDescent="0.25">
      <c r="A378" s="53" t="s">
        <v>846</v>
      </c>
      <c r="B378" s="75" t="s">
        <v>45</v>
      </c>
      <c r="C378" s="55" t="s">
        <v>30</v>
      </c>
      <c r="D378" s="56">
        <f t="shared" si="165"/>
        <v>0</v>
      </c>
      <c r="E378" s="56">
        <f t="shared" si="165"/>
        <v>0</v>
      </c>
      <c r="F378" s="50">
        <f t="shared" si="160"/>
        <v>0</v>
      </c>
      <c r="G378" s="51">
        <v>0</v>
      </c>
      <c r="H378" s="56" t="s">
        <v>31</v>
      </c>
      <c r="I378" s="58">
        <v>0</v>
      </c>
      <c r="J378" s="58">
        <v>0</v>
      </c>
      <c r="K378" s="56">
        <f t="shared" si="161"/>
        <v>0</v>
      </c>
      <c r="L378" s="57">
        <v>0</v>
      </c>
      <c r="M378" s="56" t="s">
        <v>31</v>
      </c>
      <c r="N378" s="56" t="s">
        <v>31</v>
      </c>
      <c r="O378" s="56" t="s">
        <v>31</v>
      </c>
      <c r="P378" s="56" t="s">
        <v>31</v>
      </c>
      <c r="Q378" s="57" t="s">
        <v>31</v>
      </c>
      <c r="R378" s="56" t="s">
        <v>31</v>
      </c>
      <c r="S378" s="58" t="s">
        <v>31</v>
      </c>
      <c r="T378" s="58" t="s">
        <v>31</v>
      </c>
      <c r="U378" s="58" t="s">
        <v>31</v>
      </c>
      <c r="V378" s="58" t="s">
        <v>31</v>
      </c>
      <c r="W378" s="56" t="s">
        <v>31</v>
      </c>
      <c r="X378" s="58" t="s">
        <v>31</v>
      </c>
      <c r="Y378" s="58" t="s">
        <v>31</v>
      </c>
      <c r="Z378" s="58" t="s">
        <v>31</v>
      </c>
      <c r="AA378" s="51" t="s">
        <v>31</v>
      </c>
      <c r="AB378" s="56" t="s">
        <v>31</v>
      </c>
      <c r="AC378" s="58" t="s">
        <v>31</v>
      </c>
      <c r="AD378" s="58" t="s">
        <v>31</v>
      </c>
      <c r="AE378" s="58" t="s">
        <v>31</v>
      </c>
      <c r="AF378" s="51" t="s">
        <v>31</v>
      </c>
      <c r="AG378" s="222" t="s">
        <v>31</v>
      </c>
    </row>
    <row r="379" spans="1:35" s="38" customFormat="1" x14ac:dyDescent="0.25">
      <c r="A379" s="53" t="s">
        <v>847</v>
      </c>
      <c r="B379" s="74" t="s">
        <v>848</v>
      </c>
      <c r="C379" s="55" t="s">
        <v>30</v>
      </c>
      <c r="D379" s="56">
        <f t="shared" si="165"/>
        <v>0</v>
      </c>
      <c r="E379" s="56">
        <f t="shared" si="165"/>
        <v>0</v>
      </c>
      <c r="F379" s="50">
        <f t="shared" si="160"/>
        <v>0</v>
      </c>
      <c r="G379" s="51">
        <v>0</v>
      </c>
      <c r="H379" s="56" t="s">
        <v>31</v>
      </c>
      <c r="I379" s="58">
        <v>0</v>
      </c>
      <c r="J379" s="58">
        <v>0</v>
      </c>
      <c r="K379" s="56">
        <f t="shared" si="161"/>
        <v>0</v>
      </c>
      <c r="L379" s="57">
        <v>0</v>
      </c>
      <c r="M379" s="56" t="s">
        <v>31</v>
      </c>
      <c r="N379" s="56">
        <v>0</v>
      </c>
      <c r="O379" s="56">
        <v>0</v>
      </c>
      <c r="P379" s="56">
        <f>O379-N379</f>
        <v>0</v>
      </c>
      <c r="Q379" s="57">
        <v>0</v>
      </c>
      <c r="R379" s="56" t="s">
        <v>31</v>
      </c>
      <c r="S379" s="58">
        <v>0</v>
      </c>
      <c r="T379" s="58">
        <v>0</v>
      </c>
      <c r="U379" s="56">
        <f>T379-S379</f>
        <v>0</v>
      </c>
      <c r="V379" s="57">
        <v>0</v>
      </c>
      <c r="W379" s="56" t="s">
        <v>31</v>
      </c>
      <c r="X379" s="58">
        <v>0</v>
      </c>
      <c r="Y379" s="58">
        <v>0</v>
      </c>
      <c r="Z379" s="50">
        <f>Y379-X379</f>
        <v>0</v>
      </c>
      <c r="AA379" s="51">
        <v>0</v>
      </c>
      <c r="AB379" s="56" t="s">
        <v>31</v>
      </c>
      <c r="AC379" s="58">
        <v>0</v>
      </c>
      <c r="AD379" s="58">
        <v>0</v>
      </c>
      <c r="AE379" s="56">
        <f>AD379-AC379</f>
        <v>0</v>
      </c>
      <c r="AF379" s="51">
        <v>0</v>
      </c>
      <c r="AG379" s="222" t="s">
        <v>31</v>
      </c>
    </row>
    <row r="380" spans="1:35" s="38" customFormat="1" x14ac:dyDescent="0.25">
      <c r="A380" s="53" t="s">
        <v>849</v>
      </c>
      <c r="B380" s="74" t="s">
        <v>850</v>
      </c>
      <c r="C380" s="55" t="s">
        <v>30</v>
      </c>
      <c r="D380" s="58" t="s">
        <v>31</v>
      </c>
      <c r="E380" s="58" t="s">
        <v>31</v>
      </c>
      <c r="F380" s="58" t="s">
        <v>31</v>
      </c>
      <c r="G380" s="97" t="s">
        <v>31</v>
      </c>
      <c r="H380" s="58" t="s">
        <v>31</v>
      </c>
      <c r="I380" s="58" t="s">
        <v>31</v>
      </c>
      <c r="J380" s="58" t="s">
        <v>31</v>
      </c>
      <c r="K380" s="58" t="s">
        <v>31</v>
      </c>
      <c r="L380" s="58" t="s">
        <v>31</v>
      </c>
      <c r="M380" s="56" t="s">
        <v>31</v>
      </c>
      <c r="N380" s="58" t="s">
        <v>31</v>
      </c>
      <c r="O380" s="58" t="s">
        <v>31</v>
      </c>
      <c r="P380" s="56" t="s">
        <v>31</v>
      </c>
      <c r="Q380" s="57" t="s">
        <v>31</v>
      </c>
      <c r="R380" s="58" t="s">
        <v>31</v>
      </c>
      <c r="S380" s="58" t="s">
        <v>31</v>
      </c>
      <c r="T380" s="58" t="s">
        <v>31</v>
      </c>
      <c r="U380" s="58" t="s">
        <v>31</v>
      </c>
      <c r="V380" s="58" t="s">
        <v>31</v>
      </c>
      <c r="W380" s="58" t="s">
        <v>31</v>
      </c>
      <c r="X380" s="58" t="s">
        <v>31</v>
      </c>
      <c r="Y380" s="58" t="s">
        <v>31</v>
      </c>
      <c r="Z380" s="58" t="s">
        <v>31</v>
      </c>
      <c r="AA380" s="51" t="s">
        <v>31</v>
      </c>
      <c r="AB380" s="58" t="s">
        <v>31</v>
      </c>
      <c r="AC380" s="58" t="s">
        <v>31</v>
      </c>
      <c r="AD380" s="58" t="s">
        <v>31</v>
      </c>
      <c r="AE380" s="58" t="s">
        <v>31</v>
      </c>
      <c r="AF380" s="51" t="s">
        <v>31</v>
      </c>
      <c r="AG380" s="226" t="s">
        <v>31</v>
      </c>
    </row>
    <row r="381" spans="1:35" s="38" customFormat="1" x14ac:dyDescent="0.25">
      <c r="A381" s="53" t="s">
        <v>851</v>
      </c>
      <c r="B381" s="74" t="s">
        <v>852</v>
      </c>
      <c r="C381" s="55" t="s">
        <v>30</v>
      </c>
      <c r="D381" s="56">
        <f>SUM(I381,N381,S381,X381,AC381)</f>
        <v>0</v>
      </c>
      <c r="E381" s="56">
        <f>SUM(J381,O381,T381,Y381,AD381)</f>
        <v>0</v>
      </c>
      <c r="F381" s="50">
        <f>E381-D381</f>
        <v>0</v>
      </c>
      <c r="G381" s="51">
        <v>0</v>
      </c>
      <c r="H381" s="56" t="s">
        <v>31</v>
      </c>
      <c r="I381" s="58">
        <v>0</v>
      </c>
      <c r="J381" s="58">
        <v>0</v>
      </c>
      <c r="K381" s="56">
        <f>J381-I381</f>
        <v>0</v>
      </c>
      <c r="L381" s="57">
        <v>0</v>
      </c>
      <c r="M381" s="56" t="s">
        <v>31</v>
      </c>
      <c r="N381" s="56">
        <v>0</v>
      </c>
      <c r="O381" s="56">
        <v>0</v>
      </c>
      <c r="P381" s="56">
        <f>O381-N381</f>
        <v>0</v>
      </c>
      <c r="Q381" s="57">
        <v>0</v>
      </c>
      <c r="R381" s="56" t="s">
        <v>31</v>
      </c>
      <c r="S381" s="58">
        <v>0</v>
      </c>
      <c r="T381" s="58">
        <v>0</v>
      </c>
      <c r="U381" s="56">
        <f>T381-S381</f>
        <v>0</v>
      </c>
      <c r="V381" s="57">
        <v>0</v>
      </c>
      <c r="W381" s="56" t="s">
        <v>31</v>
      </c>
      <c r="X381" s="58">
        <v>0</v>
      </c>
      <c r="Y381" s="58">
        <v>0</v>
      </c>
      <c r="Z381" s="50">
        <f>Y381-X381</f>
        <v>0</v>
      </c>
      <c r="AA381" s="51">
        <v>0</v>
      </c>
      <c r="AB381" s="56" t="s">
        <v>31</v>
      </c>
      <c r="AC381" s="58">
        <v>0</v>
      </c>
      <c r="AD381" s="58">
        <v>0</v>
      </c>
      <c r="AE381" s="56">
        <f>AD381-AC381</f>
        <v>0</v>
      </c>
      <c r="AF381" s="51">
        <v>0</v>
      </c>
      <c r="AG381" s="222" t="s">
        <v>31</v>
      </c>
    </row>
    <row r="382" spans="1:35" s="38" customFormat="1" x14ac:dyDescent="0.25">
      <c r="A382" s="53" t="s">
        <v>853</v>
      </c>
      <c r="B382" s="74" t="s">
        <v>854</v>
      </c>
      <c r="C382" s="55" t="s">
        <v>30</v>
      </c>
      <c r="D382" s="56">
        <f>SUM(I382,N382,S382,X382,AC382)</f>
        <v>226.12091543999969</v>
      </c>
      <c r="E382" s="56">
        <f>SUM(J382,O382,T382,Y382,AD382)</f>
        <v>36.879103018333332</v>
      </c>
      <c r="F382" s="50">
        <f>E382-D382</f>
        <v>-189.24181242166637</v>
      </c>
      <c r="G382" s="51">
        <f>F382/D382</f>
        <v>-0.83690538778081747</v>
      </c>
      <c r="H382" s="56" t="s">
        <v>31</v>
      </c>
      <c r="I382" s="58">
        <v>29.151666666666699</v>
      </c>
      <c r="J382" s="58">
        <v>10.56692616</v>
      </c>
      <c r="K382" s="56">
        <f>J382-I382</f>
        <v>-18.584740506666698</v>
      </c>
      <c r="L382" s="57">
        <f>K382/I382</f>
        <v>-0.63751896998456381</v>
      </c>
      <c r="M382" s="56" t="s">
        <v>31</v>
      </c>
      <c r="N382" s="56">
        <f>SUM(N383,N385)</f>
        <v>0</v>
      </c>
      <c r="O382" s="58">
        <f>SUM(O383,O385)</f>
        <v>2.3927783083333298</v>
      </c>
      <c r="P382" s="56">
        <f>O382-N382</f>
        <v>2.3927783083333298</v>
      </c>
      <c r="Q382" s="57">
        <v>1</v>
      </c>
      <c r="R382" s="56" t="s">
        <v>31</v>
      </c>
      <c r="S382" s="56">
        <f>SUM(S383,S385)</f>
        <v>174.363248773333</v>
      </c>
      <c r="T382" s="58">
        <f>SUM(T383,T385)</f>
        <v>16.57882571</v>
      </c>
      <c r="U382" s="56">
        <f>T382-S382</f>
        <v>-157.78442306333301</v>
      </c>
      <c r="V382" s="57">
        <f>U382/S382</f>
        <v>-0.90491788936812045</v>
      </c>
      <c r="W382" s="56" t="s">
        <v>31</v>
      </c>
      <c r="X382" s="56">
        <f>SUM(X383,X385)</f>
        <v>22.606000000000002</v>
      </c>
      <c r="Y382" s="58">
        <f>SUM(Y383,Y385)</f>
        <v>7.3405728400000001</v>
      </c>
      <c r="Z382" s="50">
        <f>Y382-X382</f>
        <v>-15.265427160000002</v>
      </c>
      <c r="AA382" s="51">
        <f>Z382/X382</f>
        <v>-0.6752821003273467</v>
      </c>
      <c r="AB382" s="56" t="s">
        <v>31</v>
      </c>
      <c r="AC382" s="56">
        <f>SUM(AC383,AC385)</f>
        <v>0</v>
      </c>
      <c r="AD382" s="58">
        <f>SUM(AD383,AD385)</f>
        <v>0</v>
      </c>
      <c r="AE382" s="56">
        <f>AD382-AC382</f>
        <v>0</v>
      </c>
      <c r="AF382" s="51">
        <v>0</v>
      </c>
      <c r="AG382" s="222" t="s">
        <v>31</v>
      </c>
    </row>
    <row r="383" spans="1:35" s="38" customFormat="1" ht="31.5" x14ac:dyDescent="0.25">
      <c r="A383" s="53" t="s">
        <v>855</v>
      </c>
      <c r="B383" s="75" t="s">
        <v>856</v>
      </c>
      <c r="C383" s="55" t="s">
        <v>30</v>
      </c>
      <c r="D383" s="58" t="s">
        <v>31</v>
      </c>
      <c r="E383" s="58" t="s">
        <v>31</v>
      </c>
      <c r="F383" s="58" t="s">
        <v>31</v>
      </c>
      <c r="G383" s="97" t="s">
        <v>31</v>
      </c>
      <c r="H383" s="58" t="s">
        <v>31</v>
      </c>
      <c r="I383" s="58" t="s">
        <v>31</v>
      </c>
      <c r="J383" s="58" t="s">
        <v>31</v>
      </c>
      <c r="K383" s="58" t="s">
        <v>31</v>
      </c>
      <c r="L383" s="58" t="s">
        <v>31</v>
      </c>
      <c r="M383" s="56" t="s">
        <v>31</v>
      </c>
      <c r="N383" s="58" t="s">
        <v>31</v>
      </c>
      <c r="O383" s="58" t="s">
        <v>31</v>
      </c>
      <c r="P383" s="56" t="s">
        <v>31</v>
      </c>
      <c r="Q383" s="57" t="s">
        <v>31</v>
      </c>
      <c r="R383" s="58" t="s">
        <v>31</v>
      </c>
      <c r="S383" s="58" t="s">
        <v>31</v>
      </c>
      <c r="T383" s="58" t="s">
        <v>31</v>
      </c>
      <c r="U383" s="58" t="s">
        <v>31</v>
      </c>
      <c r="V383" s="58" t="s">
        <v>31</v>
      </c>
      <c r="W383" s="58" t="s">
        <v>31</v>
      </c>
      <c r="X383" s="58" t="s">
        <v>31</v>
      </c>
      <c r="Y383" s="58" t="s">
        <v>31</v>
      </c>
      <c r="Z383" s="58" t="s">
        <v>31</v>
      </c>
      <c r="AA383" s="51" t="s">
        <v>31</v>
      </c>
      <c r="AB383" s="58" t="s">
        <v>31</v>
      </c>
      <c r="AC383" s="58" t="s">
        <v>31</v>
      </c>
      <c r="AD383" s="58" t="s">
        <v>31</v>
      </c>
      <c r="AE383" s="58" t="s">
        <v>31</v>
      </c>
      <c r="AF383" s="51" t="s">
        <v>31</v>
      </c>
      <c r="AG383" s="226" t="s">
        <v>31</v>
      </c>
    </row>
    <row r="384" spans="1:35" s="38" customFormat="1" x14ac:dyDescent="0.25">
      <c r="A384" s="53" t="s">
        <v>857</v>
      </c>
      <c r="B384" s="75" t="s">
        <v>858</v>
      </c>
      <c r="C384" s="55" t="s">
        <v>30</v>
      </c>
      <c r="D384" s="58" t="s">
        <v>31</v>
      </c>
      <c r="E384" s="58" t="s">
        <v>31</v>
      </c>
      <c r="F384" s="58" t="s">
        <v>31</v>
      </c>
      <c r="G384" s="97" t="s">
        <v>31</v>
      </c>
      <c r="H384" s="58" t="s">
        <v>31</v>
      </c>
      <c r="I384" s="58" t="s">
        <v>31</v>
      </c>
      <c r="J384" s="58" t="s">
        <v>31</v>
      </c>
      <c r="K384" s="58" t="s">
        <v>31</v>
      </c>
      <c r="L384" s="58" t="s">
        <v>31</v>
      </c>
      <c r="M384" s="56" t="s">
        <v>31</v>
      </c>
      <c r="N384" s="58" t="s">
        <v>31</v>
      </c>
      <c r="O384" s="58" t="s">
        <v>31</v>
      </c>
      <c r="P384" s="56" t="s">
        <v>31</v>
      </c>
      <c r="Q384" s="57" t="s">
        <v>31</v>
      </c>
      <c r="R384" s="58" t="s">
        <v>31</v>
      </c>
      <c r="S384" s="58" t="s">
        <v>31</v>
      </c>
      <c r="T384" s="58" t="s">
        <v>31</v>
      </c>
      <c r="U384" s="58" t="s">
        <v>31</v>
      </c>
      <c r="V384" s="58" t="s">
        <v>31</v>
      </c>
      <c r="W384" s="58" t="s">
        <v>31</v>
      </c>
      <c r="X384" s="58" t="s">
        <v>31</v>
      </c>
      <c r="Y384" s="58" t="s">
        <v>31</v>
      </c>
      <c r="Z384" s="58" t="s">
        <v>31</v>
      </c>
      <c r="AA384" s="51" t="s">
        <v>31</v>
      </c>
      <c r="AB384" s="58" t="s">
        <v>31</v>
      </c>
      <c r="AC384" s="58" t="s">
        <v>31</v>
      </c>
      <c r="AD384" s="58" t="s">
        <v>31</v>
      </c>
      <c r="AE384" s="58" t="s">
        <v>31</v>
      </c>
      <c r="AF384" s="51" t="s">
        <v>31</v>
      </c>
      <c r="AG384" s="226" t="s">
        <v>31</v>
      </c>
    </row>
    <row r="385" spans="1:33" s="38" customFormat="1" x14ac:dyDescent="0.25">
      <c r="A385" s="53" t="s">
        <v>859</v>
      </c>
      <c r="B385" s="75" t="s">
        <v>860</v>
      </c>
      <c r="C385" s="55" t="s">
        <v>30</v>
      </c>
      <c r="D385" s="56">
        <f>SUM(I385,N385,S385,X385,AC385)</f>
        <v>226.12091543999969</v>
      </c>
      <c r="E385" s="56">
        <f>SUM(J385,O385,T385,Y385,AD385)</f>
        <v>36.879103018333332</v>
      </c>
      <c r="F385" s="50">
        <f>E385-D385</f>
        <v>-189.24181242166637</v>
      </c>
      <c r="G385" s="51">
        <f>F385/D385</f>
        <v>-0.83690538778081747</v>
      </c>
      <c r="H385" s="56" t="s">
        <v>31</v>
      </c>
      <c r="I385" s="56">
        <f>I386</f>
        <v>29.151666666666699</v>
      </c>
      <c r="J385" s="56">
        <f>J386</f>
        <v>10.56692616</v>
      </c>
      <c r="K385" s="56">
        <f>J385-I385</f>
        <v>-18.584740506666698</v>
      </c>
      <c r="L385" s="57">
        <f>K385/I385</f>
        <v>-0.63751896998456381</v>
      </c>
      <c r="M385" s="56" t="s">
        <v>31</v>
      </c>
      <c r="N385" s="56">
        <f>N386</f>
        <v>0</v>
      </c>
      <c r="O385" s="56">
        <f>O386</f>
        <v>2.3927783083333298</v>
      </c>
      <c r="P385" s="56">
        <f>O385-N385</f>
        <v>2.3927783083333298</v>
      </c>
      <c r="Q385" s="57">
        <v>1</v>
      </c>
      <c r="R385" s="56" t="s">
        <v>31</v>
      </c>
      <c r="S385" s="56">
        <f>S386</f>
        <v>174.363248773333</v>
      </c>
      <c r="T385" s="56">
        <f>T386</f>
        <v>16.57882571</v>
      </c>
      <c r="U385" s="56">
        <f>T385-S385</f>
        <v>-157.78442306333301</v>
      </c>
      <c r="V385" s="57">
        <f>U385/S385</f>
        <v>-0.90491788936812045</v>
      </c>
      <c r="W385" s="56" t="s">
        <v>31</v>
      </c>
      <c r="X385" s="56">
        <f>X386</f>
        <v>22.606000000000002</v>
      </c>
      <c r="Y385" s="56">
        <f>Y386</f>
        <v>7.3405728400000001</v>
      </c>
      <c r="Z385" s="50">
        <f>Y385-X385</f>
        <v>-15.265427160000002</v>
      </c>
      <c r="AA385" s="51">
        <f>Z385/X385</f>
        <v>-0.6752821003273467</v>
      </c>
      <c r="AB385" s="56" t="s">
        <v>31</v>
      </c>
      <c r="AC385" s="56">
        <f>AC386</f>
        <v>0</v>
      </c>
      <c r="AD385" s="56">
        <f>AD386</f>
        <v>0</v>
      </c>
      <c r="AE385" s="56">
        <f>AD385-AC385</f>
        <v>0</v>
      </c>
      <c r="AF385" s="51">
        <v>0</v>
      </c>
      <c r="AG385" s="222" t="s">
        <v>31</v>
      </c>
    </row>
    <row r="386" spans="1:33" s="38" customFormat="1" x14ac:dyDescent="0.25">
      <c r="A386" s="53" t="s">
        <v>861</v>
      </c>
      <c r="B386" s="75" t="s">
        <v>858</v>
      </c>
      <c r="C386" s="55" t="s">
        <v>30</v>
      </c>
      <c r="D386" s="56">
        <f>SUM(I386,N386,S386,X386,AC386)</f>
        <v>226.12091543999969</v>
      </c>
      <c r="E386" s="56">
        <f>SUM(J386,O386,T386,Y386,AD386)</f>
        <v>36.879103018333332</v>
      </c>
      <c r="F386" s="50">
        <f>E386-D386</f>
        <v>-189.24181242166637</v>
      </c>
      <c r="G386" s="51">
        <f>F386/D386</f>
        <v>-0.83690538778081747</v>
      </c>
      <c r="H386" s="56" t="s">
        <v>31</v>
      </c>
      <c r="I386" s="56">
        <v>29.151666666666699</v>
      </c>
      <c r="J386" s="56">
        <v>10.56692616</v>
      </c>
      <c r="K386" s="56">
        <f>J386-I386</f>
        <v>-18.584740506666698</v>
      </c>
      <c r="L386" s="57">
        <f>K386/I386</f>
        <v>-0.63751896998456381</v>
      </c>
      <c r="M386" s="56" t="s">
        <v>31</v>
      </c>
      <c r="N386" s="56"/>
      <c r="O386" s="56">
        <v>2.3927783083333298</v>
      </c>
      <c r="P386" s="56">
        <f>O386-N386</f>
        <v>2.3927783083333298</v>
      </c>
      <c r="Q386" s="57">
        <v>1</v>
      </c>
      <c r="R386" s="56" t="s">
        <v>31</v>
      </c>
      <c r="S386" s="56">
        <v>174.363248773333</v>
      </c>
      <c r="T386" s="56">
        <v>16.57882571</v>
      </c>
      <c r="U386" s="56">
        <f>T386-S386</f>
        <v>-157.78442306333301</v>
      </c>
      <c r="V386" s="57">
        <f>U386/S386</f>
        <v>-0.90491788936812045</v>
      </c>
      <c r="W386" s="56" t="s">
        <v>31</v>
      </c>
      <c r="X386" s="56">
        <v>22.606000000000002</v>
      </c>
      <c r="Y386" s="56">
        <v>7.3405728400000001</v>
      </c>
      <c r="Z386" s="50">
        <f>Y386-X386</f>
        <v>-15.265427160000002</v>
      </c>
      <c r="AA386" s="51">
        <f>Z386/X386</f>
        <v>-0.6752821003273467</v>
      </c>
      <c r="AB386" s="56" t="s">
        <v>31</v>
      </c>
      <c r="AC386" s="56"/>
      <c r="AD386" s="56">
        <v>0</v>
      </c>
      <c r="AE386" s="56">
        <f>AD386-AC386</f>
        <v>0</v>
      </c>
      <c r="AF386" s="51">
        <v>0</v>
      </c>
      <c r="AG386" s="222" t="s">
        <v>31</v>
      </c>
    </row>
    <row r="387" spans="1:33" s="38" customFormat="1" x14ac:dyDescent="0.25">
      <c r="A387" s="53" t="s">
        <v>862</v>
      </c>
      <c r="B387" s="74" t="s">
        <v>863</v>
      </c>
      <c r="C387" s="55" t="s">
        <v>30</v>
      </c>
      <c r="D387" s="58" t="s">
        <v>31</v>
      </c>
      <c r="E387" s="58" t="s">
        <v>31</v>
      </c>
      <c r="F387" s="58" t="s">
        <v>31</v>
      </c>
      <c r="G387" s="97" t="s">
        <v>31</v>
      </c>
      <c r="H387" s="58" t="s">
        <v>31</v>
      </c>
      <c r="I387" s="58" t="s">
        <v>31</v>
      </c>
      <c r="J387" s="58" t="s">
        <v>31</v>
      </c>
      <c r="K387" s="58" t="s">
        <v>31</v>
      </c>
      <c r="L387" s="58" t="s">
        <v>31</v>
      </c>
      <c r="M387" s="56" t="s">
        <v>31</v>
      </c>
      <c r="N387" s="58" t="s">
        <v>31</v>
      </c>
      <c r="O387" s="58" t="s">
        <v>31</v>
      </c>
      <c r="P387" s="56" t="s">
        <v>31</v>
      </c>
      <c r="Q387" s="57" t="s">
        <v>31</v>
      </c>
      <c r="R387" s="58" t="s">
        <v>31</v>
      </c>
      <c r="S387" s="58" t="s">
        <v>31</v>
      </c>
      <c r="T387" s="58" t="s">
        <v>31</v>
      </c>
      <c r="U387" s="58" t="s">
        <v>31</v>
      </c>
      <c r="V387" s="58" t="s">
        <v>31</v>
      </c>
      <c r="W387" s="58" t="s">
        <v>31</v>
      </c>
      <c r="X387" s="58" t="s">
        <v>31</v>
      </c>
      <c r="Y387" s="58" t="s">
        <v>31</v>
      </c>
      <c r="Z387" s="58" t="s">
        <v>31</v>
      </c>
      <c r="AA387" s="51" t="s">
        <v>31</v>
      </c>
      <c r="AB387" s="58" t="s">
        <v>31</v>
      </c>
      <c r="AC387" s="58" t="s">
        <v>31</v>
      </c>
      <c r="AD387" s="58" t="s">
        <v>31</v>
      </c>
      <c r="AE387" s="58" t="s">
        <v>31</v>
      </c>
      <c r="AF387" s="51" t="s">
        <v>31</v>
      </c>
      <c r="AG387" s="226" t="s">
        <v>31</v>
      </c>
    </row>
    <row r="388" spans="1:33" s="38" customFormat="1" x14ac:dyDescent="0.25">
      <c r="A388" s="53" t="s">
        <v>864</v>
      </c>
      <c r="B388" s="74" t="s">
        <v>623</v>
      </c>
      <c r="C388" s="55" t="s">
        <v>30</v>
      </c>
      <c r="D388" s="56">
        <f>SUM(I388,N388,S388,X388,AC388)</f>
        <v>224.38300000000001</v>
      </c>
      <c r="E388" s="56">
        <f>SUM(J388,O388,T388,Y388,AD388)</f>
        <v>23.117135130000001</v>
      </c>
      <c r="F388" s="50">
        <f>E388-D388</f>
        <v>-201.26586487</v>
      </c>
      <c r="G388" s="51">
        <f>F388/D388</f>
        <v>-0.89697465881996408</v>
      </c>
      <c r="H388" s="56" t="s">
        <v>31</v>
      </c>
      <c r="I388" s="58">
        <v>0</v>
      </c>
      <c r="J388" s="58">
        <v>0</v>
      </c>
      <c r="K388" s="56">
        <f>J388-I388</f>
        <v>0</v>
      </c>
      <c r="L388" s="57">
        <v>0</v>
      </c>
      <c r="M388" s="56" t="s">
        <v>31</v>
      </c>
      <c r="N388" s="56">
        <v>0</v>
      </c>
      <c r="O388" s="58">
        <v>0</v>
      </c>
      <c r="P388" s="56">
        <f>O388-N388</f>
        <v>0</v>
      </c>
      <c r="Q388" s="57">
        <v>0</v>
      </c>
      <c r="R388" s="56" t="s">
        <v>31</v>
      </c>
      <c r="S388" s="58">
        <v>224.38300000000001</v>
      </c>
      <c r="T388" s="58">
        <v>5.0846803700000001</v>
      </c>
      <c r="U388" s="56">
        <f>T388-S388</f>
        <v>-219.29831963000001</v>
      </c>
      <c r="V388" s="57">
        <f>U388/S388</f>
        <v>-0.97733927984740376</v>
      </c>
      <c r="W388" s="56" t="s">
        <v>31</v>
      </c>
      <c r="X388" s="58">
        <v>0</v>
      </c>
      <c r="Y388" s="58">
        <v>18.03245476</v>
      </c>
      <c r="Z388" s="50">
        <f>Y388-X388</f>
        <v>18.03245476</v>
      </c>
      <c r="AA388" s="51">
        <v>1</v>
      </c>
      <c r="AB388" s="56" t="s">
        <v>31</v>
      </c>
      <c r="AC388" s="58">
        <v>0</v>
      </c>
      <c r="AD388" s="58">
        <v>0</v>
      </c>
      <c r="AE388" s="56">
        <f>AD388-AC388</f>
        <v>0</v>
      </c>
      <c r="AF388" s="51">
        <v>0</v>
      </c>
      <c r="AG388" s="222" t="s">
        <v>31</v>
      </c>
    </row>
    <row r="389" spans="1:33" s="38" customFormat="1" ht="31.5" x14ac:dyDescent="0.25">
      <c r="A389" s="53" t="s">
        <v>865</v>
      </c>
      <c r="B389" s="74" t="s">
        <v>866</v>
      </c>
      <c r="C389" s="55" t="s">
        <v>30</v>
      </c>
      <c r="D389" s="58" t="s">
        <v>31</v>
      </c>
      <c r="E389" s="58" t="s">
        <v>31</v>
      </c>
      <c r="F389" s="58" t="s">
        <v>31</v>
      </c>
      <c r="G389" s="97" t="s">
        <v>31</v>
      </c>
      <c r="H389" s="58" t="s">
        <v>31</v>
      </c>
      <c r="I389" s="58" t="s">
        <v>31</v>
      </c>
      <c r="J389" s="58" t="s">
        <v>31</v>
      </c>
      <c r="K389" s="58" t="s">
        <v>31</v>
      </c>
      <c r="L389" s="58" t="s">
        <v>31</v>
      </c>
      <c r="M389" s="56" t="s">
        <v>31</v>
      </c>
      <c r="N389" s="58" t="s">
        <v>31</v>
      </c>
      <c r="O389" s="58" t="s">
        <v>31</v>
      </c>
      <c r="P389" s="56" t="s">
        <v>31</v>
      </c>
      <c r="Q389" s="57" t="s">
        <v>31</v>
      </c>
      <c r="R389" s="58" t="s">
        <v>31</v>
      </c>
      <c r="S389" s="58" t="s">
        <v>31</v>
      </c>
      <c r="T389" s="58" t="s">
        <v>31</v>
      </c>
      <c r="U389" s="58" t="s">
        <v>31</v>
      </c>
      <c r="V389" s="58" t="s">
        <v>31</v>
      </c>
      <c r="W389" s="58" t="s">
        <v>31</v>
      </c>
      <c r="X389" s="58" t="s">
        <v>31</v>
      </c>
      <c r="Y389" s="58" t="s">
        <v>31</v>
      </c>
      <c r="Z389" s="58" t="s">
        <v>31</v>
      </c>
      <c r="AA389" s="58" t="s">
        <v>31</v>
      </c>
      <c r="AB389" s="58" t="s">
        <v>31</v>
      </c>
      <c r="AC389" s="58" t="s">
        <v>31</v>
      </c>
      <c r="AD389" s="58" t="s">
        <v>31</v>
      </c>
      <c r="AE389" s="58" t="s">
        <v>31</v>
      </c>
      <c r="AF389" s="58" t="s">
        <v>31</v>
      </c>
      <c r="AG389" s="226" t="s">
        <v>31</v>
      </c>
    </row>
    <row r="390" spans="1:33" s="38" customFormat="1" x14ac:dyDescent="0.25">
      <c r="A390" s="53" t="s">
        <v>867</v>
      </c>
      <c r="B390" s="75" t="s">
        <v>67</v>
      </c>
      <c r="C390" s="55" t="s">
        <v>30</v>
      </c>
      <c r="D390" s="58" t="s">
        <v>31</v>
      </c>
      <c r="E390" s="58" t="s">
        <v>31</v>
      </c>
      <c r="F390" s="58" t="s">
        <v>31</v>
      </c>
      <c r="G390" s="97" t="s">
        <v>31</v>
      </c>
      <c r="H390" s="58" t="s">
        <v>31</v>
      </c>
      <c r="I390" s="58" t="s">
        <v>31</v>
      </c>
      <c r="J390" s="58" t="s">
        <v>31</v>
      </c>
      <c r="K390" s="58" t="s">
        <v>31</v>
      </c>
      <c r="L390" s="58" t="s">
        <v>31</v>
      </c>
      <c r="M390" s="56" t="s">
        <v>31</v>
      </c>
      <c r="N390" s="58" t="s">
        <v>31</v>
      </c>
      <c r="O390" s="58" t="s">
        <v>31</v>
      </c>
      <c r="P390" s="56" t="s">
        <v>31</v>
      </c>
      <c r="Q390" s="57" t="s">
        <v>31</v>
      </c>
      <c r="R390" s="58" t="s">
        <v>31</v>
      </c>
      <c r="S390" s="58" t="s">
        <v>31</v>
      </c>
      <c r="T390" s="58" t="s">
        <v>31</v>
      </c>
      <c r="U390" s="58" t="s">
        <v>31</v>
      </c>
      <c r="V390" s="58" t="s">
        <v>31</v>
      </c>
      <c r="W390" s="58" t="s">
        <v>31</v>
      </c>
      <c r="X390" s="58" t="s">
        <v>31</v>
      </c>
      <c r="Y390" s="58" t="s">
        <v>31</v>
      </c>
      <c r="Z390" s="58" t="s">
        <v>31</v>
      </c>
      <c r="AA390" s="58" t="s">
        <v>31</v>
      </c>
      <c r="AB390" s="58" t="s">
        <v>31</v>
      </c>
      <c r="AC390" s="58" t="s">
        <v>31</v>
      </c>
      <c r="AD390" s="58" t="s">
        <v>31</v>
      </c>
      <c r="AE390" s="58" t="s">
        <v>31</v>
      </c>
      <c r="AF390" s="58" t="s">
        <v>31</v>
      </c>
      <c r="AG390" s="226" t="s">
        <v>31</v>
      </c>
    </row>
    <row r="391" spans="1:33" s="38" customFormat="1" x14ac:dyDescent="0.25">
      <c r="A391" s="53" t="s">
        <v>868</v>
      </c>
      <c r="B391" s="163" t="s">
        <v>69</v>
      </c>
      <c r="C391" s="55" t="s">
        <v>30</v>
      </c>
      <c r="D391" s="58" t="s">
        <v>31</v>
      </c>
      <c r="E391" s="58" t="s">
        <v>31</v>
      </c>
      <c r="F391" s="58" t="s">
        <v>31</v>
      </c>
      <c r="G391" s="97" t="s">
        <v>31</v>
      </c>
      <c r="H391" s="58" t="s">
        <v>31</v>
      </c>
      <c r="I391" s="58" t="s">
        <v>31</v>
      </c>
      <c r="J391" s="58" t="s">
        <v>31</v>
      </c>
      <c r="K391" s="58" t="s">
        <v>31</v>
      </c>
      <c r="L391" s="58" t="s">
        <v>31</v>
      </c>
      <c r="M391" s="56" t="s">
        <v>31</v>
      </c>
      <c r="N391" s="58" t="s">
        <v>31</v>
      </c>
      <c r="O391" s="58" t="s">
        <v>31</v>
      </c>
      <c r="P391" s="56" t="s">
        <v>31</v>
      </c>
      <c r="Q391" s="57" t="s">
        <v>31</v>
      </c>
      <c r="R391" s="58" t="s">
        <v>31</v>
      </c>
      <c r="S391" s="58" t="s">
        <v>31</v>
      </c>
      <c r="T391" s="58" t="s">
        <v>31</v>
      </c>
      <c r="U391" s="58" t="s">
        <v>31</v>
      </c>
      <c r="V391" s="58" t="s">
        <v>31</v>
      </c>
      <c r="W391" s="58" t="s">
        <v>31</v>
      </c>
      <c r="X391" s="58" t="s">
        <v>31</v>
      </c>
      <c r="Y391" s="58" t="s">
        <v>31</v>
      </c>
      <c r="Z391" s="58" t="s">
        <v>31</v>
      </c>
      <c r="AA391" s="58" t="s">
        <v>31</v>
      </c>
      <c r="AB391" s="58" t="s">
        <v>31</v>
      </c>
      <c r="AC391" s="58" t="s">
        <v>31</v>
      </c>
      <c r="AD391" s="58" t="s">
        <v>31</v>
      </c>
      <c r="AE391" s="58" t="s">
        <v>31</v>
      </c>
      <c r="AF391" s="58" t="s">
        <v>31</v>
      </c>
      <c r="AG391" s="226" t="s">
        <v>31</v>
      </c>
    </row>
    <row r="392" spans="1:33" s="38" customFormat="1" ht="31.5" x14ac:dyDescent="0.25">
      <c r="A392" s="53" t="s">
        <v>41</v>
      </c>
      <c r="B392" s="70" t="s">
        <v>869</v>
      </c>
      <c r="C392" s="55" t="s">
        <v>30</v>
      </c>
      <c r="D392" s="58" t="s">
        <v>31</v>
      </c>
      <c r="E392" s="58" t="s">
        <v>31</v>
      </c>
      <c r="F392" s="58" t="s">
        <v>31</v>
      </c>
      <c r="G392" s="97" t="s">
        <v>31</v>
      </c>
      <c r="H392" s="58" t="s">
        <v>31</v>
      </c>
      <c r="I392" s="58" t="s">
        <v>31</v>
      </c>
      <c r="J392" s="58" t="s">
        <v>31</v>
      </c>
      <c r="K392" s="58" t="s">
        <v>31</v>
      </c>
      <c r="L392" s="58" t="s">
        <v>31</v>
      </c>
      <c r="M392" s="56" t="s">
        <v>31</v>
      </c>
      <c r="N392" s="58" t="s">
        <v>31</v>
      </c>
      <c r="O392" s="58" t="s">
        <v>31</v>
      </c>
      <c r="P392" s="56" t="s">
        <v>31</v>
      </c>
      <c r="Q392" s="57" t="s">
        <v>31</v>
      </c>
      <c r="R392" s="58" t="s">
        <v>31</v>
      </c>
      <c r="S392" s="58" t="s">
        <v>31</v>
      </c>
      <c r="T392" s="58" t="s">
        <v>31</v>
      </c>
      <c r="U392" s="58" t="s">
        <v>31</v>
      </c>
      <c r="V392" s="58" t="s">
        <v>31</v>
      </c>
      <c r="W392" s="58" t="s">
        <v>31</v>
      </c>
      <c r="X392" s="58" t="s">
        <v>31</v>
      </c>
      <c r="Y392" s="58" t="s">
        <v>31</v>
      </c>
      <c r="Z392" s="58" t="s">
        <v>31</v>
      </c>
      <c r="AA392" s="58" t="s">
        <v>31</v>
      </c>
      <c r="AB392" s="58" t="s">
        <v>31</v>
      </c>
      <c r="AC392" s="58" t="s">
        <v>31</v>
      </c>
      <c r="AD392" s="58" t="s">
        <v>31</v>
      </c>
      <c r="AE392" s="58" t="s">
        <v>31</v>
      </c>
      <c r="AF392" s="58" t="s">
        <v>31</v>
      </c>
      <c r="AG392" s="226" t="s">
        <v>31</v>
      </c>
    </row>
    <row r="393" spans="1:33" s="38" customFormat="1" ht="31.5" x14ac:dyDescent="0.25">
      <c r="A393" s="53" t="s">
        <v>870</v>
      </c>
      <c r="B393" s="74" t="s">
        <v>38</v>
      </c>
      <c r="C393" s="55" t="s">
        <v>30</v>
      </c>
      <c r="D393" s="58" t="s">
        <v>31</v>
      </c>
      <c r="E393" s="58" t="s">
        <v>31</v>
      </c>
      <c r="F393" s="58" t="s">
        <v>31</v>
      </c>
      <c r="G393" s="97" t="s">
        <v>31</v>
      </c>
      <c r="H393" s="58" t="s">
        <v>31</v>
      </c>
      <c r="I393" s="58" t="s">
        <v>31</v>
      </c>
      <c r="J393" s="58" t="s">
        <v>31</v>
      </c>
      <c r="K393" s="58" t="s">
        <v>31</v>
      </c>
      <c r="L393" s="58" t="s">
        <v>31</v>
      </c>
      <c r="M393" s="56" t="s">
        <v>31</v>
      </c>
      <c r="N393" s="58" t="s">
        <v>31</v>
      </c>
      <c r="O393" s="58" t="s">
        <v>31</v>
      </c>
      <c r="P393" s="56" t="s">
        <v>31</v>
      </c>
      <c r="Q393" s="57" t="s">
        <v>31</v>
      </c>
      <c r="R393" s="58" t="s">
        <v>31</v>
      </c>
      <c r="S393" s="58" t="s">
        <v>31</v>
      </c>
      <c r="T393" s="58" t="s">
        <v>31</v>
      </c>
      <c r="U393" s="58" t="s">
        <v>31</v>
      </c>
      <c r="V393" s="58" t="s">
        <v>31</v>
      </c>
      <c r="W393" s="58" t="s">
        <v>31</v>
      </c>
      <c r="X393" s="58" t="s">
        <v>31</v>
      </c>
      <c r="Y393" s="58" t="s">
        <v>31</v>
      </c>
      <c r="Z393" s="58" t="s">
        <v>31</v>
      </c>
      <c r="AA393" s="58" t="s">
        <v>31</v>
      </c>
      <c r="AB393" s="58" t="s">
        <v>31</v>
      </c>
      <c r="AC393" s="58" t="s">
        <v>31</v>
      </c>
      <c r="AD393" s="58" t="s">
        <v>31</v>
      </c>
      <c r="AE393" s="58" t="s">
        <v>31</v>
      </c>
      <c r="AF393" s="58" t="s">
        <v>31</v>
      </c>
      <c r="AG393" s="226" t="s">
        <v>31</v>
      </c>
    </row>
    <row r="394" spans="1:33" s="38" customFormat="1" ht="31.5" x14ac:dyDescent="0.25">
      <c r="A394" s="53" t="s">
        <v>871</v>
      </c>
      <c r="B394" s="74" t="s">
        <v>42</v>
      </c>
      <c r="C394" s="55" t="s">
        <v>30</v>
      </c>
      <c r="D394" s="58" t="s">
        <v>31</v>
      </c>
      <c r="E394" s="58" t="s">
        <v>31</v>
      </c>
      <c r="F394" s="58" t="s">
        <v>31</v>
      </c>
      <c r="G394" s="97" t="s">
        <v>31</v>
      </c>
      <c r="H394" s="58" t="s">
        <v>31</v>
      </c>
      <c r="I394" s="58" t="s">
        <v>31</v>
      </c>
      <c r="J394" s="58" t="s">
        <v>31</v>
      </c>
      <c r="K394" s="58" t="s">
        <v>31</v>
      </c>
      <c r="L394" s="58" t="s">
        <v>31</v>
      </c>
      <c r="M394" s="56" t="s">
        <v>31</v>
      </c>
      <c r="N394" s="58" t="s">
        <v>31</v>
      </c>
      <c r="O394" s="58" t="s">
        <v>31</v>
      </c>
      <c r="P394" s="56" t="s">
        <v>31</v>
      </c>
      <c r="Q394" s="57" t="s">
        <v>31</v>
      </c>
      <c r="R394" s="58" t="s">
        <v>31</v>
      </c>
      <c r="S394" s="58" t="s">
        <v>31</v>
      </c>
      <c r="T394" s="58" t="s">
        <v>31</v>
      </c>
      <c r="U394" s="58" t="s">
        <v>31</v>
      </c>
      <c r="V394" s="58" t="s">
        <v>31</v>
      </c>
      <c r="W394" s="58" t="s">
        <v>31</v>
      </c>
      <c r="X394" s="58" t="s">
        <v>31</v>
      </c>
      <c r="Y394" s="58" t="s">
        <v>31</v>
      </c>
      <c r="Z394" s="58" t="s">
        <v>31</v>
      </c>
      <c r="AA394" s="58" t="s">
        <v>31</v>
      </c>
      <c r="AB394" s="58" t="s">
        <v>31</v>
      </c>
      <c r="AC394" s="58" t="s">
        <v>31</v>
      </c>
      <c r="AD394" s="58" t="s">
        <v>31</v>
      </c>
      <c r="AE394" s="58" t="s">
        <v>31</v>
      </c>
      <c r="AF394" s="58" t="s">
        <v>31</v>
      </c>
      <c r="AG394" s="226" t="s">
        <v>31</v>
      </c>
    </row>
    <row r="395" spans="1:33" s="38" customFormat="1" ht="31.5" x14ac:dyDescent="0.25">
      <c r="A395" s="53" t="s">
        <v>872</v>
      </c>
      <c r="B395" s="74" t="s">
        <v>45</v>
      </c>
      <c r="C395" s="55" t="s">
        <v>30</v>
      </c>
      <c r="D395" s="58" t="s">
        <v>31</v>
      </c>
      <c r="E395" s="58" t="s">
        <v>31</v>
      </c>
      <c r="F395" s="58" t="s">
        <v>31</v>
      </c>
      <c r="G395" s="97" t="s">
        <v>31</v>
      </c>
      <c r="H395" s="58" t="s">
        <v>31</v>
      </c>
      <c r="I395" s="58" t="s">
        <v>31</v>
      </c>
      <c r="J395" s="58" t="s">
        <v>31</v>
      </c>
      <c r="K395" s="58" t="s">
        <v>31</v>
      </c>
      <c r="L395" s="58" t="s">
        <v>31</v>
      </c>
      <c r="M395" s="56" t="s">
        <v>31</v>
      </c>
      <c r="N395" s="58" t="s">
        <v>31</v>
      </c>
      <c r="O395" s="58" t="s">
        <v>31</v>
      </c>
      <c r="P395" s="56" t="s">
        <v>31</v>
      </c>
      <c r="Q395" s="57" t="s">
        <v>31</v>
      </c>
      <c r="R395" s="58" t="s">
        <v>31</v>
      </c>
      <c r="S395" s="58" t="s">
        <v>31</v>
      </c>
      <c r="T395" s="58" t="s">
        <v>31</v>
      </c>
      <c r="U395" s="58" t="s">
        <v>31</v>
      </c>
      <c r="V395" s="58" t="s">
        <v>31</v>
      </c>
      <c r="W395" s="58" t="s">
        <v>31</v>
      </c>
      <c r="X395" s="58" t="s">
        <v>31</v>
      </c>
      <c r="Y395" s="58" t="s">
        <v>31</v>
      </c>
      <c r="Z395" s="58" t="s">
        <v>31</v>
      </c>
      <c r="AA395" s="58" t="s">
        <v>31</v>
      </c>
      <c r="AB395" s="58" t="s">
        <v>31</v>
      </c>
      <c r="AC395" s="58" t="s">
        <v>31</v>
      </c>
      <c r="AD395" s="58" t="s">
        <v>31</v>
      </c>
      <c r="AE395" s="58" t="s">
        <v>31</v>
      </c>
      <c r="AF395" s="58" t="s">
        <v>31</v>
      </c>
      <c r="AG395" s="226" t="s">
        <v>31</v>
      </c>
    </row>
    <row r="396" spans="1:33" s="38" customFormat="1" x14ac:dyDescent="0.25">
      <c r="A396" s="53" t="s">
        <v>44</v>
      </c>
      <c r="B396" s="70" t="s">
        <v>873</v>
      </c>
      <c r="C396" s="55" t="s">
        <v>30</v>
      </c>
      <c r="D396" s="56">
        <f t="shared" ref="D396:E403" si="166">SUM(I396,N396,S396,X396,AC396)</f>
        <v>0</v>
      </c>
      <c r="E396" s="56">
        <f t="shared" si="166"/>
        <v>0</v>
      </c>
      <c r="F396" s="50">
        <f t="shared" ref="F396:F403" si="167">E396-D396</f>
        <v>0</v>
      </c>
      <c r="G396" s="51">
        <v>0</v>
      </c>
      <c r="H396" s="56" t="s">
        <v>31</v>
      </c>
      <c r="I396" s="56">
        <v>0</v>
      </c>
      <c r="J396" s="58">
        <v>0</v>
      </c>
      <c r="K396" s="56">
        <f t="shared" ref="K396:K403" si="168">J396-I396</f>
        <v>0</v>
      </c>
      <c r="L396" s="57">
        <v>0</v>
      </c>
      <c r="M396" s="56" t="s">
        <v>31</v>
      </c>
      <c r="N396" s="56">
        <v>0</v>
      </c>
      <c r="O396" s="56">
        <v>0</v>
      </c>
      <c r="P396" s="56">
        <f>O396-N396</f>
        <v>0</v>
      </c>
      <c r="Q396" s="57">
        <v>0</v>
      </c>
      <c r="R396" s="56" t="s">
        <v>31</v>
      </c>
      <c r="S396" s="56">
        <v>0</v>
      </c>
      <c r="T396" s="56">
        <v>0</v>
      </c>
      <c r="U396" s="56">
        <f t="shared" ref="U396:U401" si="169">T396-S396</f>
        <v>0</v>
      </c>
      <c r="V396" s="57">
        <v>0</v>
      </c>
      <c r="W396" s="56" t="s">
        <v>31</v>
      </c>
      <c r="X396" s="58">
        <v>0</v>
      </c>
      <c r="Y396" s="56">
        <v>0</v>
      </c>
      <c r="Z396" s="50">
        <f t="shared" ref="Z396:Z401" si="170">Y396-X396</f>
        <v>0</v>
      </c>
      <c r="AA396" s="51">
        <v>0</v>
      </c>
      <c r="AB396" s="56" t="s">
        <v>31</v>
      </c>
      <c r="AC396" s="58">
        <v>0</v>
      </c>
      <c r="AD396" s="56">
        <v>0</v>
      </c>
      <c r="AE396" s="56">
        <f t="shared" ref="AE396:AE401" si="171">AD396-AC396</f>
        <v>0</v>
      </c>
      <c r="AF396" s="57">
        <v>0</v>
      </c>
      <c r="AG396" s="222" t="s">
        <v>31</v>
      </c>
    </row>
    <row r="397" spans="1:33" s="38" customFormat="1" x14ac:dyDescent="0.25">
      <c r="A397" s="53" t="s">
        <v>47</v>
      </c>
      <c r="B397" s="72" t="s">
        <v>874</v>
      </c>
      <c r="C397" s="55" t="s">
        <v>30</v>
      </c>
      <c r="D397" s="56">
        <f t="shared" si="166"/>
        <v>3372.5915185996664</v>
      </c>
      <c r="E397" s="56">
        <f t="shared" si="166"/>
        <v>3795.2012735000035</v>
      </c>
      <c r="F397" s="50">
        <f t="shared" si="167"/>
        <v>422.60975490033707</v>
      </c>
      <c r="G397" s="51">
        <f>F397/D397</f>
        <v>0.12530712734396274</v>
      </c>
      <c r="H397" s="56" t="s">
        <v>31</v>
      </c>
      <c r="I397" s="58">
        <f>SUM(I398,I411,I412)</f>
        <v>2003.5500921898004</v>
      </c>
      <c r="J397" s="58">
        <f>SUM(J398,J411,J412)</f>
        <v>2200.4583026800037</v>
      </c>
      <c r="K397" s="56">
        <f t="shared" si="168"/>
        <v>196.90821049020337</v>
      </c>
      <c r="L397" s="57">
        <f>K397/I397</f>
        <v>9.8279654328477781E-2</v>
      </c>
      <c r="M397" s="56" t="s">
        <v>31</v>
      </c>
      <c r="N397" s="56">
        <f>SUM(N398,N411,N412)</f>
        <v>37.811433003333335</v>
      </c>
      <c r="O397" s="58">
        <f>SUM(O398,O411,O412)</f>
        <v>36.373555230000001</v>
      </c>
      <c r="P397" s="56">
        <f>O397-N397</f>
        <v>-1.4378777733333337</v>
      </c>
      <c r="Q397" s="57">
        <f>P397/N397</f>
        <v>-3.8027592691516746E-2</v>
      </c>
      <c r="R397" s="56" t="s">
        <v>31</v>
      </c>
      <c r="S397" s="56">
        <f>SUM(S398,S411,S412)</f>
        <v>798.67911887993307</v>
      </c>
      <c r="T397" s="58">
        <f>SUM(T398,T411,T412)</f>
        <v>686.59979865000003</v>
      </c>
      <c r="U397" s="56">
        <f t="shared" si="169"/>
        <v>-112.07932022993305</v>
      </c>
      <c r="V397" s="57">
        <f>U397/S397</f>
        <v>-0.14033085075156715</v>
      </c>
      <c r="W397" s="56" t="s">
        <v>31</v>
      </c>
      <c r="X397" s="56">
        <f>SUM(X398,X411,X412)</f>
        <v>187.20561198733299</v>
      </c>
      <c r="Y397" s="58">
        <f>SUM(Y398,Y411,Y412)</f>
        <v>244.47555975</v>
      </c>
      <c r="Z397" s="50">
        <f t="shared" si="170"/>
        <v>57.269947762667016</v>
      </c>
      <c r="AA397" s="51">
        <f>Z397/X397</f>
        <v>0.30592003709024551</v>
      </c>
      <c r="AB397" s="56" t="s">
        <v>31</v>
      </c>
      <c r="AC397" s="56">
        <f>SUM(AC398,AC411,AC412)</f>
        <v>345.34526253926629</v>
      </c>
      <c r="AD397" s="58">
        <f>SUM(AD398,AD411,AD412)</f>
        <v>627.29405718999999</v>
      </c>
      <c r="AE397" s="56">
        <f t="shared" si="171"/>
        <v>281.9487946507337</v>
      </c>
      <c r="AF397" s="57">
        <f>AE397/AC397</f>
        <v>0.81642583592318918</v>
      </c>
      <c r="AG397" s="222" t="s">
        <v>31</v>
      </c>
    </row>
    <row r="398" spans="1:33" s="38" customFormat="1" x14ac:dyDescent="0.25">
      <c r="A398" s="53" t="s">
        <v>875</v>
      </c>
      <c r="B398" s="70" t="s">
        <v>876</v>
      </c>
      <c r="C398" s="55" t="s">
        <v>30</v>
      </c>
      <c r="D398" s="56">
        <f t="shared" si="166"/>
        <v>3125.6434245036999</v>
      </c>
      <c r="E398" s="56">
        <f t="shared" si="166"/>
        <v>3756.2209365059898</v>
      </c>
      <c r="F398" s="50">
        <f t="shared" si="167"/>
        <v>630.57751200228995</v>
      </c>
      <c r="G398" s="51">
        <f>F398/D398</f>
        <v>0.20174326574132978</v>
      </c>
      <c r="H398" s="56" t="s">
        <v>31</v>
      </c>
      <c r="I398" s="58">
        <f>SUM(I399,I403,I404,I405,I406,I407,I408)</f>
        <v>1773.2470131370981</v>
      </c>
      <c r="J398" s="58">
        <f>SUM(J399,J403,J404,J405,J406,J407,J408)</f>
        <v>2188.48680405599</v>
      </c>
      <c r="K398" s="56">
        <f t="shared" si="168"/>
        <v>415.23979091889191</v>
      </c>
      <c r="L398" s="57">
        <f>K398/I398</f>
        <v>0.23416917544063998</v>
      </c>
      <c r="M398" s="56" t="s">
        <v>31</v>
      </c>
      <c r="N398" s="56">
        <f>SUM(N399,N403,N404,N405,N406,N407,N408)</f>
        <v>35.166817799336997</v>
      </c>
      <c r="O398" s="58">
        <f>SUM(O399,O403,O404,O405,O406,O407,O408)</f>
        <v>36.373555230000001</v>
      </c>
      <c r="P398" s="56">
        <f>O398-N398</f>
        <v>1.2067374306630043</v>
      </c>
      <c r="Q398" s="57">
        <f>P398/N398</f>
        <v>3.4314660983791233E-2</v>
      </c>
      <c r="R398" s="56" t="s">
        <v>31</v>
      </c>
      <c r="S398" s="56">
        <f>SUM(S399,S403,S404,S405,S406,S407,S408)</f>
        <v>798.04511770993304</v>
      </c>
      <c r="T398" s="58">
        <f>SUM(T399,T403,T404,T405,T406,T407,T408)</f>
        <v>668.14800328000001</v>
      </c>
      <c r="U398" s="56">
        <f t="shared" si="169"/>
        <v>-129.89711442993303</v>
      </c>
      <c r="V398" s="57">
        <f>U398/S398</f>
        <v>-0.1627691361644881</v>
      </c>
      <c r="W398" s="56" t="s">
        <v>31</v>
      </c>
      <c r="X398" s="56">
        <f>SUM(X399,X403,X404,X405,X406,X407,X408)</f>
        <v>186.85911198733299</v>
      </c>
      <c r="Y398" s="58">
        <f>SUM(Y399,Y403,Y404,Y405,Y406,Y407,Y408)</f>
        <v>244.47200975000001</v>
      </c>
      <c r="Z398" s="50">
        <f t="shared" si="170"/>
        <v>57.612897762667018</v>
      </c>
      <c r="AA398" s="51">
        <f>Z398/X398</f>
        <v>0.30832265630467376</v>
      </c>
      <c r="AB398" s="56" t="s">
        <v>31</v>
      </c>
      <c r="AC398" s="56">
        <f>SUM(AC399,AC403,AC404,AC405,AC406,AC407,AC408)</f>
        <v>332.3253638699984</v>
      </c>
      <c r="AD398" s="58">
        <f>SUM(AD399,AD403,AD404,AD405,AD406,AD407,AD408)</f>
        <v>618.74056418999999</v>
      </c>
      <c r="AE398" s="56">
        <f t="shared" si="171"/>
        <v>286.41520032000159</v>
      </c>
      <c r="AF398" s="57">
        <f>AE398/AC398</f>
        <v>0.8618517617332504</v>
      </c>
      <c r="AG398" s="222" t="s">
        <v>31</v>
      </c>
    </row>
    <row r="399" spans="1:33" s="38" customFormat="1" x14ac:dyDescent="0.25">
      <c r="A399" s="53" t="s">
        <v>877</v>
      </c>
      <c r="B399" s="74" t="s">
        <v>878</v>
      </c>
      <c r="C399" s="55" t="s">
        <v>30</v>
      </c>
      <c r="D399" s="56">
        <f t="shared" si="166"/>
        <v>1644.6209057206511</v>
      </c>
      <c r="E399" s="56">
        <f t="shared" si="166"/>
        <v>2110.6381798855</v>
      </c>
      <c r="F399" s="50">
        <f t="shared" si="167"/>
        <v>466.01727416484891</v>
      </c>
      <c r="G399" s="51">
        <f>F399/D399</f>
        <v>0.28335847643907114</v>
      </c>
      <c r="H399" s="56" t="s">
        <v>31</v>
      </c>
      <c r="I399" s="58">
        <f>SUM(I400,I401,I402)</f>
        <v>940.25282149543602</v>
      </c>
      <c r="J399" s="58">
        <f>SUM(J400,J401,J402)</f>
        <v>1186.6883180154998</v>
      </c>
      <c r="K399" s="56">
        <f t="shared" si="168"/>
        <v>246.43549652006379</v>
      </c>
      <c r="L399" s="57">
        <f>K399/I399</f>
        <v>0.26209492902995768</v>
      </c>
      <c r="M399" s="56" t="s">
        <v>31</v>
      </c>
      <c r="N399" s="56">
        <v>0</v>
      </c>
      <c r="O399" s="58">
        <f>SUM(O400,O401,O402)</f>
        <v>0</v>
      </c>
      <c r="P399" s="56">
        <f>O399-N399</f>
        <v>0</v>
      </c>
      <c r="Q399" s="57">
        <v>0</v>
      </c>
      <c r="R399" s="56" t="s">
        <v>31</v>
      </c>
      <c r="S399" s="56">
        <f>SUM(S400,S401,S402)</f>
        <v>339.10586769999901</v>
      </c>
      <c r="T399" s="58">
        <f>SUM(T400,T401,T402)</f>
        <v>208.79076040999999</v>
      </c>
      <c r="U399" s="56">
        <f t="shared" si="169"/>
        <v>-130.31510728999902</v>
      </c>
      <c r="V399" s="57">
        <f>U399/S399</f>
        <v>-0.38429033438397031</v>
      </c>
      <c r="W399" s="56" t="s">
        <v>31</v>
      </c>
      <c r="X399" s="56">
        <f>SUM(X400,X401,X402)</f>
        <v>110.40595887733301</v>
      </c>
      <c r="Y399" s="58">
        <f>SUM(Y400,Y401,Y402)</f>
        <v>197.99000380000001</v>
      </c>
      <c r="Z399" s="50">
        <f t="shared" si="170"/>
        <v>87.584044922667005</v>
      </c>
      <c r="AA399" s="51">
        <f>Z399/X399</f>
        <v>0.79329092209576857</v>
      </c>
      <c r="AB399" s="56" t="s">
        <v>31</v>
      </c>
      <c r="AC399" s="56">
        <f>SUM(AC400,AC401,AC402)</f>
        <v>254.85625764788301</v>
      </c>
      <c r="AD399" s="58">
        <f>SUM(AD400,AD401,AD402)</f>
        <v>517.16909766000003</v>
      </c>
      <c r="AE399" s="56">
        <f t="shared" si="171"/>
        <v>262.31284001211702</v>
      </c>
      <c r="AF399" s="57">
        <f>AE399/AC399</f>
        <v>1.029257992066007</v>
      </c>
      <c r="AG399" s="222" t="s">
        <v>31</v>
      </c>
    </row>
    <row r="400" spans="1:33" s="38" customFormat="1" ht="31.5" x14ac:dyDescent="0.25">
      <c r="A400" s="53" t="s">
        <v>879</v>
      </c>
      <c r="B400" s="75" t="s">
        <v>38</v>
      </c>
      <c r="C400" s="55" t="s">
        <v>30</v>
      </c>
      <c r="D400" s="56">
        <f t="shared" si="166"/>
        <v>0</v>
      </c>
      <c r="E400" s="56">
        <f t="shared" si="166"/>
        <v>0</v>
      </c>
      <c r="F400" s="50">
        <f t="shared" si="167"/>
        <v>0</v>
      </c>
      <c r="G400" s="51">
        <v>0</v>
      </c>
      <c r="H400" s="56" t="s">
        <v>31</v>
      </c>
      <c r="I400" s="56">
        <v>0</v>
      </c>
      <c r="J400" s="58">
        <v>0</v>
      </c>
      <c r="K400" s="56">
        <f t="shared" si="168"/>
        <v>0</v>
      </c>
      <c r="L400" s="57">
        <v>0</v>
      </c>
      <c r="M400" s="56" t="s">
        <v>31</v>
      </c>
      <c r="N400" s="56" t="s">
        <v>31</v>
      </c>
      <c r="O400" s="56" t="s">
        <v>31</v>
      </c>
      <c r="P400" s="56" t="s">
        <v>31</v>
      </c>
      <c r="Q400" s="57" t="s">
        <v>31</v>
      </c>
      <c r="R400" s="56" t="s">
        <v>31</v>
      </c>
      <c r="S400" s="56">
        <v>0</v>
      </c>
      <c r="T400" s="56">
        <v>0</v>
      </c>
      <c r="U400" s="56">
        <f t="shared" si="169"/>
        <v>0</v>
      </c>
      <c r="V400" s="57">
        <v>0</v>
      </c>
      <c r="W400" s="56" t="s">
        <v>31</v>
      </c>
      <c r="X400" s="56">
        <v>0</v>
      </c>
      <c r="Y400" s="56">
        <v>0</v>
      </c>
      <c r="Z400" s="50">
        <f t="shared" si="170"/>
        <v>0</v>
      </c>
      <c r="AA400" s="51">
        <v>0</v>
      </c>
      <c r="AB400" s="56" t="s">
        <v>31</v>
      </c>
      <c r="AC400" s="56">
        <v>0</v>
      </c>
      <c r="AD400" s="56">
        <v>0</v>
      </c>
      <c r="AE400" s="56">
        <f t="shared" si="171"/>
        <v>0</v>
      </c>
      <c r="AF400" s="57">
        <v>0</v>
      </c>
      <c r="AG400" s="222" t="s">
        <v>31</v>
      </c>
    </row>
    <row r="401" spans="1:33" s="38" customFormat="1" ht="31.5" x14ac:dyDescent="0.25">
      <c r="A401" s="53" t="s">
        <v>880</v>
      </c>
      <c r="B401" s="75" t="s">
        <v>42</v>
      </c>
      <c r="C401" s="55" t="s">
        <v>30</v>
      </c>
      <c r="D401" s="56">
        <f t="shared" si="166"/>
        <v>1569.569350649024</v>
      </c>
      <c r="E401" s="56">
        <f t="shared" si="166"/>
        <v>2056.8188443919998</v>
      </c>
      <c r="F401" s="50">
        <f t="shared" si="167"/>
        <v>487.2494937429758</v>
      </c>
      <c r="G401" s="51">
        <f>F401/D401</f>
        <v>0.31043514804968375</v>
      </c>
      <c r="H401" s="56" t="s">
        <v>31</v>
      </c>
      <c r="I401" s="56">
        <v>865.20126642380899</v>
      </c>
      <c r="J401" s="59">
        <f>1132.868982522</f>
        <v>1132.8689825219999</v>
      </c>
      <c r="K401" s="56">
        <f t="shared" si="168"/>
        <v>267.66771609819091</v>
      </c>
      <c r="L401" s="57">
        <f>K401/I401</f>
        <v>0.30937046267229679</v>
      </c>
      <c r="M401" s="56" t="s">
        <v>31</v>
      </c>
      <c r="N401" s="56" t="s">
        <v>31</v>
      </c>
      <c r="O401" s="56" t="s">
        <v>31</v>
      </c>
      <c r="P401" s="56" t="s">
        <v>31</v>
      </c>
      <c r="Q401" s="57" t="s">
        <v>31</v>
      </c>
      <c r="R401" s="56" t="s">
        <v>31</v>
      </c>
      <c r="S401" s="56">
        <v>339.10586769999901</v>
      </c>
      <c r="T401" s="59">
        <v>208.79076040999999</v>
      </c>
      <c r="U401" s="56">
        <f t="shared" si="169"/>
        <v>-130.31510728999902</v>
      </c>
      <c r="V401" s="57">
        <f>U401/S401</f>
        <v>-0.38429033438397031</v>
      </c>
      <c r="W401" s="56" t="s">
        <v>31</v>
      </c>
      <c r="X401" s="56">
        <v>110.40595887733301</v>
      </c>
      <c r="Y401" s="59">
        <v>197.99000380000001</v>
      </c>
      <c r="Z401" s="50">
        <f t="shared" si="170"/>
        <v>87.584044922667005</v>
      </c>
      <c r="AA401" s="51">
        <f>Z401/X401</f>
        <v>0.79329092209576857</v>
      </c>
      <c r="AB401" s="56" t="s">
        <v>31</v>
      </c>
      <c r="AC401" s="56">
        <v>254.85625764788301</v>
      </c>
      <c r="AD401" s="59">
        <v>517.16909766000003</v>
      </c>
      <c r="AE401" s="56">
        <f t="shared" si="171"/>
        <v>262.31284001211702</v>
      </c>
      <c r="AF401" s="57">
        <f>AE401/AC401</f>
        <v>1.029257992066007</v>
      </c>
      <c r="AG401" s="222" t="s">
        <v>31</v>
      </c>
    </row>
    <row r="402" spans="1:33" s="38" customFormat="1" ht="31.5" x14ac:dyDescent="0.25">
      <c r="A402" s="53" t="s">
        <v>881</v>
      </c>
      <c r="B402" s="75" t="s">
        <v>45</v>
      </c>
      <c r="C402" s="55" t="s">
        <v>30</v>
      </c>
      <c r="D402" s="56">
        <f t="shared" si="166"/>
        <v>75.051555071627007</v>
      </c>
      <c r="E402" s="56">
        <f t="shared" si="166"/>
        <v>53.819335493499999</v>
      </c>
      <c r="F402" s="50">
        <f t="shared" si="167"/>
        <v>-21.232219578127008</v>
      </c>
      <c r="G402" s="51">
        <f>F402/D402</f>
        <v>-0.28290179407826527</v>
      </c>
      <c r="H402" s="56" t="s">
        <v>31</v>
      </c>
      <c r="I402" s="56">
        <v>75.051555071627007</v>
      </c>
      <c r="J402" s="56">
        <v>53.819335493499999</v>
      </c>
      <c r="K402" s="56">
        <f t="shared" si="168"/>
        <v>-21.232219578127008</v>
      </c>
      <c r="L402" s="57">
        <f>K402/I402</f>
        <v>-0.28290179407826527</v>
      </c>
      <c r="M402" s="56" t="s">
        <v>31</v>
      </c>
      <c r="N402" s="56" t="s">
        <v>31</v>
      </c>
      <c r="O402" s="56" t="s">
        <v>31</v>
      </c>
      <c r="P402" s="56" t="s">
        <v>31</v>
      </c>
      <c r="Q402" s="57" t="s">
        <v>31</v>
      </c>
      <c r="R402" s="56" t="s">
        <v>31</v>
      </c>
      <c r="S402" s="58" t="s">
        <v>31</v>
      </c>
      <c r="T402" s="58" t="s">
        <v>31</v>
      </c>
      <c r="U402" s="58" t="s">
        <v>31</v>
      </c>
      <c r="V402" s="58" t="s">
        <v>31</v>
      </c>
      <c r="W402" s="56" t="s">
        <v>31</v>
      </c>
      <c r="X402" s="58" t="s">
        <v>31</v>
      </c>
      <c r="Y402" s="58" t="s">
        <v>31</v>
      </c>
      <c r="Z402" s="58" t="s">
        <v>31</v>
      </c>
      <c r="AA402" s="58" t="s">
        <v>31</v>
      </c>
      <c r="AB402" s="56" t="s">
        <v>31</v>
      </c>
      <c r="AC402" s="58" t="s">
        <v>31</v>
      </c>
      <c r="AD402" s="58" t="s">
        <v>31</v>
      </c>
      <c r="AE402" s="58" t="s">
        <v>31</v>
      </c>
      <c r="AF402" s="57" t="s">
        <v>31</v>
      </c>
      <c r="AG402" s="222" t="s">
        <v>31</v>
      </c>
    </row>
    <row r="403" spans="1:33" s="38" customFormat="1" x14ac:dyDescent="0.25">
      <c r="A403" s="53" t="s">
        <v>882</v>
      </c>
      <c r="B403" s="74" t="s">
        <v>607</v>
      </c>
      <c r="C403" s="55" t="s">
        <v>30</v>
      </c>
      <c r="D403" s="56">
        <f t="shared" si="166"/>
        <v>0</v>
      </c>
      <c r="E403" s="56">
        <f t="shared" si="166"/>
        <v>0</v>
      </c>
      <c r="F403" s="50">
        <f t="shared" si="167"/>
        <v>0</v>
      </c>
      <c r="G403" s="51">
        <v>0</v>
      </c>
      <c r="H403" s="56" t="s">
        <v>31</v>
      </c>
      <c r="I403" s="56">
        <v>0</v>
      </c>
      <c r="J403" s="58">
        <v>0</v>
      </c>
      <c r="K403" s="56">
        <f t="shared" si="168"/>
        <v>0</v>
      </c>
      <c r="L403" s="57">
        <v>0</v>
      </c>
      <c r="M403" s="56" t="s">
        <v>31</v>
      </c>
      <c r="N403" s="56">
        <v>0</v>
      </c>
      <c r="O403" s="56">
        <v>0</v>
      </c>
      <c r="P403" s="56">
        <f>O403-N403</f>
        <v>0</v>
      </c>
      <c r="Q403" s="57">
        <v>0</v>
      </c>
      <c r="R403" s="56" t="s">
        <v>31</v>
      </c>
      <c r="S403" s="56">
        <v>0</v>
      </c>
      <c r="T403" s="56">
        <v>0</v>
      </c>
      <c r="U403" s="56">
        <f>T403-S403</f>
        <v>0</v>
      </c>
      <c r="V403" s="57">
        <v>0</v>
      </c>
      <c r="W403" s="56" t="s">
        <v>31</v>
      </c>
      <c r="X403" s="56">
        <v>0</v>
      </c>
      <c r="Y403" s="56">
        <v>0</v>
      </c>
      <c r="Z403" s="50">
        <f>Y403-X403</f>
        <v>0</v>
      </c>
      <c r="AA403" s="51">
        <v>0</v>
      </c>
      <c r="AB403" s="56" t="s">
        <v>31</v>
      </c>
      <c r="AC403" s="56">
        <v>0</v>
      </c>
      <c r="AD403" s="56">
        <v>0</v>
      </c>
      <c r="AE403" s="56">
        <f>AD403-AC403</f>
        <v>0</v>
      </c>
      <c r="AF403" s="57">
        <v>0</v>
      </c>
      <c r="AG403" s="222" t="s">
        <v>31</v>
      </c>
    </row>
    <row r="404" spans="1:33" s="38" customFormat="1" x14ac:dyDescent="0.25">
      <c r="A404" s="53" t="s">
        <v>883</v>
      </c>
      <c r="B404" s="74" t="s">
        <v>610</v>
      </c>
      <c r="C404" s="55" t="s">
        <v>30</v>
      </c>
      <c r="D404" s="56" t="s">
        <v>31</v>
      </c>
      <c r="E404" s="56" t="s">
        <v>31</v>
      </c>
      <c r="F404" s="56" t="s">
        <v>31</v>
      </c>
      <c r="G404" s="57" t="s">
        <v>31</v>
      </c>
      <c r="H404" s="56" t="s">
        <v>31</v>
      </c>
      <c r="I404" s="58" t="s">
        <v>31</v>
      </c>
      <c r="J404" s="58" t="s">
        <v>31</v>
      </c>
      <c r="K404" s="58" t="s">
        <v>31</v>
      </c>
      <c r="L404" s="58" t="s">
        <v>31</v>
      </c>
      <c r="M404" s="56" t="s">
        <v>31</v>
      </c>
      <c r="N404" s="56" t="s">
        <v>31</v>
      </c>
      <c r="O404" s="58" t="s">
        <v>31</v>
      </c>
      <c r="P404" s="56" t="s">
        <v>31</v>
      </c>
      <c r="Q404" s="57" t="s">
        <v>31</v>
      </c>
      <c r="R404" s="56" t="s">
        <v>31</v>
      </c>
      <c r="S404" s="58" t="s">
        <v>31</v>
      </c>
      <c r="T404" s="58" t="s">
        <v>31</v>
      </c>
      <c r="U404" s="58" t="s">
        <v>31</v>
      </c>
      <c r="V404" s="58" t="s">
        <v>31</v>
      </c>
      <c r="W404" s="56" t="s">
        <v>31</v>
      </c>
      <c r="X404" s="58" t="s">
        <v>31</v>
      </c>
      <c r="Y404" s="58" t="s">
        <v>31</v>
      </c>
      <c r="Z404" s="58" t="s">
        <v>31</v>
      </c>
      <c r="AA404" s="58" t="s">
        <v>31</v>
      </c>
      <c r="AB404" s="56" t="s">
        <v>31</v>
      </c>
      <c r="AC404" s="58" t="s">
        <v>31</v>
      </c>
      <c r="AD404" s="58" t="s">
        <v>31</v>
      </c>
      <c r="AE404" s="58" t="s">
        <v>31</v>
      </c>
      <c r="AF404" s="57" t="s">
        <v>31</v>
      </c>
      <c r="AG404" s="222" t="s">
        <v>31</v>
      </c>
    </row>
    <row r="405" spans="1:33" s="38" customFormat="1" x14ac:dyDescent="0.25">
      <c r="A405" s="53" t="s">
        <v>884</v>
      </c>
      <c r="B405" s="74" t="s">
        <v>613</v>
      </c>
      <c r="C405" s="55" t="s">
        <v>30</v>
      </c>
      <c r="D405" s="56">
        <f>SUM(I405,N405,S405,X405,AC405)</f>
        <v>0</v>
      </c>
      <c r="E405" s="56">
        <f>SUM(J405,O405,T405,Y405,AD405)</f>
        <v>0</v>
      </c>
      <c r="F405" s="50">
        <f>E405-D405</f>
        <v>0</v>
      </c>
      <c r="G405" s="51">
        <v>0</v>
      </c>
      <c r="H405" s="56" t="s">
        <v>31</v>
      </c>
      <c r="I405" s="56">
        <v>0</v>
      </c>
      <c r="J405" s="56">
        <v>0</v>
      </c>
      <c r="K405" s="56">
        <f>J405-I405</f>
        <v>0</v>
      </c>
      <c r="L405" s="57">
        <v>0</v>
      </c>
      <c r="M405" s="56" t="s">
        <v>31</v>
      </c>
      <c r="N405" s="56">
        <v>0</v>
      </c>
      <c r="O405" s="56">
        <v>0</v>
      </c>
      <c r="P405" s="56">
        <f>O405-N405</f>
        <v>0</v>
      </c>
      <c r="Q405" s="57">
        <v>0</v>
      </c>
      <c r="R405" s="56" t="s">
        <v>31</v>
      </c>
      <c r="S405" s="56">
        <v>0</v>
      </c>
      <c r="T405" s="56">
        <v>0</v>
      </c>
      <c r="U405" s="56">
        <f>T405-S405</f>
        <v>0</v>
      </c>
      <c r="V405" s="57">
        <v>0</v>
      </c>
      <c r="W405" s="56" t="s">
        <v>31</v>
      </c>
      <c r="X405" s="56">
        <v>0</v>
      </c>
      <c r="Y405" s="56">
        <v>0</v>
      </c>
      <c r="Z405" s="50">
        <f>Y405-X405</f>
        <v>0</v>
      </c>
      <c r="AA405" s="51">
        <v>0</v>
      </c>
      <c r="AB405" s="56" t="s">
        <v>31</v>
      </c>
      <c r="AC405" s="56">
        <v>0</v>
      </c>
      <c r="AD405" s="56">
        <v>0</v>
      </c>
      <c r="AE405" s="56">
        <f>AD405-AC405</f>
        <v>0</v>
      </c>
      <c r="AF405" s="57">
        <v>0</v>
      </c>
      <c r="AG405" s="222" t="s">
        <v>31</v>
      </c>
    </row>
    <row r="406" spans="1:33" s="38" customFormat="1" x14ac:dyDescent="0.25">
      <c r="A406" s="53" t="s">
        <v>885</v>
      </c>
      <c r="B406" s="74" t="s">
        <v>620</v>
      </c>
      <c r="C406" s="55" t="s">
        <v>30</v>
      </c>
      <c r="D406" s="56" t="s">
        <v>31</v>
      </c>
      <c r="E406" s="56" t="s">
        <v>31</v>
      </c>
      <c r="F406" s="56" t="s">
        <v>31</v>
      </c>
      <c r="G406" s="57" t="s">
        <v>31</v>
      </c>
      <c r="H406" s="56" t="s">
        <v>31</v>
      </c>
      <c r="I406" s="58" t="s">
        <v>31</v>
      </c>
      <c r="J406" s="58" t="s">
        <v>31</v>
      </c>
      <c r="K406" s="58" t="s">
        <v>31</v>
      </c>
      <c r="L406" s="58" t="s">
        <v>31</v>
      </c>
      <c r="M406" s="56" t="s">
        <v>31</v>
      </c>
      <c r="N406" s="56" t="s">
        <v>31</v>
      </c>
      <c r="O406" s="58" t="s">
        <v>31</v>
      </c>
      <c r="P406" s="56" t="s">
        <v>31</v>
      </c>
      <c r="Q406" s="57" t="s">
        <v>31</v>
      </c>
      <c r="R406" s="56" t="s">
        <v>31</v>
      </c>
      <c r="S406" s="58" t="s">
        <v>31</v>
      </c>
      <c r="T406" s="58" t="s">
        <v>31</v>
      </c>
      <c r="U406" s="58" t="s">
        <v>31</v>
      </c>
      <c r="V406" s="58" t="s">
        <v>31</v>
      </c>
      <c r="W406" s="56" t="s">
        <v>31</v>
      </c>
      <c r="X406" s="58" t="s">
        <v>31</v>
      </c>
      <c r="Y406" s="58" t="s">
        <v>31</v>
      </c>
      <c r="Z406" s="58" t="s">
        <v>31</v>
      </c>
      <c r="AA406" s="58" t="s">
        <v>31</v>
      </c>
      <c r="AB406" s="56" t="s">
        <v>31</v>
      </c>
      <c r="AC406" s="58" t="s">
        <v>31</v>
      </c>
      <c r="AD406" s="58" t="s">
        <v>31</v>
      </c>
      <c r="AE406" s="58" t="s">
        <v>31</v>
      </c>
      <c r="AF406" s="58" t="s">
        <v>31</v>
      </c>
      <c r="AG406" s="222" t="s">
        <v>31</v>
      </c>
    </row>
    <row r="407" spans="1:33" s="38" customFormat="1" x14ac:dyDescent="0.25">
      <c r="A407" s="53" t="s">
        <v>886</v>
      </c>
      <c r="B407" s="74" t="s">
        <v>623</v>
      </c>
      <c r="C407" s="55" t="s">
        <v>30</v>
      </c>
      <c r="D407" s="56">
        <f>SUM(I407,N407,S407,X407,AC407)</f>
        <v>1481.0225187830483</v>
      </c>
      <c r="E407" s="56">
        <f>SUM(J407,O407,T407,Y407,AD407)</f>
        <v>1645.58275662049</v>
      </c>
      <c r="F407" s="50">
        <f>E407-D407</f>
        <v>164.56023783744172</v>
      </c>
      <c r="G407" s="51">
        <f>F407/D407</f>
        <v>0.11111258319870812</v>
      </c>
      <c r="H407" s="56" t="s">
        <v>31</v>
      </c>
      <c r="I407" s="56">
        <v>832.99419164166204</v>
      </c>
      <c r="J407" s="56">
        <v>1001.79848604049</v>
      </c>
      <c r="K407" s="56">
        <f>J407-I407</f>
        <v>168.80429439882801</v>
      </c>
      <c r="L407" s="57">
        <f>K407/I407</f>
        <v>0.20264762478853435</v>
      </c>
      <c r="M407" s="56" t="s">
        <v>31</v>
      </c>
      <c r="N407" s="56">
        <v>35.166817799336997</v>
      </c>
      <c r="O407" s="56">
        <v>36.373555230000001</v>
      </c>
      <c r="P407" s="56">
        <f>O407-N407</f>
        <v>1.2067374306630043</v>
      </c>
      <c r="Q407" s="57">
        <f>P407/N407</f>
        <v>3.4314660983791233E-2</v>
      </c>
      <c r="R407" s="56" t="s">
        <v>31</v>
      </c>
      <c r="S407" s="56">
        <v>458.93925000993403</v>
      </c>
      <c r="T407" s="56">
        <v>459.35724286999999</v>
      </c>
      <c r="U407" s="56">
        <f>T407-S407</f>
        <v>0.41799286006596503</v>
      </c>
      <c r="V407" s="57">
        <f>U407/S407</f>
        <v>9.1078037029283787E-4</v>
      </c>
      <c r="W407" s="56" t="s">
        <v>31</v>
      </c>
      <c r="X407" s="56">
        <v>76.453153110000002</v>
      </c>
      <c r="Y407" s="56">
        <v>46.482005950000001</v>
      </c>
      <c r="Z407" s="50">
        <f>Y407-X407</f>
        <v>-29.971147160000001</v>
      </c>
      <c r="AA407" s="51">
        <f>Z407/X407</f>
        <v>-0.39201976557955465</v>
      </c>
      <c r="AB407" s="56" t="s">
        <v>31</v>
      </c>
      <c r="AC407" s="56">
        <v>77.4691062221154</v>
      </c>
      <c r="AD407" s="56">
        <v>101.57146653</v>
      </c>
      <c r="AE407" s="56">
        <f>AD407-AC407</f>
        <v>24.102360307884595</v>
      </c>
      <c r="AF407" s="57">
        <f>AE407/AC407</f>
        <v>0.31112221998249934</v>
      </c>
      <c r="AG407" s="222" t="s">
        <v>31</v>
      </c>
    </row>
    <row r="408" spans="1:33" s="38" customFormat="1" ht="31.5" x14ac:dyDescent="0.25">
      <c r="A408" s="53" t="s">
        <v>887</v>
      </c>
      <c r="B408" s="74" t="s">
        <v>629</v>
      </c>
      <c r="C408" s="55" t="s">
        <v>30</v>
      </c>
      <c r="D408" s="56" t="s">
        <v>31</v>
      </c>
      <c r="E408" s="56" t="s">
        <v>31</v>
      </c>
      <c r="F408" s="56" t="s">
        <v>31</v>
      </c>
      <c r="G408" s="57" t="s">
        <v>31</v>
      </c>
      <c r="H408" s="56" t="s">
        <v>31</v>
      </c>
      <c r="I408" s="58" t="s">
        <v>31</v>
      </c>
      <c r="J408" s="58" t="s">
        <v>31</v>
      </c>
      <c r="K408" s="58" t="s">
        <v>31</v>
      </c>
      <c r="L408" s="58" t="s">
        <v>31</v>
      </c>
      <c r="M408" s="56" t="s">
        <v>31</v>
      </c>
      <c r="N408" s="56" t="s">
        <v>31</v>
      </c>
      <c r="O408" s="58" t="s">
        <v>31</v>
      </c>
      <c r="P408" s="56" t="s">
        <v>31</v>
      </c>
      <c r="Q408" s="57" t="s">
        <v>31</v>
      </c>
      <c r="R408" s="56" t="s">
        <v>31</v>
      </c>
      <c r="S408" s="58" t="s">
        <v>31</v>
      </c>
      <c r="T408" s="58" t="s">
        <v>31</v>
      </c>
      <c r="U408" s="58" t="s">
        <v>31</v>
      </c>
      <c r="V408" s="58" t="s">
        <v>31</v>
      </c>
      <c r="W408" s="56" t="s">
        <v>31</v>
      </c>
      <c r="X408" s="58" t="s">
        <v>31</v>
      </c>
      <c r="Y408" s="58" t="s">
        <v>31</v>
      </c>
      <c r="Z408" s="58" t="s">
        <v>31</v>
      </c>
      <c r="AA408" s="58" t="s">
        <v>31</v>
      </c>
      <c r="AB408" s="56" t="s">
        <v>31</v>
      </c>
      <c r="AC408" s="58" t="s">
        <v>31</v>
      </c>
      <c r="AD408" s="58" t="s">
        <v>31</v>
      </c>
      <c r="AE408" s="58" t="s">
        <v>31</v>
      </c>
      <c r="AF408" s="58" t="s">
        <v>31</v>
      </c>
      <c r="AG408" s="222" t="s">
        <v>31</v>
      </c>
    </row>
    <row r="409" spans="1:33" s="38" customFormat="1" x14ac:dyDescent="0.25">
      <c r="A409" s="53" t="s">
        <v>888</v>
      </c>
      <c r="B409" s="75" t="s">
        <v>67</v>
      </c>
      <c r="C409" s="55" t="s">
        <v>30</v>
      </c>
      <c r="D409" s="56" t="s">
        <v>31</v>
      </c>
      <c r="E409" s="56" t="s">
        <v>31</v>
      </c>
      <c r="F409" s="56" t="s">
        <v>31</v>
      </c>
      <c r="G409" s="57" t="s">
        <v>31</v>
      </c>
      <c r="H409" s="56" t="s">
        <v>31</v>
      </c>
      <c r="I409" s="58" t="s">
        <v>31</v>
      </c>
      <c r="J409" s="58" t="s">
        <v>31</v>
      </c>
      <c r="K409" s="58" t="s">
        <v>31</v>
      </c>
      <c r="L409" s="58" t="s">
        <v>31</v>
      </c>
      <c r="M409" s="56" t="s">
        <v>31</v>
      </c>
      <c r="N409" s="56" t="s">
        <v>31</v>
      </c>
      <c r="O409" s="58" t="s">
        <v>31</v>
      </c>
      <c r="P409" s="56" t="s">
        <v>31</v>
      </c>
      <c r="Q409" s="57" t="s">
        <v>31</v>
      </c>
      <c r="R409" s="56" t="s">
        <v>31</v>
      </c>
      <c r="S409" s="58" t="s">
        <v>31</v>
      </c>
      <c r="T409" s="58" t="s">
        <v>31</v>
      </c>
      <c r="U409" s="58" t="s">
        <v>31</v>
      </c>
      <c r="V409" s="58" t="s">
        <v>31</v>
      </c>
      <c r="W409" s="56" t="s">
        <v>31</v>
      </c>
      <c r="X409" s="58" t="s">
        <v>31</v>
      </c>
      <c r="Y409" s="58" t="s">
        <v>31</v>
      </c>
      <c r="Z409" s="58" t="s">
        <v>31</v>
      </c>
      <c r="AA409" s="58" t="s">
        <v>31</v>
      </c>
      <c r="AB409" s="56" t="s">
        <v>31</v>
      </c>
      <c r="AC409" s="58" t="s">
        <v>31</v>
      </c>
      <c r="AD409" s="58" t="s">
        <v>31</v>
      </c>
      <c r="AE409" s="58" t="s">
        <v>31</v>
      </c>
      <c r="AF409" s="58" t="s">
        <v>31</v>
      </c>
      <c r="AG409" s="222" t="s">
        <v>31</v>
      </c>
    </row>
    <row r="410" spans="1:33" s="38" customFormat="1" x14ac:dyDescent="0.25">
      <c r="A410" s="53" t="s">
        <v>889</v>
      </c>
      <c r="B410" s="163" t="s">
        <v>69</v>
      </c>
      <c r="C410" s="55" t="s">
        <v>30</v>
      </c>
      <c r="D410" s="56" t="s">
        <v>31</v>
      </c>
      <c r="E410" s="56" t="s">
        <v>31</v>
      </c>
      <c r="F410" s="56" t="s">
        <v>31</v>
      </c>
      <c r="G410" s="57" t="s">
        <v>31</v>
      </c>
      <c r="H410" s="56" t="s">
        <v>31</v>
      </c>
      <c r="I410" s="58" t="s">
        <v>31</v>
      </c>
      <c r="J410" s="58" t="s">
        <v>31</v>
      </c>
      <c r="K410" s="58" t="s">
        <v>31</v>
      </c>
      <c r="L410" s="58" t="s">
        <v>31</v>
      </c>
      <c r="M410" s="56" t="s">
        <v>31</v>
      </c>
      <c r="N410" s="56" t="s">
        <v>31</v>
      </c>
      <c r="O410" s="58" t="s">
        <v>31</v>
      </c>
      <c r="P410" s="56" t="s">
        <v>31</v>
      </c>
      <c r="Q410" s="57" t="s">
        <v>31</v>
      </c>
      <c r="R410" s="56" t="s">
        <v>31</v>
      </c>
      <c r="S410" s="58" t="s">
        <v>31</v>
      </c>
      <c r="T410" s="58" t="s">
        <v>31</v>
      </c>
      <c r="U410" s="58" t="s">
        <v>31</v>
      </c>
      <c r="V410" s="58" t="s">
        <v>31</v>
      </c>
      <c r="W410" s="56" t="s">
        <v>31</v>
      </c>
      <c r="X410" s="58" t="s">
        <v>31</v>
      </c>
      <c r="Y410" s="58" t="s">
        <v>31</v>
      </c>
      <c r="Z410" s="58" t="s">
        <v>31</v>
      </c>
      <c r="AA410" s="58" t="s">
        <v>31</v>
      </c>
      <c r="AB410" s="56" t="s">
        <v>31</v>
      </c>
      <c r="AC410" s="58" t="s">
        <v>31</v>
      </c>
      <c r="AD410" s="58" t="s">
        <v>31</v>
      </c>
      <c r="AE410" s="58" t="s">
        <v>31</v>
      </c>
      <c r="AF410" s="58" t="s">
        <v>31</v>
      </c>
      <c r="AG410" s="222" t="s">
        <v>31</v>
      </c>
    </row>
    <row r="411" spans="1:33" s="38" customFormat="1" x14ac:dyDescent="0.25">
      <c r="A411" s="53" t="s">
        <v>890</v>
      </c>
      <c r="B411" s="70" t="s">
        <v>891</v>
      </c>
      <c r="C411" s="55" t="s">
        <v>30</v>
      </c>
      <c r="D411" s="56">
        <f t="shared" ref="D411:E417" si="172">SUM(I411,N411,S411,X411,AC411)</f>
        <v>22.608473406764041</v>
      </c>
      <c r="E411" s="56">
        <f t="shared" si="172"/>
        <v>35.876579044013795</v>
      </c>
      <c r="F411" s="50">
        <f t="shared" ref="F411:F417" si="173">E411-D411</f>
        <v>13.268105637249754</v>
      </c>
      <c r="G411" s="51">
        <f>F411/D411</f>
        <v>0.58686428749674802</v>
      </c>
      <c r="H411" s="56" t="s">
        <v>31</v>
      </c>
      <c r="I411" s="58">
        <v>20.709622239674299</v>
      </c>
      <c r="J411" s="58">
        <v>11.971498624013799</v>
      </c>
      <c r="K411" s="56">
        <f t="shared" ref="K411:K417" si="174">J411-I411</f>
        <v>-8.7381236156605002</v>
      </c>
      <c r="L411" s="57">
        <f>K411/I411</f>
        <v>-0.42193544211156625</v>
      </c>
      <c r="M411" s="56" t="s">
        <v>31</v>
      </c>
      <c r="N411" s="56">
        <v>0.282132904314783</v>
      </c>
      <c r="O411" s="56">
        <v>0</v>
      </c>
      <c r="P411" s="56">
        <f>O411-N411</f>
        <v>-0.282132904314783</v>
      </c>
      <c r="Q411" s="57">
        <f>P411/N411</f>
        <v>-1</v>
      </c>
      <c r="R411" s="56" t="s">
        <v>31</v>
      </c>
      <c r="S411" s="56">
        <v>0.63400117</v>
      </c>
      <c r="T411" s="58">
        <v>18.451795369999999</v>
      </c>
      <c r="U411" s="56">
        <f t="shared" ref="U411:U417" si="175">T411-S411</f>
        <v>17.817794199999998</v>
      </c>
      <c r="V411" s="57">
        <f>U411/S411</f>
        <v>28.103724477353879</v>
      </c>
      <c r="W411" s="56" t="s">
        <v>31</v>
      </c>
      <c r="X411" s="56">
        <v>0.34649999999999997</v>
      </c>
      <c r="Y411" s="58">
        <v>3.5500000000000002E-3</v>
      </c>
      <c r="Z411" s="50">
        <f t="shared" ref="Z411:Z417" si="176">Y411-X411</f>
        <v>-0.34294999999999998</v>
      </c>
      <c r="AA411" s="51">
        <f>Z411/X411</f>
        <v>-0.98975468975468972</v>
      </c>
      <c r="AB411" s="56" t="s">
        <v>31</v>
      </c>
      <c r="AC411" s="56">
        <v>0.63621709277495897</v>
      </c>
      <c r="AD411" s="58">
        <v>5.4497350500000001</v>
      </c>
      <c r="AE411" s="56">
        <f t="shared" ref="AE411:AE417" si="177">AD411-AC411</f>
        <v>4.8135179572250415</v>
      </c>
      <c r="AF411" s="57">
        <f>AE411/AC411</f>
        <v>7.5658419301973492</v>
      </c>
      <c r="AG411" s="222" t="s">
        <v>31</v>
      </c>
    </row>
    <row r="412" spans="1:33" s="38" customFormat="1" x14ac:dyDescent="0.25">
      <c r="A412" s="53" t="s">
        <v>892</v>
      </c>
      <c r="B412" s="70" t="s">
        <v>893</v>
      </c>
      <c r="C412" s="55" t="s">
        <v>30</v>
      </c>
      <c r="D412" s="56">
        <f t="shared" si="172"/>
        <v>224.33962068920246</v>
      </c>
      <c r="E412" s="56">
        <f t="shared" si="172"/>
        <v>3.1037579499999999</v>
      </c>
      <c r="F412" s="50">
        <f t="shared" si="173"/>
        <v>-221.23586273920247</v>
      </c>
      <c r="G412" s="51">
        <f>F412/D412</f>
        <v>-0.98616491397968487</v>
      </c>
      <c r="H412" s="56" t="s">
        <v>31</v>
      </c>
      <c r="I412" s="58">
        <f>SUM(I413,I418,I417,I419,I420,I422,I421)</f>
        <v>209.59345681302801</v>
      </c>
      <c r="J412" s="58">
        <f>SUM(J413,J418,J417,J419,J420,J422,J421)</f>
        <v>0</v>
      </c>
      <c r="K412" s="56">
        <f t="shared" si="174"/>
        <v>-209.59345681302801</v>
      </c>
      <c r="L412" s="57">
        <f>K412/I412</f>
        <v>-1</v>
      </c>
      <c r="M412" s="56" t="s">
        <v>31</v>
      </c>
      <c r="N412" s="56">
        <v>2.3624822996815502</v>
      </c>
      <c r="O412" s="58">
        <v>0</v>
      </c>
      <c r="P412" s="56">
        <f>O412-N412</f>
        <v>-2.3624822996815502</v>
      </c>
      <c r="Q412" s="57">
        <f>P412/N412</f>
        <v>-1</v>
      </c>
      <c r="R412" s="56" t="s">
        <v>31</v>
      </c>
      <c r="S412" s="56">
        <f>SUM(S413,S418,S417,S419,S420,S422,S421)</f>
        <v>0</v>
      </c>
      <c r="T412" s="58">
        <f>SUM(T413,T418,T417,T419,T420,T422,T421)</f>
        <v>0</v>
      </c>
      <c r="U412" s="56">
        <f t="shared" si="175"/>
        <v>0</v>
      </c>
      <c r="V412" s="57">
        <v>0</v>
      </c>
      <c r="W412" s="56" t="s">
        <v>31</v>
      </c>
      <c r="X412" s="56"/>
      <c r="Y412" s="58">
        <v>0</v>
      </c>
      <c r="Z412" s="50">
        <f t="shared" si="176"/>
        <v>0</v>
      </c>
      <c r="AA412" s="51">
        <v>0</v>
      </c>
      <c r="AB412" s="56" t="s">
        <v>31</v>
      </c>
      <c r="AC412" s="56">
        <f>SUM(AC413,AC418,AC417,AC419,AC420,AC422,AC421)</f>
        <v>12.383681576492901</v>
      </c>
      <c r="AD412" s="58">
        <f>SUM(AD413,AD418,AD417,AD419,AD420,AD422,AD421)</f>
        <v>3.1037579499999999</v>
      </c>
      <c r="AE412" s="56">
        <f t="shared" si="177"/>
        <v>-9.2799236264929004</v>
      </c>
      <c r="AF412" s="57">
        <f>AE412/AC412</f>
        <v>-0.74936710615269275</v>
      </c>
      <c r="AG412" s="222" t="s">
        <v>31</v>
      </c>
    </row>
    <row r="413" spans="1:33" s="38" customFormat="1" x14ac:dyDescent="0.25">
      <c r="A413" s="53" t="s">
        <v>894</v>
      </c>
      <c r="B413" s="74" t="s">
        <v>878</v>
      </c>
      <c r="C413" s="55" t="s">
        <v>30</v>
      </c>
      <c r="D413" s="56">
        <f t="shared" si="172"/>
        <v>209.59345681302801</v>
      </c>
      <c r="E413" s="56">
        <f t="shared" si="172"/>
        <v>0</v>
      </c>
      <c r="F413" s="50">
        <f t="shared" si="173"/>
        <v>-209.59345681302801</v>
      </c>
      <c r="G413" s="51">
        <f>F413/D413</f>
        <v>-1</v>
      </c>
      <c r="H413" s="56" t="s">
        <v>31</v>
      </c>
      <c r="I413" s="58">
        <f>SUM(I414,I415,I416)</f>
        <v>209.59345681302801</v>
      </c>
      <c r="J413" s="58">
        <f>SUM(J414,J415,J416)</f>
        <v>0</v>
      </c>
      <c r="K413" s="56">
        <f t="shared" si="174"/>
        <v>-209.59345681302801</v>
      </c>
      <c r="L413" s="57">
        <f>K413/I413</f>
        <v>-1</v>
      </c>
      <c r="M413" s="56" t="s">
        <v>31</v>
      </c>
      <c r="N413" s="56">
        <f>SUM(N414,N415,N416)</f>
        <v>0</v>
      </c>
      <c r="O413" s="58">
        <f>SUM(O414,O415,O416)</f>
        <v>0</v>
      </c>
      <c r="P413" s="56">
        <f>O413-N413</f>
        <v>0</v>
      </c>
      <c r="Q413" s="57">
        <v>0</v>
      </c>
      <c r="R413" s="56" t="s">
        <v>31</v>
      </c>
      <c r="S413" s="56"/>
      <c r="T413" s="58">
        <v>0</v>
      </c>
      <c r="U413" s="56">
        <f t="shared" si="175"/>
        <v>0</v>
      </c>
      <c r="V413" s="57">
        <v>0</v>
      </c>
      <c r="W413" s="56" t="s">
        <v>31</v>
      </c>
      <c r="X413" s="56"/>
      <c r="Y413" s="58">
        <v>0</v>
      </c>
      <c r="Z413" s="50">
        <f t="shared" si="176"/>
        <v>0</v>
      </c>
      <c r="AA413" s="51">
        <v>0</v>
      </c>
      <c r="AB413" s="56" t="s">
        <v>31</v>
      </c>
      <c r="AC413" s="56">
        <f>SUM(AC414,AC415,AC416)</f>
        <v>0</v>
      </c>
      <c r="AD413" s="58">
        <f>SUM(AD414,AD415,AD416)</f>
        <v>0</v>
      </c>
      <c r="AE413" s="56">
        <f t="shared" si="177"/>
        <v>0</v>
      </c>
      <c r="AF413" s="57">
        <v>0</v>
      </c>
      <c r="AG413" s="222" t="s">
        <v>31</v>
      </c>
    </row>
    <row r="414" spans="1:33" s="38" customFormat="1" ht="31.5" x14ac:dyDescent="0.25">
      <c r="A414" s="53" t="s">
        <v>895</v>
      </c>
      <c r="B414" s="75" t="s">
        <v>38</v>
      </c>
      <c r="C414" s="55" t="s">
        <v>30</v>
      </c>
      <c r="D414" s="56">
        <f t="shared" si="172"/>
        <v>0</v>
      </c>
      <c r="E414" s="56">
        <f t="shared" si="172"/>
        <v>0</v>
      </c>
      <c r="F414" s="50">
        <f t="shared" si="173"/>
        <v>0</v>
      </c>
      <c r="G414" s="51">
        <v>0</v>
      </c>
      <c r="H414" s="56" t="s">
        <v>31</v>
      </c>
      <c r="I414" s="56">
        <v>0</v>
      </c>
      <c r="J414" s="58">
        <v>0</v>
      </c>
      <c r="K414" s="56">
        <f t="shared" si="174"/>
        <v>0</v>
      </c>
      <c r="L414" s="57">
        <v>0</v>
      </c>
      <c r="M414" s="56" t="s">
        <v>31</v>
      </c>
      <c r="N414" s="56">
        <v>0</v>
      </c>
      <c r="O414" s="56">
        <v>0</v>
      </c>
      <c r="P414" s="56">
        <f>O414-N414</f>
        <v>0</v>
      </c>
      <c r="Q414" s="57">
        <v>0</v>
      </c>
      <c r="R414" s="56" t="s">
        <v>31</v>
      </c>
      <c r="S414" s="56">
        <v>0</v>
      </c>
      <c r="T414" s="56">
        <v>0</v>
      </c>
      <c r="U414" s="56">
        <f t="shared" si="175"/>
        <v>0</v>
      </c>
      <c r="V414" s="57">
        <v>0</v>
      </c>
      <c r="W414" s="56" t="s">
        <v>31</v>
      </c>
      <c r="X414" s="56">
        <v>0</v>
      </c>
      <c r="Y414" s="56">
        <v>0</v>
      </c>
      <c r="Z414" s="50">
        <f t="shared" si="176"/>
        <v>0</v>
      </c>
      <c r="AA414" s="51">
        <v>0</v>
      </c>
      <c r="AB414" s="56" t="s">
        <v>31</v>
      </c>
      <c r="AC414" s="56">
        <v>0</v>
      </c>
      <c r="AD414" s="56">
        <v>0</v>
      </c>
      <c r="AE414" s="56">
        <f t="shared" si="177"/>
        <v>0</v>
      </c>
      <c r="AF414" s="57">
        <v>0</v>
      </c>
      <c r="AG414" s="222" t="s">
        <v>31</v>
      </c>
    </row>
    <row r="415" spans="1:33" s="38" customFormat="1" ht="31.5" x14ac:dyDescent="0.25">
      <c r="A415" s="53" t="s">
        <v>896</v>
      </c>
      <c r="B415" s="75" t="s">
        <v>42</v>
      </c>
      <c r="C415" s="55" t="s">
        <v>30</v>
      </c>
      <c r="D415" s="56">
        <f t="shared" si="172"/>
        <v>209.59345681302801</v>
      </c>
      <c r="E415" s="56">
        <f t="shared" si="172"/>
        <v>0</v>
      </c>
      <c r="F415" s="50">
        <f t="shared" si="173"/>
        <v>-209.59345681302801</v>
      </c>
      <c r="G415" s="51">
        <f>F415/D415</f>
        <v>-1</v>
      </c>
      <c r="H415" s="56" t="s">
        <v>31</v>
      </c>
      <c r="I415" s="58">
        <v>209.59345681302801</v>
      </c>
      <c r="J415" s="58"/>
      <c r="K415" s="56">
        <f t="shared" si="174"/>
        <v>-209.59345681302801</v>
      </c>
      <c r="L415" s="57">
        <f>K415/I415</f>
        <v>-1</v>
      </c>
      <c r="M415" s="56" t="s">
        <v>31</v>
      </c>
      <c r="N415" s="56" t="s">
        <v>31</v>
      </c>
      <c r="O415" s="56" t="s">
        <v>31</v>
      </c>
      <c r="P415" s="56" t="s">
        <v>31</v>
      </c>
      <c r="Q415" s="57" t="s">
        <v>31</v>
      </c>
      <c r="R415" s="56" t="s">
        <v>31</v>
      </c>
      <c r="S415" s="56"/>
      <c r="T415" s="58">
        <v>0</v>
      </c>
      <c r="U415" s="56">
        <f t="shared" si="175"/>
        <v>0</v>
      </c>
      <c r="V415" s="57">
        <v>0</v>
      </c>
      <c r="W415" s="56" t="s">
        <v>31</v>
      </c>
      <c r="X415" s="58"/>
      <c r="Y415" s="58">
        <v>0</v>
      </c>
      <c r="Z415" s="50">
        <f t="shared" si="176"/>
        <v>0</v>
      </c>
      <c r="AA415" s="51">
        <v>0</v>
      </c>
      <c r="AB415" s="56" t="s">
        <v>31</v>
      </c>
      <c r="AC415" s="56"/>
      <c r="AD415" s="58">
        <v>0</v>
      </c>
      <c r="AE415" s="56">
        <f t="shared" si="177"/>
        <v>0</v>
      </c>
      <c r="AF415" s="57">
        <v>0</v>
      </c>
      <c r="AG415" s="222" t="s">
        <v>31</v>
      </c>
    </row>
    <row r="416" spans="1:33" s="38" customFormat="1" ht="31.5" x14ac:dyDescent="0.25">
      <c r="A416" s="53" t="s">
        <v>897</v>
      </c>
      <c r="B416" s="75" t="s">
        <v>45</v>
      </c>
      <c r="C416" s="55" t="s">
        <v>30</v>
      </c>
      <c r="D416" s="56">
        <f t="shared" si="172"/>
        <v>0</v>
      </c>
      <c r="E416" s="56">
        <f t="shared" si="172"/>
        <v>0</v>
      </c>
      <c r="F416" s="50">
        <f t="shared" si="173"/>
        <v>0</v>
      </c>
      <c r="G416" s="51">
        <v>0</v>
      </c>
      <c r="H416" s="56" t="s">
        <v>31</v>
      </c>
      <c r="I416" s="56">
        <v>0</v>
      </c>
      <c r="J416" s="58">
        <v>0</v>
      </c>
      <c r="K416" s="56">
        <f t="shared" si="174"/>
        <v>0</v>
      </c>
      <c r="L416" s="57">
        <v>0</v>
      </c>
      <c r="M416" s="56" t="s">
        <v>31</v>
      </c>
      <c r="N416" s="56">
        <v>0</v>
      </c>
      <c r="O416" s="56">
        <v>0</v>
      </c>
      <c r="P416" s="56">
        <f>O416-N416</f>
        <v>0</v>
      </c>
      <c r="Q416" s="57">
        <v>0</v>
      </c>
      <c r="R416" s="56" t="s">
        <v>31</v>
      </c>
      <c r="S416" s="56">
        <v>0</v>
      </c>
      <c r="T416" s="56">
        <v>0</v>
      </c>
      <c r="U416" s="56">
        <f t="shared" si="175"/>
        <v>0</v>
      </c>
      <c r="V416" s="57">
        <v>0</v>
      </c>
      <c r="W416" s="56" t="s">
        <v>31</v>
      </c>
      <c r="X416" s="56">
        <v>0</v>
      </c>
      <c r="Y416" s="56">
        <v>0</v>
      </c>
      <c r="Z416" s="50">
        <f t="shared" si="176"/>
        <v>0</v>
      </c>
      <c r="AA416" s="51">
        <v>0</v>
      </c>
      <c r="AB416" s="56" t="s">
        <v>31</v>
      </c>
      <c r="AC416" s="56">
        <v>0</v>
      </c>
      <c r="AD416" s="56">
        <v>0</v>
      </c>
      <c r="AE416" s="56">
        <f t="shared" si="177"/>
        <v>0</v>
      </c>
      <c r="AF416" s="57">
        <v>0</v>
      </c>
      <c r="AG416" s="222" t="s">
        <v>31</v>
      </c>
    </row>
    <row r="417" spans="1:33" s="38" customFormat="1" x14ac:dyDescent="0.25">
      <c r="A417" s="53" t="s">
        <v>898</v>
      </c>
      <c r="B417" s="74" t="s">
        <v>607</v>
      </c>
      <c r="C417" s="55" t="s">
        <v>30</v>
      </c>
      <c r="D417" s="56">
        <f t="shared" si="172"/>
        <v>0</v>
      </c>
      <c r="E417" s="56">
        <f t="shared" si="172"/>
        <v>0</v>
      </c>
      <c r="F417" s="50">
        <f t="shared" si="173"/>
        <v>0</v>
      </c>
      <c r="G417" s="51">
        <v>0</v>
      </c>
      <c r="H417" s="56" t="s">
        <v>31</v>
      </c>
      <c r="I417" s="56">
        <v>0</v>
      </c>
      <c r="J417" s="58">
        <v>0</v>
      </c>
      <c r="K417" s="56">
        <f t="shared" si="174"/>
        <v>0</v>
      </c>
      <c r="L417" s="57">
        <v>0</v>
      </c>
      <c r="M417" s="56" t="s">
        <v>31</v>
      </c>
      <c r="N417" s="56">
        <v>0</v>
      </c>
      <c r="O417" s="56">
        <v>0</v>
      </c>
      <c r="P417" s="56">
        <f>O417-N417</f>
        <v>0</v>
      </c>
      <c r="Q417" s="57">
        <v>0</v>
      </c>
      <c r="R417" s="56" t="s">
        <v>31</v>
      </c>
      <c r="S417" s="56">
        <v>0</v>
      </c>
      <c r="T417" s="56">
        <v>0</v>
      </c>
      <c r="U417" s="56">
        <f t="shared" si="175"/>
        <v>0</v>
      </c>
      <c r="V417" s="57">
        <v>0</v>
      </c>
      <c r="W417" s="56" t="s">
        <v>31</v>
      </c>
      <c r="X417" s="56">
        <v>0</v>
      </c>
      <c r="Y417" s="56">
        <v>0</v>
      </c>
      <c r="Z417" s="50">
        <f t="shared" si="176"/>
        <v>0</v>
      </c>
      <c r="AA417" s="51">
        <v>0</v>
      </c>
      <c r="AB417" s="56" t="s">
        <v>31</v>
      </c>
      <c r="AC417" s="56">
        <v>0</v>
      </c>
      <c r="AD417" s="56">
        <v>0</v>
      </c>
      <c r="AE417" s="56">
        <f t="shared" si="177"/>
        <v>0</v>
      </c>
      <c r="AF417" s="57">
        <v>0</v>
      </c>
      <c r="AG417" s="222" t="s">
        <v>31</v>
      </c>
    </row>
    <row r="418" spans="1:33" s="38" customFormat="1" x14ac:dyDescent="0.25">
      <c r="A418" s="53" t="s">
        <v>899</v>
      </c>
      <c r="B418" s="74" t="s">
        <v>610</v>
      </c>
      <c r="C418" s="55" t="s">
        <v>30</v>
      </c>
      <c r="D418" s="56" t="s">
        <v>31</v>
      </c>
      <c r="E418" s="56" t="s">
        <v>31</v>
      </c>
      <c r="F418" s="56" t="s">
        <v>31</v>
      </c>
      <c r="G418" s="57" t="s">
        <v>31</v>
      </c>
      <c r="H418" s="56" t="s">
        <v>31</v>
      </c>
      <c r="I418" s="58" t="s">
        <v>31</v>
      </c>
      <c r="J418" s="58" t="s">
        <v>31</v>
      </c>
      <c r="K418" s="58" t="s">
        <v>31</v>
      </c>
      <c r="L418" s="58" t="s">
        <v>31</v>
      </c>
      <c r="M418" s="56" t="s">
        <v>31</v>
      </c>
      <c r="N418" s="56" t="s">
        <v>31</v>
      </c>
      <c r="O418" s="58" t="s">
        <v>31</v>
      </c>
      <c r="P418" s="56" t="s">
        <v>31</v>
      </c>
      <c r="Q418" s="57" t="s">
        <v>31</v>
      </c>
      <c r="R418" s="56" t="s">
        <v>31</v>
      </c>
      <c r="S418" s="58" t="s">
        <v>31</v>
      </c>
      <c r="T418" s="58" t="s">
        <v>31</v>
      </c>
      <c r="U418" s="58" t="s">
        <v>31</v>
      </c>
      <c r="V418" s="58" t="s">
        <v>31</v>
      </c>
      <c r="W418" s="56" t="s">
        <v>31</v>
      </c>
      <c r="X418" s="58" t="s">
        <v>31</v>
      </c>
      <c r="Y418" s="58" t="s">
        <v>31</v>
      </c>
      <c r="Z418" s="58" t="s">
        <v>31</v>
      </c>
      <c r="AA418" s="51" t="s">
        <v>31</v>
      </c>
      <c r="AB418" s="56" t="s">
        <v>31</v>
      </c>
      <c r="AC418" s="58" t="s">
        <v>31</v>
      </c>
      <c r="AD418" s="58" t="s">
        <v>31</v>
      </c>
      <c r="AE418" s="58" t="s">
        <v>31</v>
      </c>
      <c r="AF418" s="57" t="s">
        <v>31</v>
      </c>
      <c r="AG418" s="222" t="s">
        <v>31</v>
      </c>
    </row>
    <row r="419" spans="1:33" s="38" customFormat="1" x14ac:dyDescent="0.25">
      <c r="A419" s="53" t="s">
        <v>900</v>
      </c>
      <c r="B419" s="74" t="s">
        <v>613</v>
      </c>
      <c r="C419" s="55" t="s">
        <v>30</v>
      </c>
      <c r="D419" s="56">
        <f>SUM(I419,N419,S419,X419,AC419)</f>
        <v>0</v>
      </c>
      <c r="E419" s="56">
        <f>SUM(J419,O419,T419,Y419,AD419)</f>
        <v>0</v>
      </c>
      <c r="F419" s="50">
        <f>E419-D419</f>
        <v>0</v>
      </c>
      <c r="G419" s="51">
        <v>0</v>
      </c>
      <c r="H419" s="56" t="s">
        <v>31</v>
      </c>
      <c r="I419" s="56">
        <v>0</v>
      </c>
      <c r="J419" s="58">
        <v>0</v>
      </c>
      <c r="K419" s="56">
        <f>J419-I419</f>
        <v>0</v>
      </c>
      <c r="L419" s="57">
        <v>0</v>
      </c>
      <c r="M419" s="56" t="s">
        <v>31</v>
      </c>
      <c r="N419" s="56">
        <v>0</v>
      </c>
      <c r="O419" s="56">
        <v>0</v>
      </c>
      <c r="P419" s="56">
        <f>O419-N419</f>
        <v>0</v>
      </c>
      <c r="Q419" s="57">
        <v>0</v>
      </c>
      <c r="R419" s="56" t="s">
        <v>31</v>
      </c>
      <c r="S419" s="56">
        <v>0</v>
      </c>
      <c r="T419" s="56">
        <v>0</v>
      </c>
      <c r="U419" s="56">
        <f>T419-S419</f>
        <v>0</v>
      </c>
      <c r="V419" s="57">
        <v>0</v>
      </c>
      <c r="W419" s="56" t="s">
        <v>31</v>
      </c>
      <c r="X419" s="56">
        <v>0</v>
      </c>
      <c r="Y419" s="56">
        <v>0</v>
      </c>
      <c r="Z419" s="50">
        <f>Y419-X419</f>
        <v>0</v>
      </c>
      <c r="AA419" s="51">
        <v>0</v>
      </c>
      <c r="AB419" s="56" t="s">
        <v>31</v>
      </c>
      <c r="AC419" s="56">
        <v>0</v>
      </c>
      <c r="AD419" s="56">
        <v>0</v>
      </c>
      <c r="AE419" s="56">
        <f>AD419-AC419</f>
        <v>0</v>
      </c>
      <c r="AF419" s="57">
        <v>0</v>
      </c>
      <c r="AG419" s="222" t="s">
        <v>31</v>
      </c>
    </row>
    <row r="420" spans="1:33" s="38" customFormat="1" x14ac:dyDescent="0.25">
      <c r="A420" s="53" t="s">
        <v>901</v>
      </c>
      <c r="B420" s="74" t="s">
        <v>620</v>
      </c>
      <c r="C420" s="55" t="s">
        <v>30</v>
      </c>
      <c r="D420" s="56" t="s">
        <v>31</v>
      </c>
      <c r="E420" s="56" t="s">
        <v>31</v>
      </c>
      <c r="F420" s="56" t="s">
        <v>31</v>
      </c>
      <c r="G420" s="57" t="s">
        <v>31</v>
      </c>
      <c r="H420" s="56" t="s">
        <v>31</v>
      </c>
      <c r="I420" s="58" t="s">
        <v>31</v>
      </c>
      <c r="J420" s="58" t="s">
        <v>31</v>
      </c>
      <c r="K420" s="58" t="s">
        <v>31</v>
      </c>
      <c r="L420" s="58" t="s">
        <v>31</v>
      </c>
      <c r="M420" s="56" t="s">
        <v>31</v>
      </c>
      <c r="N420" s="56" t="s">
        <v>31</v>
      </c>
      <c r="O420" s="58" t="s">
        <v>31</v>
      </c>
      <c r="P420" s="56" t="s">
        <v>31</v>
      </c>
      <c r="Q420" s="57" t="s">
        <v>31</v>
      </c>
      <c r="R420" s="56" t="s">
        <v>31</v>
      </c>
      <c r="S420" s="58" t="s">
        <v>31</v>
      </c>
      <c r="T420" s="58" t="s">
        <v>31</v>
      </c>
      <c r="U420" s="58" t="s">
        <v>31</v>
      </c>
      <c r="V420" s="58" t="s">
        <v>31</v>
      </c>
      <c r="W420" s="56" t="s">
        <v>31</v>
      </c>
      <c r="X420" s="58" t="s">
        <v>31</v>
      </c>
      <c r="Y420" s="58" t="s">
        <v>31</v>
      </c>
      <c r="Z420" s="58" t="s">
        <v>31</v>
      </c>
      <c r="AA420" s="58" t="s">
        <v>31</v>
      </c>
      <c r="AB420" s="56" t="s">
        <v>31</v>
      </c>
      <c r="AC420" s="58" t="s">
        <v>31</v>
      </c>
      <c r="AD420" s="58" t="s">
        <v>31</v>
      </c>
      <c r="AE420" s="58" t="s">
        <v>31</v>
      </c>
      <c r="AF420" s="58" t="s">
        <v>31</v>
      </c>
      <c r="AG420" s="222" t="s">
        <v>31</v>
      </c>
    </row>
    <row r="421" spans="1:33" s="38" customFormat="1" x14ac:dyDescent="0.25">
      <c r="A421" s="53" t="s">
        <v>902</v>
      </c>
      <c r="B421" s="74" t="s">
        <v>623</v>
      </c>
      <c r="C421" s="55" t="s">
        <v>30</v>
      </c>
      <c r="D421" s="56">
        <f>SUM(I421,N421,S421,X421,AC421)</f>
        <v>14.746163876174451</v>
      </c>
      <c r="E421" s="56">
        <f>SUM(J421,O421,T421,Y421,AD421)</f>
        <v>3.1037579499999999</v>
      </c>
      <c r="F421" s="50">
        <f>E421-D421</f>
        <v>-11.642405926174451</v>
      </c>
      <c r="G421" s="51">
        <f>F421/D421</f>
        <v>-0.78952099162448763</v>
      </c>
      <c r="H421" s="56" t="s">
        <v>31</v>
      </c>
      <c r="I421" s="56">
        <v>0</v>
      </c>
      <c r="J421" s="56">
        <v>0</v>
      </c>
      <c r="K421" s="56">
        <f>J421-I421</f>
        <v>0</v>
      </c>
      <c r="L421" s="57">
        <v>0</v>
      </c>
      <c r="M421" s="56" t="s">
        <v>31</v>
      </c>
      <c r="N421" s="56">
        <v>2.3624822996815502</v>
      </c>
      <c r="O421" s="56">
        <v>0</v>
      </c>
      <c r="P421" s="56">
        <f>O421-N421</f>
        <v>-2.3624822996815502</v>
      </c>
      <c r="Q421" s="57">
        <f>P421/N421</f>
        <v>-1</v>
      </c>
      <c r="R421" s="56" t="s">
        <v>31</v>
      </c>
      <c r="S421" s="56">
        <v>0</v>
      </c>
      <c r="T421" s="56">
        <v>0</v>
      </c>
      <c r="U421" s="56">
        <f>T421-S421</f>
        <v>0</v>
      </c>
      <c r="V421" s="57">
        <v>0</v>
      </c>
      <c r="W421" s="56" t="s">
        <v>31</v>
      </c>
      <c r="X421" s="56">
        <v>0</v>
      </c>
      <c r="Y421" s="56">
        <v>0</v>
      </c>
      <c r="Z421" s="50">
        <f>Y421-X421</f>
        <v>0</v>
      </c>
      <c r="AA421" s="51">
        <v>0</v>
      </c>
      <c r="AB421" s="56" t="s">
        <v>31</v>
      </c>
      <c r="AC421" s="56">
        <v>12.383681576492901</v>
      </c>
      <c r="AD421" s="56">
        <v>3.1037579499999999</v>
      </c>
      <c r="AE421" s="56">
        <f>AD421-AC421</f>
        <v>-9.2799236264929004</v>
      </c>
      <c r="AF421" s="57">
        <f>AE421/AC421</f>
        <v>-0.74936710615269275</v>
      </c>
      <c r="AG421" s="222" t="s">
        <v>31</v>
      </c>
    </row>
    <row r="422" spans="1:33" s="38" customFormat="1" ht="31.5" x14ac:dyDescent="0.25">
      <c r="A422" s="53" t="s">
        <v>903</v>
      </c>
      <c r="B422" s="74" t="s">
        <v>629</v>
      </c>
      <c r="C422" s="55" t="s">
        <v>30</v>
      </c>
      <c r="D422" s="56" t="s">
        <v>31</v>
      </c>
      <c r="E422" s="56" t="s">
        <v>31</v>
      </c>
      <c r="F422" s="56" t="s">
        <v>31</v>
      </c>
      <c r="G422" s="57" t="s">
        <v>31</v>
      </c>
      <c r="H422" s="56" t="s">
        <v>31</v>
      </c>
      <c r="I422" s="58" t="s">
        <v>31</v>
      </c>
      <c r="J422" s="58" t="s">
        <v>31</v>
      </c>
      <c r="K422" s="58" t="s">
        <v>31</v>
      </c>
      <c r="L422" s="58" t="s">
        <v>31</v>
      </c>
      <c r="M422" s="56" t="s">
        <v>31</v>
      </c>
      <c r="N422" s="56" t="s">
        <v>31</v>
      </c>
      <c r="O422" s="58" t="s">
        <v>31</v>
      </c>
      <c r="P422" s="56" t="s">
        <v>31</v>
      </c>
      <c r="Q422" s="57" t="s">
        <v>31</v>
      </c>
      <c r="R422" s="56" t="s">
        <v>31</v>
      </c>
      <c r="S422" s="58" t="s">
        <v>31</v>
      </c>
      <c r="T422" s="58" t="s">
        <v>31</v>
      </c>
      <c r="U422" s="58" t="s">
        <v>31</v>
      </c>
      <c r="V422" s="58" t="s">
        <v>31</v>
      </c>
      <c r="W422" s="56" t="s">
        <v>31</v>
      </c>
      <c r="X422" s="58" t="s">
        <v>31</v>
      </c>
      <c r="Y422" s="58" t="s">
        <v>31</v>
      </c>
      <c r="Z422" s="58" t="s">
        <v>31</v>
      </c>
      <c r="AA422" s="58" t="s">
        <v>31</v>
      </c>
      <c r="AB422" s="56" t="s">
        <v>31</v>
      </c>
      <c r="AC422" s="58" t="s">
        <v>31</v>
      </c>
      <c r="AD422" s="58" t="s">
        <v>31</v>
      </c>
      <c r="AE422" s="58" t="s">
        <v>31</v>
      </c>
      <c r="AF422" s="58" t="s">
        <v>31</v>
      </c>
      <c r="AG422" s="222" t="s">
        <v>31</v>
      </c>
    </row>
    <row r="423" spans="1:33" s="38" customFormat="1" x14ac:dyDescent="0.25">
      <c r="A423" s="53" t="s">
        <v>904</v>
      </c>
      <c r="B423" s="163" t="s">
        <v>67</v>
      </c>
      <c r="C423" s="55" t="s">
        <v>30</v>
      </c>
      <c r="D423" s="56" t="s">
        <v>31</v>
      </c>
      <c r="E423" s="56" t="s">
        <v>31</v>
      </c>
      <c r="F423" s="56" t="s">
        <v>31</v>
      </c>
      <c r="G423" s="57" t="s">
        <v>31</v>
      </c>
      <c r="H423" s="56" t="s">
        <v>31</v>
      </c>
      <c r="I423" s="58" t="s">
        <v>31</v>
      </c>
      <c r="J423" s="58" t="s">
        <v>31</v>
      </c>
      <c r="K423" s="58" t="s">
        <v>31</v>
      </c>
      <c r="L423" s="58" t="s">
        <v>31</v>
      </c>
      <c r="M423" s="56" t="s">
        <v>31</v>
      </c>
      <c r="N423" s="56" t="s">
        <v>31</v>
      </c>
      <c r="O423" s="58" t="s">
        <v>31</v>
      </c>
      <c r="P423" s="56" t="s">
        <v>31</v>
      </c>
      <c r="Q423" s="57" t="s">
        <v>31</v>
      </c>
      <c r="R423" s="56" t="s">
        <v>31</v>
      </c>
      <c r="S423" s="58" t="s">
        <v>31</v>
      </c>
      <c r="T423" s="58" t="s">
        <v>31</v>
      </c>
      <c r="U423" s="58" t="s">
        <v>31</v>
      </c>
      <c r="V423" s="58" t="s">
        <v>31</v>
      </c>
      <c r="W423" s="56" t="s">
        <v>31</v>
      </c>
      <c r="X423" s="58" t="s">
        <v>31</v>
      </c>
      <c r="Y423" s="58" t="s">
        <v>31</v>
      </c>
      <c r="Z423" s="58" t="s">
        <v>31</v>
      </c>
      <c r="AA423" s="58" t="s">
        <v>31</v>
      </c>
      <c r="AB423" s="56" t="s">
        <v>31</v>
      </c>
      <c r="AC423" s="58" t="s">
        <v>31</v>
      </c>
      <c r="AD423" s="58" t="s">
        <v>31</v>
      </c>
      <c r="AE423" s="58" t="s">
        <v>31</v>
      </c>
      <c r="AF423" s="58" t="s">
        <v>31</v>
      </c>
      <c r="AG423" s="222" t="s">
        <v>31</v>
      </c>
    </row>
    <row r="424" spans="1:33" s="38" customFormat="1" x14ac:dyDescent="0.25">
      <c r="A424" s="53" t="s">
        <v>905</v>
      </c>
      <c r="B424" s="163" t="s">
        <v>69</v>
      </c>
      <c r="C424" s="55" t="s">
        <v>30</v>
      </c>
      <c r="D424" s="56" t="s">
        <v>31</v>
      </c>
      <c r="E424" s="56" t="s">
        <v>31</v>
      </c>
      <c r="F424" s="56" t="s">
        <v>31</v>
      </c>
      <c r="G424" s="57" t="s">
        <v>31</v>
      </c>
      <c r="H424" s="56" t="s">
        <v>31</v>
      </c>
      <c r="I424" s="58" t="s">
        <v>31</v>
      </c>
      <c r="J424" s="58" t="s">
        <v>31</v>
      </c>
      <c r="K424" s="58" t="s">
        <v>31</v>
      </c>
      <c r="L424" s="58" t="s">
        <v>31</v>
      </c>
      <c r="M424" s="56" t="s">
        <v>31</v>
      </c>
      <c r="N424" s="56" t="s">
        <v>31</v>
      </c>
      <c r="O424" s="58" t="s">
        <v>31</v>
      </c>
      <c r="P424" s="56" t="s">
        <v>31</v>
      </c>
      <c r="Q424" s="57" t="s">
        <v>31</v>
      </c>
      <c r="R424" s="56" t="s">
        <v>31</v>
      </c>
      <c r="S424" s="58" t="s">
        <v>31</v>
      </c>
      <c r="T424" s="58" t="s">
        <v>31</v>
      </c>
      <c r="U424" s="58" t="s">
        <v>31</v>
      </c>
      <c r="V424" s="58" t="s">
        <v>31</v>
      </c>
      <c r="W424" s="56" t="s">
        <v>31</v>
      </c>
      <c r="X424" s="58" t="s">
        <v>31</v>
      </c>
      <c r="Y424" s="58" t="s">
        <v>31</v>
      </c>
      <c r="Z424" s="58" t="s">
        <v>31</v>
      </c>
      <c r="AA424" s="58" t="s">
        <v>31</v>
      </c>
      <c r="AB424" s="56" t="s">
        <v>31</v>
      </c>
      <c r="AC424" s="58" t="s">
        <v>31</v>
      </c>
      <c r="AD424" s="58" t="s">
        <v>31</v>
      </c>
      <c r="AE424" s="58" t="s">
        <v>31</v>
      </c>
      <c r="AF424" s="58" t="s">
        <v>31</v>
      </c>
      <c r="AG424" s="222" t="s">
        <v>31</v>
      </c>
    </row>
    <row r="425" spans="1:33" s="38" customFormat="1" x14ac:dyDescent="0.25">
      <c r="A425" s="53" t="s">
        <v>49</v>
      </c>
      <c r="B425" s="72" t="s">
        <v>906</v>
      </c>
      <c r="C425" s="55" t="s">
        <v>30</v>
      </c>
      <c r="D425" s="56">
        <f t="shared" ref="D425:D440" si="178">SUM(I425,N425,S425,X425,AC425)</f>
        <v>0</v>
      </c>
      <c r="E425" s="56">
        <f t="shared" ref="E425:E440" si="179">SUM(J425,O425,T425,Y425,AD425)</f>
        <v>0</v>
      </c>
      <c r="F425" s="50">
        <f t="shared" ref="F425:F440" si="180">E425-D425</f>
        <v>0</v>
      </c>
      <c r="G425" s="51">
        <v>0</v>
      </c>
      <c r="H425" s="56" t="s">
        <v>31</v>
      </c>
      <c r="I425" s="56">
        <v>0</v>
      </c>
      <c r="J425" s="58">
        <v>0</v>
      </c>
      <c r="K425" s="56">
        <f t="shared" ref="K425:K440" si="181">J425-I425</f>
        <v>0</v>
      </c>
      <c r="L425" s="57">
        <v>0</v>
      </c>
      <c r="M425" s="56" t="s">
        <v>31</v>
      </c>
      <c r="N425" s="56">
        <v>0</v>
      </c>
      <c r="O425" s="56">
        <v>0</v>
      </c>
      <c r="P425" s="56">
        <f t="shared" ref="P425:P440" si="182">O425-N425</f>
        <v>0</v>
      </c>
      <c r="Q425" s="57">
        <v>0</v>
      </c>
      <c r="R425" s="56" t="s">
        <v>31</v>
      </c>
      <c r="S425" s="56">
        <v>0</v>
      </c>
      <c r="T425" s="56">
        <v>0</v>
      </c>
      <c r="U425" s="56">
        <f t="shared" ref="U425:U440" si="183">T425-S425</f>
        <v>0</v>
      </c>
      <c r="V425" s="57">
        <v>0</v>
      </c>
      <c r="W425" s="56" t="s">
        <v>31</v>
      </c>
      <c r="X425" s="56">
        <v>0</v>
      </c>
      <c r="Y425" s="56">
        <v>0</v>
      </c>
      <c r="Z425" s="50">
        <f t="shared" ref="Z425:Z440" si="184">Y425-X425</f>
        <v>0</v>
      </c>
      <c r="AA425" s="51">
        <v>0</v>
      </c>
      <c r="AB425" s="56" t="s">
        <v>31</v>
      </c>
      <c r="AC425" s="56">
        <v>0</v>
      </c>
      <c r="AD425" s="56">
        <v>0</v>
      </c>
      <c r="AE425" s="56">
        <f t="shared" ref="AE425:AE440" si="185">AD425-AC425</f>
        <v>0</v>
      </c>
      <c r="AF425" s="57">
        <v>0</v>
      </c>
      <c r="AG425" s="222" t="s">
        <v>31</v>
      </c>
    </row>
    <row r="426" spans="1:33" s="38" customFormat="1" x14ac:dyDescent="0.25">
      <c r="A426" s="53" t="s">
        <v>51</v>
      </c>
      <c r="B426" s="72" t="s">
        <v>907</v>
      </c>
      <c r="C426" s="55" t="s">
        <v>30</v>
      </c>
      <c r="D426" s="56">
        <f t="shared" si="178"/>
        <v>890.7723979560941</v>
      </c>
      <c r="E426" s="56">
        <f t="shared" si="179"/>
        <v>11260.21957478167</v>
      </c>
      <c r="F426" s="50">
        <f t="shared" si="180"/>
        <v>10369.447176825575</v>
      </c>
      <c r="G426" s="51">
        <f>F426/D426</f>
        <v>11.640961485356534</v>
      </c>
      <c r="H426" s="56" t="s">
        <v>31</v>
      </c>
      <c r="I426" s="56">
        <v>398.34022831209398</v>
      </c>
      <c r="J426" s="59">
        <v>430.84429825999996</v>
      </c>
      <c r="K426" s="56">
        <f t="shared" si="181"/>
        <v>32.504069947905975</v>
      </c>
      <c r="L426" s="57">
        <f>K426/I426</f>
        <v>8.1598763161925714E-2</v>
      </c>
      <c r="M426" s="56" t="s">
        <v>31</v>
      </c>
      <c r="N426" s="56">
        <v>7.2079544266666602</v>
      </c>
      <c r="O426" s="59">
        <v>10.598200061666677</v>
      </c>
      <c r="P426" s="56">
        <f t="shared" si="182"/>
        <v>3.3902456350000172</v>
      </c>
      <c r="Q426" s="57">
        <f>P426/N426</f>
        <v>0.47034781774665663</v>
      </c>
      <c r="R426" s="164" t="s">
        <v>31</v>
      </c>
      <c r="S426" s="56">
        <v>233.225496787933</v>
      </c>
      <c r="T426" s="59">
        <v>10571.785236200003</v>
      </c>
      <c r="U426" s="56">
        <f t="shared" si="183"/>
        <v>10338.55973941207</v>
      </c>
      <c r="V426" s="57">
        <f>U426/S426</f>
        <v>44.328599924958908</v>
      </c>
      <c r="W426" s="56" t="s">
        <v>31</v>
      </c>
      <c r="X426" s="56">
        <v>39.838311964666701</v>
      </c>
      <c r="Y426" s="59">
        <v>53.62105451</v>
      </c>
      <c r="Z426" s="50">
        <f t="shared" si="184"/>
        <v>13.782742545333299</v>
      </c>
      <c r="AA426" s="51">
        <f>Z426/X426</f>
        <v>0.34596703187518224</v>
      </c>
      <c r="AB426" s="56" t="s">
        <v>31</v>
      </c>
      <c r="AC426" s="56">
        <v>212.1604064647338</v>
      </c>
      <c r="AD426" s="59">
        <v>193.37078574999998</v>
      </c>
      <c r="AE426" s="56">
        <f t="shared" si="185"/>
        <v>-18.789620714733815</v>
      </c>
      <c r="AF426" s="57">
        <f>AE426/AC426</f>
        <v>-8.8563276380492342E-2</v>
      </c>
      <c r="AG426" s="222" t="s">
        <v>31</v>
      </c>
    </row>
    <row r="427" spans="1:33" s="38" customFormat="1" x14ac:dyDescent="0.25">
      <c r="A427" s="53" t="s">
        <v>908</v>
      </c>
      <c r="B427" s="70" t="s">
        <v>909</v>
      </c>
      <c r="C427" s="55" t="s">
        <v>30</v>
      </c>
      <c r="D427" s="56">
        <f t="shared" si="178"/>
        <v>0</v>
      </c>
      <c r="E427" s="56">
        <f t="shared" si="179"/>
        <v>10310.847100000001</v>
      </c>
      <c r="F427" s="50">
        <f t="shared" si="180"/>
        <v>10310.847100000001</v>
      </c>
      <c r="G427" s="51">
        <v>1</v>
      </c>
      <c r="H427" s="56" t="s">
        <v>31</v>
      </c>
      <c r="I427" s="56">
        <v>0</v>
      </c>
      <c r="J427" s="58">
        <v>0</v>
      </c>
      <c r="K427" s="56">
        <f t="shared" si="181"/>
        <v>0</v>
      </c>
      <c r="L427" s="57">
        <v>0</v>
      </c>
      <c r="M427" s="56" t="s">
        <v>31</v>
      </c>
      <c r="N427" s="56">
        <v>0</v>
      </c>
      <c r="O427" s="56">
        <v>0</v>
      </c>
      <c r="P427" s="56">
        <f t="shared" si="182"/>
        <v>0</v>
      </c>
      <c r="Q427" s="57">
        <v>0</v>
      </c>
      <c r="R427" s="56" t="s">
        <v>31</v>
      </c>
      <c r="S427" s="56">
        <v>0</v>
      </c>
      <c r="T427" s="56">
        <v>10310.847100000001</v>
      </c>
      <c r="U427" s="56">
        <f t="shared" si="183"/>
        <v>10310.847100000001</v>
      </c>
      <c r="V427" s="57">
        <v>0</v>
      </c>
      <c r="W427" s="56" t="s">
        <v>31</v>
      </c>
      <c r="X427" s="56">
        <v>0</v>
      </c>
      <c r="Y427" s="56">
        <v>0</v>
      </c>
      <c r="Z427" s="50">
        <f t="shared" si="184"/>
        <v>0</v>
      </c>
      <c r="AA427" s="51">
        <v>0</v>
      </c>
      <c r="AB427" s="56" t="s">
        <v>31</v>
      </c>
      <c r="AC427" s="56">
        <v>0</v>
      </c>
      <c r="AD427" s="56">
        <v>0</v>
      </c>
      <c r="AE427" s="56">
        <f t="shared" si="185"/>
        <v>0</v>
      </c>
      <c r="AF427" s="57">
        <v>0</v>
      </c>
      <c r="AG427" s="222" t="s">
        <v>31</v>
      </c>
    </row>
    <row r="428" spans="1:33" s="38" customFormat="1" x14ac:dyDescent="0.25">
      <c r="A428" s="53" t="s">
        <v>910</v>
      </c>
      <c r="B428" s="70" t="s">
        <v>911</v>
      </c>
      <c r="C428" s="55" t="s">
        <v>30</v>
      </c>
      <c r="D428" s="56">
        <f t="shared" si="178"/>
        <v>0</v>
      </c>
      <c r="E428" s="56">
        <f t="shared" si="179"/>
        <v>102.88333435</v>
      </c>
      <c r="F428" s="50">
        <f t="shared" si="180"/>
        <v>102.88333435</v>
      </c>
      <c r="G428" s="51">
        <v>1</v>
      </c>
      <c r="H428" s="56" t="s">
        <v>31</v>
      </c>
      <c r="I428" s="56">
        <v>0</v>
      </c>
      <c r="J428" s="58">
        <v>0</v>
      </c>
      <c r="K428" s="56">
        <f t="shared" si="181"/>
        <v>0</v>
      </c>
      <c r="L428" s="57">
        <v>0</v>
      </c>
      <c r="M428" s="56" t="s">
        <v>31</v>
      </c>
      <c r="N428" s="56">
        <v>0</v>
      </c>
      <c r="O428" s="56">
        <v>0</v>
      </c>
      <c r="P428" s="56">
        <f t="shared" si="182"/>
        <v>0</v>
      </c>
      <c r="Q428" s="57">
        <v>0</v>
      </c>
      <c r="R428" s="56" t="s">
        <v>31</v>
      </c>
      <c r="S428" s="56"/>
      <c r="T428" s="56">
        <v>102.88333435</v>
      </c>
      <c r="U428" s="56">
        <f t="shared" si="183"/>
        <v>102.88333435</v>
      </c>
      <c r="V428" s="57">
        <v>0</v>
      </c>
      <c r="W428" s="56" t="s">
        <v>31</v>
      </c>
      <c r="X428" s="56">
        <v>0</v>
      </c>
      <c r="Y428" s="56">
        <v>0</v>
      </c>
      <c r="Z428" s="50">
        <f t="shared" si="184"/>
        <v>0</v>
      </c>
      <c r="AA428" s="51">
        <v>0</v>
      </c>
      <c r="AB428" s="56" t="s">
        <v>31</v>
      </c>
      <c r="AC428" s="56">
        <v>0</v>
      </c>
      <c r="AD428" s="56">
        <v>0</v>
      </c>
      <c r="AE428" s="56">
        <f t="shared" si="185"/>
        <v>0</v>
      </c>
      <c r="AF428" s="57">
        <v>0</v>
      </c>
      <c r="AG428" s="222" t="s">
        <v>31</v>
      </c>
    </row>
    <row r="429" spans="1:33" s="38" customFormat="1" ht="78.75" x14ac:dyDescent="0.25">
      <c r="A429" s="53" t="s">
        <v>74</v>
      </c>
      <c r="B429" s="165" t="s">
        <v>912</v>
      </c>
      <c r="C429" s="55" t="s">
        <v>30</v>
      </c>
      <c r="D429" s="56">
        <f t="shared" si="178"/>
        <v>917.254411538</v>
      </c>
      <c r="E429" s="56">
        <f t="shared" si="179"/>
        <v>1773.02728841</v>
      </c>
      <c r="F429" s="50">
        <f t="shared" si="180"/>
        <v>855.77287687199998</v>
      </c>
      <c r="G429" s="51">
        <f>F429/D429</f>
        <v>0.93297221153408105</v>
      </c>
      <c r="H429" s="56" t="s">
        <v>31</v>
      </c>
      <c r="I429" s="58">
        <f>SUM(I430,I431,I432,I433,I434,I439,I440)</f>
        <v>114.94562579799999</v>
      </c>
      <c r="J429" s="58">
        <f>SUM(J430,J431,J432,J433,J434,J439,J440)</f>
        <v>322.17816668</v>
      </c>
      <c r="K429" s="56">
        <f t="shared" si="181"/>
        <v>207.23254088200002</v>
      </c>
      <c r="L429" s="57">
        <f>K429/I429</f>
        <v>1.8028745282241596</v>
      </c>
      <c r="M429" s="56" t="s">
        <v>913</v>
      </c>
      <c r="N429" s="56">
        <v>0</v>
      </c>
      <c r="O429" s="56">
        <v>0</v>
      </c>
      <c r="P429" s="56">
        <f t="shared" si="182"/>
        <v>0</v>
      </c>
      <c r="Q429" s="57">
        <v>0</v>
      </c>
      <c r="R429" s="56" t="s">
        <v>31</v>
      </c>
      <c r="S429" s="56">
        <f>SUM(S430,S431,S432,S433,S434,S439,S440)</f>
        <v>0</v>
      </c>
      <c r="T429" s="56">
        <f>SUM(T430,T431,T432,T433,T434,T439,T440)</f>
        <v>9.2260849599999997</v>
      </c>
      <c r="U429" s="56">
        <f t="shared" si="183"/>
        <v>9.2260849599999997</v>
      </c>
      <c r="V429" s="57">
        <v>1</v>
      </c>
      <c r="W429" s="56" t="s">
        <v>914</v>
      </c>
      <c r="X429" s="56">
        <v>0</v>
      </c>
      <c r="Y429" s="58">
        <v>0</v>
      </c>
      <c r="Z429" s="50">
        <f t="shared" si="184"/>
        <v>0</v>
      </c>
      <c r="AA429" s="51">
        <v>0</v>
      </c>
      <c r="AB429" s="56" t="s">
        <v>31</v>
      </c>
      <c r="AC429" s="56">
        <v>802.30878573999996</v>
      </c>
      <c r="AD429" s="58">
        <v>1441.62303677</v>
      </c>
      <c r="AE429" s="56">
        <f t="shared" si="185"/>
        <v>639.31425103000004</v>
      </c>
      <c r="AF429" s="57">
        <f>AE429/AC429</f>
        <v>0.79684313869296119</v>
      </c>
      <c r="AG429" s="222" t="s">
        <v>915</v>
      </c>
    </row>
    <row r="430" spans="1:33" s="38" customFormat="1" ht="83.25" customHeight="1" x14ac:dyDescent="0.25">
      <c r="A430" s="53" t="s">
        <v>76</v>
      </c>
      <c r="B430" s="72" t="s">
        <v>916</v>
      </c>
      <c r="C430" s="55" t="s">
        <v>30</v>
      </c>
      <c r="D430" s="56">
        <f t="shared" si="178"/>
        <v>114.94562579799999</v>
      </c>
      <c r="E430" s="56">
        <f t="shared" si="179"/>
        <v>18.45263521</v>
      </c>
      <c r="F430" s="50">
        <f t="shared" si="180"/>
        <v>-96.492990587999998</v>
      </c>
      <c r="G430" s="51">
        <f>F430/D430</f>
        <v>-0.83946639916139321</v>
      </c>
      <c r="H430" s="56" t="s">
        <v>31</v>
      </c>
      <c r="I430" s="56">
        <v>114.94562579799999</v>
      </c>
      <c r="J430" s="56">
        <v>18.45263521</v>
      </c>
      <c r="K430" s="56">
        <f t="shared" si="181"/>
        <v>-96.492990587999998</v>
      </c>
      <c r="L430" s="57">
        <f>K430/I430</f>
        <v>-0.83946639916139321</v>
      </c>
      <c r="M430" s="56" t="s">
        <v>917</v>
      </c>
      <c r="N430" s="56">
        <v>0</v>
      </c>
      <c r="O430" s="56">
        <v>0</v>
      </c>
      <c r="P430" s="56">
        <f t="shared" si="182"/>
        <v>0</v>
      </c>
      <c r="Q430" s="57">
        <v>0</v>
      </c>
      <c r="R430" s="56" t="s">
        <v>31</v>
      </c>
      <c r="S430" s="56">
        <v>0</v>
      </c>
      <c r="T430" s="56">
        <v>0</v>
      </c>
      <c r="U430" s="56">
        <f t="shared" si="183"/>
        <v>0</v>
      </c>
      <c r="V430" s="57">
        <v>0</v>
      </c>
      <c r="W430" s="56" t="s">
        <v>31</v>
      </c>
      <c r="X430" s="56">
        <v>0</v>
      </c>
      <c r="Y430" s="56">
        <v>0</v>
      </c>
      <c r="Z430" s="50">
        <f t="shared" si="184"/>
        <v>0</v>
      </c>
      <c r="AA430" s="51">
        <v>0</v>
      </c>
      <c r="AB430" s="56" t="s">
        <v>31</v>
      </c>
      <c r="AC430" s="56">
        <v>0</v>
      </c>
      <c r="AD430" s="56">
        <v>0</v>
      </c>
      <c r="AE430" s="56">
        <f t="shared" si="185"/>
        <v>0</v>
      </c>
      <c r="AF430" s="57">
        <v>0</v>
      </c>
      <c r="AG430" s="222" t="s">
        <v>31</v>
      </c>
    </row>
    <row r="431" spans="1:33" s="38" customFormat="1" x14ac:dyDescent="0.25">
      <c r="A431" s="53" t="s">
        <v>82</v>
      </c>
      <c r="B431" s="72" t="s">
        <v>918</v>
      </c>
      <c r="C431" s="55" t="s">
        <v>30</v>
      </c>
      <c r="D431" s="56">
        <f t="shared" si="178"/>
        <v>0</v>
      </c>
      <c r="E431" s="56">
        <f t="shared" si="179"/>
        <v>0</v>
      </c>
      <c r="F431" s="50">
        <f t="shared" si="180"/>
        <v>0</v>
      </c>
      <c r="G431" s="51">
        <v>0</v>
      </c>
      <c r="H431" s="56" t="s">
        <v>31</v>
      </c>
      <c r="I431" s="56">
        <v>0</v>
      </c>
      <c r="J431" s="58">
        <v>0</v>
      </c>
      <c r="K431" s="56">
        <f t="shared" si="181"/>
        <v>0</v>
      </c>
      <c r="L431" s="57">
        <v>0</v>
      </c>
      <c r="M431" s="56" t="s">
        <v>31</v>
      </c>
      <c r="N431" s="56">
        <v>0</v>
      </c>
      <c r="O431" s="56">
        <v>0</v>
      </c>
      <c r="P431" s="56">
        <f t="shared" si="182"/>
        <v>0</v>
      </c>
      <c r="Q431" s="57">
        <v>0</v>
      </c>
      <c r="R431" s="56" t="s">
        <v>31</v>
      </c>
      <c r="S431" s="56">
        <v>0</v>
      </c>
      <c r="T431" s="56">
        <v>0</v>
      </c>
      <c r="U431" s="56">
        <f t="shared" si="183"/>
        <v>0</v>
      </c>
      <c r="V431" s="57">
        <v>0</v>
      </c>
      <c r="W431" s="56" t="s">
        <v>31</v>
      </c>
      <c r="X431" s="56">
        <v>0</v>
      </c>
      <c r="Y431" s="56">
        <v>0</v>
      </c>
      <c r="Z431" s="50">
        <f t="shared" si="184"/>
        <v>0</v>
      </c>
      <c r="AA431" s="51">
        <v>0</v>
      </c>
      <c r="AB431" s="122" t="s">
        <v>31</v>
      </c>
      <c r="AC431" s="56">
        <v>0</v>
      </c>
      <c r="AD431" s="56">
        <v>0</v>
      </c>
      <c r="AE431" s="56">
        <f t="shared" si="185"/>
        <v>0</v>
      </c>
      <c r="AF431" s="57">
        <v>0</v>
      </c>
      <c r="AG431" s="222" t="s">
        <v>31</v>
      </c>
    </row>
    <row r="432" spans="1:33" s="38" customFormat="1" x14ac:dyDescent="0.25">
      <c r="A432" s="53" t="s">
        <v>83</v>
      </c>
      <c r="B432" s="72" t="s">
        <v>919</v>
      </c>
      <c r="C432" s="55" t="s">
        <v>30</v>
      </c>
      <c r="D432" s="56">
        <f t="shared" si="178"/>
        <v>0</v>
      </c>
      <c r="E432" s="56">
        <f t="shared" si="179"/>
        <v>0</v>
      </c>
      <c r="F432" s="50">
        <f t="shared" si="180"/>
        <v>0</v>
      </c>
      <c r="G432" s="51">
        <v>0</v>
      </c>
      <c r="H432" s="56" t="s">
        <v>31</v>
      </c>
      <c r="I432" s="56">
        <v>0</v>
      </c>
      <c r="J432" s="58">
        <v>0</v>
      </c>
      <c r="K432" s="56">
        <f t="shared" si="181"/>
        <v>0</v>
      </c>
      <c r="L432" s="57">
        <v>0</v>
      </c>
      <c r="M432" s="56" t="s">
        <v>31</v>
      </c>
      <c r="N432" s="56">
        <v>0</v>
      </c>
      <c r="O432" s="56">
        <v>0</v>
      </c>
      <c r="P432" s="56">
        <f t="shared" si="182"/>
        <v>0</v>
      </c>
      <c r="Q432" s="57">
        <v>0</v>
      </c>
      <c r="R432" s="56" t="s">
        <v>31</v>
      </c>
      <c r="S432" s="56">
        <v>0</v>
      </c>
      <c r="T432" s="56">
        <v>0</v>
      </c>
      <c r="U432" s="56">
        <f t="shared" si="183"/>
        <v>0</v>
      </c>
      <c r="V432" s="57">
        <v>0</v>
      </c>
      <c r="W432" s="56" t="s">
        <v>31</v>
      </c>
      <c r="X432" s="56">
        <v>0</v>
      </c>
      <c r="Y432" s="56">
        <v>0</v>
      </c>
      <c r="Z432" s="50">
        <f t="shared" si="184"/>
        <v>0</v>
      </c>
      <c r="AA432" s="51">
        <v>0</v>
      </c>
      <c r="AB432" s="56" t="s">
        <v>31</v>
      </c>
      <c r="AC432" s="56">
        <v>0</v>
      </c>
      <c r="AD432" s="56">
        <v>0</v>
      </c>
      <c r="AE432" s="56">
        <f t="shared" si="185"/>
        <v>0</v>
      </c>
      <c r="AF432" s="57">
        <v>0</v>
      </c>
      <c r="AG432" s="222" t="s">
        <v>31</v>
      </c>
    </row>
    <row r="433" spans="1:33" s="38" customFormat="1" ht="210" customHeight="1" x14ac:dyDescent="0.25">
      <c r="A433" s="53" t="s">
        <v>84</v>
      </c>
      <c r="B433" s="72" t="s">
        <v>920</v>
      </c>
      <c r="C433" s="55" t="s">
        <v>30</v>
      </c>
      <c r="D433" s="56">
        <f t="shared" si="178"/>
        <v>802.30878573999996</v>
      </c>
      <c r="E433" s="56">
        <f t="shared" si="179"/>
        <v>1754.5746532000001</v>
      </c>
      <c r="F433" s="50">
        <f t="shared" si="180"/>
        <v>952.26586746000009</v>
      </c>
      <c r="G433" s="51">
        <f>F433/D433</f>
        <v>1.1869069420468692</v>
      </c>
      <c r="H433" s="56" t="s">
        <v>31</v>
      </c>
      <c r="I433" s="56"/>
      <c r="J433" s="56">
        <v>303.72553147000002</v>
      </c>
      <c r="K433" s="56">
        <f t="shared" si="181"/>
        <v>303.72553147000002</v>
      </c>
      <c r="L433" s="57">
        <v>1</v>
      </c>
      <c r="M433" s="56" t="s">
        <v>921</v>
      </c>
      <c r="N433" s="56">
        <v>0</v>
      </c>
      <c r="O433" s="56">
        <v>0</v>
      </c>
      <c r="P433" s="56">
        <f t="shared" si="182"/>
        <v>0</v>
      </c>
      <c r="Q433" s="57">
        <v>0</v>
      </c>
      <c r="R433" s="56" t="s">
        <v>31</v>
      </c>
      <c r="S433" s="56"/>
      <c r="T433" s="56">
        <v>9.2260849599999997</v>
      </c>
      <c r="U433" s="56">
        <f t="shared" si="183"/>
        <v>9.2260849599999997</v>
      </c>
      <c r="V433" s="57">
        <v>1</v>
      </c>
      <c r="W433" s="56" t="s">
        <v>31</v>
      </c>
      <c r="X433" s="56">
        <v>0</v>
      </c>
      <c r="Y433" s="56">
        <v>0</v>
      </c>
      <c r="Z433" s="50">
        <f t="shared" si="184"/>
        <v>0</v>
      </c>
      <c r="AA433" s="51">
        <v>0</v>
      </c>
      <c r="AB433" s="56" t="s">
        <v>31</v>
      </c>
      <c r="AC433" s="56">
        <v>802.30878573999996</v>
      </c>
      <c r="AD433" s="56">
        <v>1441.62303677</v>
      </c>
      <c r="AE433" s="56">
        <f t="shared" si="185"/>
        <v>639.31425103000004</v>
      </c>
      <c r="AF433" s="57">
        <f>AE433/AC433</f>
        <v>0.79684313869296119</v>
      </c>
      <c r="AG433" s="222" t="s">
        <v>31</v>
      </c>
    </row>
    <row r="434" spans="1:33" s="38" customFormat="1" x14ac:dyDescent="0.25">
      <c r="A434" s="53" t="s">
        <v>85</v>
      </c>
      <c r="B434" s="72" t="s">
        <v>922</v>
      </c>
      <c r="C434" s="55" t="s">
        <v>30</v>
      </c>
      <c r="D434" s="56">
        <f t="shared" si="178"/>
        <v>0</v>
      </c>
      <c r="E434" s="56">
        <f t="shared" si="179"/>
        <v>0</v>
      </c>
      <c r="F434" s="50">
        <f t="shared" si="180"/>
        <v>0</v>
      </c>
      <c r="G434" s="51">
        <v>0</v>
      </c>
      <c r="H434" s="56" t="s">
        <v>31</v>
      </c>
      <c r="I434" s="58">
        <v>0</v>
      </c>
      <c r="J434" s="58">
        <v>0</v>
      </c>
      <c r="K434" s="56">
        <f t="shared" si="181"/>
        <v>0</v>
      </c>
      <c r="L434" s="57">
        <v>0</v>
      </c>
      <c r="M434" s="56" t="s">
        <v>31</v>
      </c>
      <c r="N434" s="56">
        <v>0</v>
      </c>
      <c r="O434" s="58">
        <v>0</v>
      </c>
      <c r="P434" s="56">
        <f t="shared" si="182"/>
        <v>0</v>
      </c>
      <c r="Q434" s="57">
        <v>0</v>
      </c>
      <c r="R434" s="56" t="s">
        <v>31</v>
      </c>
      <c r="S434" s="56">
        <v>0</v>
      </c>
      <c r="T434" s="58">
        <v>0</v>
      </c>
      <c r="U434" s="56">
        <f t="shared" si="183"/>
        <v>0</v>
      </c>
      <c r="V434" s="57">
        <v>0</v>
      </c>
      <c r="W434" s="56" t="s">
        <v>31</v>
      </c>
      <c r="X434" s="56">
        <v>0</v>
      </c>
      <c r="Y434" s="58">
        <v>0</v>
      </c>
      <c r="Z434" s="50">
        <f t="shared" si="184"/>
        <v>0</v>
      </c>
      <c r="AA434" s="51">
        <v>0</v>
      </c>
      <c r="AB434" s="56" t="s">
        <v>31</v>
      </c>
      <c r="AC434" s="56">
        <v>0</v>
      </c>
      <c r="AD434" s="58">
        <v>0</v>
      </c>
      <c r="AE434" s="56">
        <f t="shared" si="185"/>
        <v>0</v>
      </c>
      <c r="AF434" s="57">
        <v>0</v>
      </c>
      <c r="AG434" s="222" t="s">
        <v>31</v>
      </c>
    </row>
    <row r="435" spans="1:33" s="38" customFormat="1" x14ac:dyDescent="0.25">
      <c r="A435" s="53" t="s">
        <v>158</v>
      </c>
      <c r="B435" s="70" t="s">
        <v>481</v>
      </c>
      <c r="C435" s="55" t="s">
        <v>30</v>
      </c>
      <c r="D435" s="56">
        <f t="shared" si="178"/>
        <v>0</v>
      </c>
      <c r="E435" s="56">
        <f t="shared" si="179"/>
        <v>0</v>
      </c>
      <c r="F435" s="50">
        <f t="shared" si="180"/>
        <v>0</v>
      </c>
      <c r="G435" s="51">
        <v>0</v>
      </c>
      <c r="H435" s="56" t="s">
        <v>31</v>
      </c>
      <c r="I435" s="56">
        <v>0</v>
      </c>
      <c r="J435" s="58">
        <v>0</v>
      </c>
      <c r="K435" s="56">
        <f t="shared" si="181"/>
        <v>0</v>
      </c>
      <c r="L435" s="57">
        <v>0</v>
      </c>
      <c r="M435" s="56" t="s">
        <v>31</v>
      </c>
      <c r="N435" s="56">
        <v>0</v>
      </c>
      <c r="O435" s="56">
        <v>0</v>
      </c>
      <c r="P435" s="56">
        <f t="shared" si="182"/>
        <v>0</v>
      </c>
      <c r="Q435" s="57">
        <v>0</v>
      </c>
      <c r="R435" s="56" t="s">
        <v>31</v>
      </c>
      <c r="S435" s="56">
        <v>0</v>
      </c>
      <c r="T435" s="56">
        <v>0</v>
      </c>
      <c r="U435" s="56">
        <f t="shared" si="183"/>
        <v>0</v>
      </c>
      <c r="V435" s="57">
        <v>0</v>
      </c>
      <c r="W435" s="56" t="s">
        <v>31</v>
      </c>
      <c r="X435" s="56">
        <v>0</v>
      </c>
      <c r="Y435" s="56">
        <v>0</v>
      </c>
      <c r="Z435" s="50">
        <f t="shared" si="184"/>
        <v>0</v>
      </c>
      <c r="AA435" s="51">
        <v>0</v>
      </c>
      <c r="AB435" s="56" t="s">
        <v>31</v>
      </c>
      <c r="AC435" s="56">
        <v>0</v>
      </c>
      <c r="AD435" s="56">
        <v>0</v>
      </c>
      <c r="AE435" s="56">
        <f t="shared" si="185"/>
        <v>0</v>
      </c>
      <c r="AF435" s="57">
        <v>0</v>
      </c>
      <c r="AG435" s="222" t="s">
        <v>31</v>
      </c>
    </row>
    <row r="436" spans="1:33" s="38" customFormat="1" ht="31.5" x14ac:dyDescent="0.25">
      <c r="A436" s="53" t="s">
        <v>923</v>
      </c>
      <c r="B436" s="74" t="s">
        <v>924</v>
      </c>
      <c r="C436" s="55" t="s">
        <v>30</v>
      </c>
      <c r="D436" s="56">
        <f t="shared" si="178"/>
        <v>0</v>
      </c>
      <c r="E436" s="56">
        <f t="shared" si="179"/>
        <v>0</v>
      </c>
      <c r="F436" s="50">
        <f t="shared" si="180"/>
        <v>0</v>
      </c>
      <c r="G436" s="51">
        <v>0</v>
      </c>
      <c r="H436" s="56" t="s">
        <v>31</v>
      </c>
      <c r="I436" s="56">
        <v>0</v>
      </c>
      <c r="J436" s="58">
        <v>0</v>
      </c>
      <c r="K436" s="56">
        <f t="shared" si="181"/>
        <v>0</v>
      </c>
      <c r="L436" s="57">
        <v>0</v>
      </c>
      <c r="M436" s="56" t="s">
        <v>31</v>
      </c>
      <c r="N436" s="56">
        <v>0</v>
      </c>
      <c r="O436" s="56">
        <v>0</v>
      </c>
      <c r="P436" s="56">
        <f t="shared" si="182"/>
        <v>0</v>
      </c>
      <c r="Q436" s="57">
        <v>0</v>
      </c>
      <c r="R436" s="56" t="s">
        <v>31</v>
      </c>
      <c r="S436" s="56">
        <v>0</v>
      </c>
      <c r="T436" s="56">
        <v>0</v>
      </c>
      <c r="U436" s="56">
        <f t="shared" si="183"/>
        <v>0</v>
      </c>
      <c r="V436" s="57">
        <v>0</v>
      </c>
      <c r="W436" s="56" t="s">
        <v>31</v>
      </c>
      <c r="X436" s="56">
        <v>0</v>
      </c>
      <c r="Y436" s="56">
        <v>0</v>
      </c>
      <c r="Z436" s="50">
        <f t="shared" si="184"/>
        <v>0</v>
      </c>
      <c r="AA436" s="51">
        <v>0</v>
      </c>
      <c r="AB436" s="56" t="s">
        <v>31</v>
      </c>
      <c r="AC436" s="56">
        <v>0</v>
      </c>
      <c r="AD436" s="56">
        <v>0</v>
      </c>
      <c r="AE436" s="56">
        <f t="shared" si="185"/>
        <v>0</v>
      </c>
      <c r="AF436" s="57">
        <v>0</v>
      </c>
      <c r="AG436" s="222" t="s">
        <v>31</v>
      </c>
    </row>
    <row r="437" spans="1:33" s="38" customFormat="1" x14ac:dyDescent="0.25">
      <c r="A437" s="53" t="s">
        <v>162</v>
      </c>
      <c r="B437" s="70" t="s">
        <v>483</v>
      </c>
      <c r="C437" s="55" t="s">
        <v>30</v>
      </c>
      <c r="D437" s="56">
        <f t="shared" si="178"/>
        <v>0</v>
      </c>
      <c r="E437" s="56">
        <f t="shared" si="179"/>
        <v>0</v>
      </c>
      <c r="F437" s="50">
        <f t="shared" si="180"/>
        <v>0</v>
      </c>
      <c r="G437" s="51">
        <v>0</v>
      </c>
      <c r="H437" s="56" t="s">
        <v>31</v>
      </c>
      <c r="I437" s="56">
        <v>0</v>
      </c>
      <c r="J437" s="58">
        <v>0</v>
      </c>
      <c r="K437" s="56">
        <f t="shared" si="181"/>
        <v>0</v>
      </c>
      <c r="L437" s="57">
        <v>0</v>
      </c>
      <c r="M437" s="56" t="s">
        <v>31</v>
      </c>
      <c r="N437" s="56">
        <v>0</v>
      </c>
      <c r="O437" s="56">
        <v>0</v>
      </c>
      <c r="P437" s="56">
        <f t="shared" si="182"/>
        <v>0</v>
      </c>
      <c r="Q437" s="57">
        <v>0</v>
      </c>
      <c r="R437" s="56" t="s">
        <v>31</v>
      </c>
      <c r="S437" s="56">
        <v>0</v>
      </c>
      <c r="T437" s="56">
        <v>0</v>
      </c>
      <c r="U437" s="56">
        <f t="shared" si="183"/>
        <v>0</v>
      </c>
      <c r="V437" s="57">
        <v>0</v>
      </c>
      <c r="W437" s="56" t="s">
        <v>31</v>
      </c>
      <c r="X437" s="56">
        <v>0</v>
      </c>
      <c r="Y437" s="56">
        <v>0</v>
      </c>
      <c r="Z437" s="50">
        <f t="shared" si="184"/>
        <v>0</v>
      </c>
      <c r="AA437" s="51">
        <v>0</v>
      </c>
      <c r="AB437" s="56" t="s">
        <v>31</v>
      </c>
      <c r="AC437" s="56">
        <v>0</v>
      </c>
      <c r="AD437" s="56">
        <v>0</v>
      </c>
      <c r="AE437" s="56">
        <f t="shared" si="185"/>
        <v>0</v>
      </c>
      <c r="AF437" s="57">
        <v>0</v>
      </c>
      <c r="AG437" s="222" t="s">
        <v>31</v>
      </c>
    </row>
    <row r="438" spans="1:33" s="38" customFormat="1" ht="31.5" x14ac:dyDescent="0.25">
      <c r="A438" s="53" t="s">
        <v>925</v>
      </c>
      <c r="B438" s="74" t="s">
        <v>926</v>
      </c>
      <c r="C438" s="55" t="s">
        <v>30</v>
      </c>
      <c r="D438" s="56">
        <f t="shared" si="178"/>
        <v>0</v>
      </c>
      <c r="E438" s="56">
        <f t="shared" si="179"/>
        <v>0</v>
      </c>
      <c r="F438" s="50">
        <f t="shared" si="180"/>
        <v>0</v>
      </c>
      <c r="G438" s="51">
        <v>0</v>
      </c>
      <c r="H438" s="56" t="s">
        <v>31</v>
      </c>
      <c r="I438" s="56">
        <v>0</v>
      </c>
      <c r="J438" s="58">
        <v>0</v>
      </c>
      <c r="K438" s="56">
        <f t="shared" si="181"/>
        <v>0</v>
      </c>
      <c r="L438" s="57">
        <v>0</v>
      </c>
      <c r="M438" s="56" t="s">
        <v>31</v>
      </c>
      <c r="N438" s="56">
        <v>0</v>
      </c>
      <c r="O438" s="56">
        <v>0</v>
      </c>
      <c r="P438" s="56">
        <f t="shared" si="182"/>
        <v>0</v>
      </c>
      <c r="Q438" s="57">
        <v>0</v>
      </c>
      <c r="R438" s="56" t="s">
        <v>31</v>
      </c>
      <c r="S438" s="56">
        <v>0</v>
      </c>
      <c r="T438" s="56">
        <v>0</v>
      </c>
      <c r="U438" s="56">
        <f t="shared" si="183"/>
        <v>0</v>
      </c>
      <c r="V438" s="57">
        <v>0</v>
      </c>
      <c r="W438" s="56" t="s">
        <v>31</v>
      </c>
      <c r="X438" s="56">
        <v>0</v>
      </c>
      <c r="Y438" s="56">
        <v>0</v>
      </c>
      <c r="Z438" s="50">
        <f t="shared" si="184"/>
        <v>0</v>
      </c>
      <c r="AA438" s="51">
        <v>0</v>
      </c>
      <c r="AB438" s="56" t="s">
        <v>31</v>
      </c>
      <c r="AC438" s="56">
        <v>0</v>
      </c>
      <c r="AD438" s="56">
        <v>0</v>
      </c>
      <c r="AE438" s="56">
        <f t="shared" si="185"/>
        <v>0</v>
      </c>
      <c r="AF438" s="57">
        <v>0</v>
      </c>
      <c r="AG438" s="222" t="s">
        <v>31</v>
      </c>
    </row>
    <row r="439" spans="1:33" s="38" customFormat="1" x14ac:dyDescent="0.25">
      <c r="A439" s="53" t="s">
        <v>88</v>
      </c>
      <c r="B439" s="72" t="s">
        <v>927</v>
      </c>
      <c r="C439" s="55" t="s">
        <v>30</v>
      </c>
      <c r="D439" s="56">
        <f t="shared" si="178"/>
        <v>0</v>
      </c>
      <c r="E439" s="56">
        <f t="shared" si="179"/>
        <v>0</v>
      </c>
      <c r="F439" s="50">
        <f t="shared" si="180"/>
        <v>0</v>
      </c>
      <c r="G439" s="51">
        <v>0</v>
      </c>
      <c r="H439" s="56" t="s">
        <v>31</v>
      </c>
      <c r="I439" s="56">
        <v>0</v>
      </c>
      <c r="J439" s="58">
        <v>0</v>
      </c>
      <c r="K439" s="56">
        <f t="shared" si="181"/>
        <v>0</v>
      </c>
      <c r="L439" s="57">
        <v>0</v>
      </c>
      <c r="M439" s="56" t="s">
        <v>31</v>
      </c>
      <c r="N439" s="56">
        <v>0</v>
      </c>
      <c r="O439" s="56">
        <v>0</v>
      </c>
      <c r="P439" s="56">
        <f t="shared" si="182"/>
        <v>0</v>
      </c>
      <c r="Q439" s="57">
        <v>0</v>
      </c>
      <c r="R439" s="56" t="s">
        <v>31</v>
      </c>
      <c r="S439" s="56">
        <v>0</v>
      </c>
      <c r="T439" s="56">
        <v>0</v>
      </c>
      <c r="U439" s="56">
        <f t="shared" si="183"/>
        <v>0</v>
      </c>
      <c r="V439" s="57">
        <v>0</v>
      </c>
      <c r="W439" s="56" t="s">
        <v>31</v>
      </c>
      <c r="X439" s="56">
        <v>0</v>
      </c>
      <c r="Y439" s="56">
        <v>0</v>
      </c>
      <c r="Z439" s="50">
        <f t="shared" si="184"/>
        <v>0</v>
      </c>
      <c r="AA439" s="51">
        <v>0</v>
      </c>
      <c r="AB439" s="56" t="s">
        <v>31</v>
      </c>
      <c r="AC439" s="56">
        <v>0</v>
      </c>
      <c r="AD439" s="56">
        <v>0</v>
      </c>
      <c r="AE439" s="56">
        <f t="shared" si="185"/>
        <v>0</v>
      </c>
      <c r="AF439" s="57">
        <v>0</v>
      </c>
      <c r="AG439" s="222" t="s">
        <v>31</v>
      </c>
    </row>
    <row r="440" spans="1:33" s="38" customFormat="1" ht="16.5" thickBot="1" x14ac:dyDescent="0.3">
      <c r="A440" s="60" t="s">
        <v>89</v>
      </c>
      <c r="B440" s="93" t="s">
        <v>928</v>
      </c>
      <c r="C440" s="62" t="s">
        <v>30</v>
      </c>
      <c r="D440" s="56">
        <f t="shared" si="178"/>
        <v>0</v>
      </c>
      <c r="E440" s="56">
        <f t="shared" si="179"/>
        <v>0</v>
      </c>
      <c r="F440" s="50">
        <f t="shared" si="180"/>
        <v>0</v>
      </c>
      <c r="G440" s="51">
        <v>0</v>
      </c>
      <c r="H440" s="63" t="s">
        <v>31</v>
      </c>
      <c r="I440" s="63">
        <v>0</v>
      </c>
      <c r="J440" s="102">
        <v>0</v>
      </c>
      <c r="K440" s="56">
        <f t="shared" si="181"/>
        <v>0</v>
      </c>
      <c r="L440" s="57">
        <v>0</v>
      </c>
      <c r="M440" s="63" t="s">
        <v>31</v>
      </c>
      <c r="N440" s="63">
        <v>0</v>
      </c>
      <c r="O440" s="63">
        <v>0</v>
      </c>
      <c r="P440" s="63">
        <f t="shared" si="182"/>
        <v>0</v>
      </c>
      <c r="Q440" s="57">
        <v>0</v>
      </c>
      <c r="R440" s="63" t="s">
        <v>31</v>
      </c>
      <c r="S440" s="63">
        <v>0</v>
      </c>
      <c r="T440" s="63">
        <v>0</v>
      </c>
      <c r="U440" s="56">
        <f t="shared" si="183"/>
        <v>0</v>
      </c>
      <c r="V440" s="57">
        <v>0</v>
      </c>
      <c r="W440" s="63" t="s">
        <v>31</v>
      </c>
      <c r="X440" s="63">
        <v>0</v>
      </c>
      <c r="Y440" s="63">
        <v>0</v>
      </c>
      <c r="Z440" s="50">
        <f t="shared" si="184"/>
        <v>0</v>
      </c>
      <c r="AA440" s="51">
        <v>0</v>
      </c>
      <c r="AB440" s="63" t="s">
        <v>31</v>
      </c>
      <c r="AC440" s="63">
        <v>0</v>
      </c>
      <c r="AD440" s="63">
        <v>0</v>
      </c>
      <c r="AE440" s="56">
        <f t="shared" si="185"/>
        <v>0</v>
      </c>
      <c r="AF440" s="57">
        <v>0</v>
      </c>
      <c r="AG440" s="223" t="s">
        <v>31</v>
      </c>
    </row>
    <row r="441" spans="1:33" s="38" customFormat="1" x14ac:dyDescent="0.25">
      <c r="A441" s="78" t="s">
        <v>191</v>
      </c>
      <c r="B441" s="166" t="s">
        <v>183</v>
      </c>
      <c r="C441" s="167" t="s">
        <v>31</v>
      </c>
      <c r="D441" s="168" t="s">
        <v>31</v>
      </c>
      <c r="E441" s="168" t="s">
        <v>31</v>
      </c>
      <c r="F441" s="81" t="s">
        <v>31</v>
      </c>
      <c r="G441" s="82" t="s">
        <v>31</v>
      </c>
      <c r="H441" s="168" t="s">
        <v>31</v>
      </c>
      <c r="I441" s="168" t="s">
        <v>31</v>
      </c>
      <c r="J441" s="168" t="s">
        <v>31</v>
      </c>
      <c r="K441" s="81" t="s">
        <v>31</v>
      </c>
      <c r="L441" s="82" t="s">
        <v>31</v>
      </c>
      <c r="M441" s="82" t="s">
        <v>31</v>
      </c>
      <c r="N441" s="168" t="s">
        <v>31</v>
      </c>
      <c r="O441" s="168" t="s">
        <v>31</v>
      </c>
      <c r="P441" s="81" t="s">
        <v>31</v>
      </c>
      <c r="Q441" s="82" t="s">
        <v>31</v>
      </c>
      <c r="R441" s="168" t="s">
        <v>31</v>
      </c>
      <c r="S441" s="168" t="s">
        <v>31</v>
      </c>
      <c r="T441" s="168" t="s">
        <v>31</v>
      </c>
      <c r="U441" s="81" t="s">
        <v>31</v>
      </c>
      <c r="V441" s="82" t="s">
        <v>31</v>
      </c>
      <c r="W441" s="168" t="s">
        <v>31</v>
      </c>
      <c r="X441" s="168" t="s">
        <v>31</v>
      </c>
      <c r="Y441" s="168" t="s">
        <v>31</v>
      </c>
      <c r="Z441" s="81" t="s">
        <v>31</v>
      </c>
      <c r="AA441" s="82" t="s">
        <v>31</v>
      </c>
      <c r="AB441" s="168" t="s">
        <v>31</v>
      </c>
      <c r="AC441" s="168" t="s">
        <v>31</v>
      </c>
      <c r="AD441" s="168" t="s">
        <v>31</v>
      </c>
      <c r="AE441" s="81" t="s">
        <v>31</v>
      </c>
      <c r="AF441" s="82" t="s">
        <v>31</v>
      </c>
      <c r="AG441" s="236" t="s">
        <v>31</v>
      </c>
    </row>
    <row r="442" spans="1:33" s="38" customFormat="1" ht="47.25" x14ac:dyDescent="0.25">
      <c r="A442" s="53" t="s">
        <v>929</v>
      </c>
      <c r="B442" s="72" t="s">
        <v>930</v>
      </c>
      <c r="C442" s="62" t="s">
        <v>30</v>
      </c>
      <c r="D442" s="169" t="s">
        <v>31</v>
      </c>
      <c r="E442" s="169" t="s">
        <v>31</v>
      </c>
      <c r="F442" s="56" t="s">
        <v>31</v>
      </c>
      <c r="G442" s="57" t="s">
        <v>31</v>
      </c>
      <c r="H442" s="169" t="s">
        <v>31</v>
      </c>
      <c r="I442" s="169" t="s">
        <v>31</v>
      </c>
      <c r="J442" s="169" t="s">
        <v>31</v>
      </c>
      <c r="K442" s="56" t="s">
        <v>31</v>
      </c>
      <c r="L442" s="57" t="s">
        <v>31</v>
      </c>
      <c r="M442" s="56" t="s">
        <v>31</v>
      </c>
      <c r="N442" s="169" t="s">
        <v>31</v>
      </c>
      <c r="O442" s="169" t="s">
        <v>31</v>
      </c>
      <c r="P442" s="56" t="s">
        <v>31</v>
      </c>
      <c r="Q442" s="57" t="s">
        <v>31</v>
      </c>
      <c r="R442" s="169" t="s">
        <v>31</v>
      </c>
      <c r="S442" s="169" t="s">
        <v>31</v>
      </c>
      <c r="T442" s="169" t="s">
        <v>31</v>
      </c>
      <c r="U442" s="56" t="s">
        <v>31</v>
      </c>
      <c r="V442" s="57" t="s">
        <v>31</v>
      </c>
      <c r="W442" s="169" t="s">
        <v>31</v>
      </c>
      <c r="X442" s="169" t="s">
        <v>31</v>
      </c>
      <c r="Y442" s="169" t="s">
        <v>31</v>
      </c>
      <c r="Z442" s="56" t="s">
        <v>31</v>
      </c>
      <c r="AA442" s="57" t="s">
        <v>31</v>
      </c>
      <c r="AB442" s="169" t="s">
        <v>31</v>
      </c>
      <c r="AC442" s="169" t="s">
        <v>31</v>
      </c>
      <c r="AD442" s="169" t="s">
        <v>31</v>
      </c>
      <c r="AE442" s="56" t="s">
        <v>31</v>
      </c>
      <c r="AF442" s="57" t="s">
        <v>31</v>
      </c>
      <c r="AG442" s="237" t="s">
        <v>31</v>
      </c>
    </row>
    <row r="443" spans="1:33" s="38" customFormat="1" x14ac:dyDescent="0.25">
      <c r="A443" s="53" t="s">
        <v>197</v>
      </c>
      <c r="B443" s="70" t="s">
        <v>931</v>
      </c>
      <c r="C443" s="62" t="s">
        <v>30</v>
      </c>
      <c r="D443" s="169" t="s">
        <v>31</v>
      </c>
      <c r="E443" s="169" t="s">
        <v>31</v>
      </c>
      <c r="F443" s="56" t="s">
        <v>31</v>
      </c>
      <c r="G443" s="57" t="s">
        <v>31</v>
      </c>
      <c r="H443" s="169" t="s">
        <v>31</v>
      </c>
      <c r="I443" s="169" t="s">
        <v>31</v>
      </c>
      <c r="J443" s="169" t="s">
        <v>31</v>
      </c>
      <c r="K443" s="56" t="s">
        <v>31</v>
      </c>
      <c r="L443" s="57" t="s">
        <v>31</v>
      </c>
      <c r="M443" s="56" t="s">
        <v>31</v>
      </c>
      <c r="N443" s="169" t="s">
        <v>31</v>
      </c>
      <c r="O443" s="169" t="s">
        <v>31</v>
      </c>
      <c r="P443" s="56" t="s">
        <v>31</v>
      </c>
      <c r="Q443" s="57" t="s">
        <v>31</v>
      </c>
      <c r="R443" s="169" t="s">
        <v>31</v>
      </c>
      <c r="S443" s="169" t="s">
        <v>31</v>
      </c>
      <c r="T443" s="169" t="s">
        <v>31</v>
      </c>
      <c r="U443" s="56" t="s">
        <v>31</v>
      </c>
      <c r="V443" s="57" t="s">
        <v>31</v>
      </c>
      <c r="W443" s="169" t="s">
        <v>31</v>
      </c>
      <c r="X443" s="169" t="s">
        <v>31</v>
      </c>
      <c r="Y443" s="169" t="s">
        <v>31</v>
      </c>
      <c r="Z443" s="56" t="s">
        <v>31</v>
      </c>
      <c r="AA443" s="57" t="s">
        <v>31</v>
      </c>
      <c r="AB443" s="169" t="s">
        <v>31</v>
      </c>
      <c r="AC443" s="169" t="s">
        <v>31</v>
      </c>
      <c r="AD443" s="169" t="s">
        <v>31</v>
      </c>
      <c r="AE443" s="56" t="s">
        <v>31</v>
      </c>
      <c r="AF443" s="57" t="s">
        <v>31</v>
      </c>
      <c r="AG443" s="237" t="s">
        <v>31</v>
      </c>
    </row>
    <row r="444" spans="1:33" s="38" customFormat="1" ht="31.5" x14ac:dyDescent="0.25">
      <c r="A444" s="53" t="s">
        <v>198</v>
      </c>
      <c r="B444" s="70" t="s">
        <v>932</v>
      </c>
      <c r="C444" s="62" t="s">
        <v>30</v>
      </c>
      <c r="D444" s="169" t="s">
        <v>31</v>
      </c>
      <c r="E444" s="169" t="s">
        <v>31</v>
      </c>
      <c r="F444" s="56" t="s">
        <v>31</v>
      </c>
      <c r="G444" s="57" t="s">
        <v>31</v>
      </c>
      <c r="H444" s="169" t="s">
        <v>31</v>
      </c>
      <c r="I444" s="169" t="s">
        <v>31</v>
      </c>
      <c r="J444" s="169" t="s">
        <v>31</v>
      </c>
      <c r="K444" s="56" t="s">
        <v>31</v>
      </c>
      <c r="L444" s="57" t="s">
        <v>31</v>
      </c>
      <c r="M444" s="56" t="s">
        <v>31</v>
      </c>
      <c r="N444" s="169" t="s">
        <v>31</v>
      </c>
      <c r="O444" s="169" t="s">
        <v>31</v>
      </c>
      <c r="P444" s="56" t="s">
        <v>31</v>
      </c>
      <c r="Q444" s="57" t="s">
        <v>31</v>
      </c>
      <c r="R444" s="169" t="s">
        <v>31</v>
      </c>
      <c r="S444" s="169" t="s">
        <v>31</v>
      </c>
      <c r="T444" s="169" t="s">
        <v>31</v>
      </c>
      <c r="U444" s="56" t="s">
        <v>31</v>
      </c>
      <c r="V444" s="57" t="s">
        <v>31</v>
      </c>
      <c r="W444" s="169" t="s">
        <v>31</v>
      </c>
      <c r="X444" s="169" t="s">
        <v>31</v>
      </c>
      <c r="Y444" s="169" t="s">
        <v>31</v>
      </c>
      <c r="Z444" s="56" t="s">
        <v>31</v>
      </c>
      <c r="AA444" s="56" t="s">
        <v>31</v>
      </c>
      <c r="AB444" s="169" t="s">
        <v>31</v>
      </c>
      <c r="AC444" s="169" t="s">
        <v>31</v>
      </c>
      <c r="AD444" s="169" t="s">
        <v>31</v>
      </c>
      <c r="AE444" s="56" t="s">
        <v>31</v>
      </c>
      <c r="AF444" s="57" t="s">
        <v>31</v>
      </c>
      <c r="AG444" s="237" t="s">
        <v>31</v>
      </c>
    </row>
    <row r="445" spans="1:33" s="38" customFormat="1" x14ac:dyDescent="0.25">
      <c r="A445" s="53" t="s">
        <v>201</v>
      </c>
      <c r="B445" s="70" t="s">
        <v>933</v>
      </c>
      <c r="C445" s="62" t="s">
        <v>30</v>
      </c>
      <c r="D445" s="169" t="s">
        <v>31</v>
      </c>
      <c r="E445" s="169" t="s">
        <v>31</v>
      </c>
      <c r="F445" s="56" t="s">
        <v>31</v>
      </c>
      <c r="G445" s="57" t="s">
        <v>31</v>
      </c>
      <c r="H445" s="169" t="s">
        <v>31</v>
      </c>
      <c r="I445" s="169" t="s">
        <v>31</v>
      </c>
      <c r="J445" s="169" t="s">
        <v>31</v>
      </c>
      <c r="K445" s="56" t="s">
        <v>31</v>
      </c>
      <c r="L445" s="57" t="s">
        <v>31</v>
      </c>
      <c r="M445" s="56" t="s">
        <v>31</v>
      </c>
      <c r="N445" s="169" t="s">
        <v>31</v>
      </c>
      <c r="O445" s="169" t="s">
        <v>31</v>
      </c>
      <c r="P445" s="56" t="s">
        <v>31</v>
      </c>
      <c r="Q445" s="57" t="s">
        <v>31</v>
      </c>
      <c r="R445" s="169" t="s">
        <v>31</v>
      </c>
      <c r="S445" s="169" t="s">
        <v>31</v>
      </c>
      <c r="T445" s="169" t="s">
        <v>31</v>
      </c>
      <c r="U445" s="56" t="s">
        <v>31</v>
      </c>
      <c r="V445" s="57" t="s">
        <v>31</v>
      </c>
      <c r="W445" s="169" t="s">
        <v>31</v>
      </c>
      <c r="X445" s="169" t="s">
        <v>31</v>
      </c>
      <c r="Y445" s="169" t="s">
        <v>31</v>
      </c>
      <c r="Z445" s="56" t="s">
        <v>31</v>
      </c>
      <c r="AA445" s="56" t="s">
        <v>31</v>
      </c>
      <c r="AB445" s="169" t="s">
        <v>31</v>
      </c>
      <c r="AC445" s="169" t="s">
        <v>31</v>
      </c>
      <c r="AD445" s="169" t="s">
        <v>31</v>
      </c>
      <c r="AE445" s="56" t="s">
        <v>31</v>
      </c>
      <c r="AF445" s="57" t="s">
        <v>31</v>
      </c>
      <c r="AG445" s="237" t="s">
        <v>31</v>
      </c>
    </row>
    <row r="446" spans="1:33" s="38" customFormat="1" ht="31.5" x14ac:dyDescent="0.25">
      <c r="A446" s="53" t="s">
        <v>203</v>
      </c>
      <c r="B446" s="72" t="s">
        <v>934</v>
      </c>
      <c r="C446" s="170" t="s">
        <v>31</v>
      </c>
      <c r="D446" s="169" t="s">
        <v>31</v>
      </c>
      <c r="E446" s="169" t="s">
        <v>31</v>
      </c>
      <c r="F446" s="56" t="s">
        <v>31</v>
      </c>
      <c r="G446" s="57" t="s">
        <v>31</v>
      </c>
      <c r="H446" s="169" t="s">
        <v>31</v>
      </c>
      <c r="I446" s="169" t="s">
        <v>31</v>
      </c>
      <c r="J446" s="169" t="s">
        <v>31</v>
      </c>
      <c r="K446" s="56" t="s">
        <v>31</v>
      </c>
      <c r="L446" s="57" t="s">
        <v>31</v>
      </c>
      <c r="M446" s="56" t="s">
        <v>31</v>
      </c>
      <c r="N446" s="169" t="s">
        <v>31</v>
      </c>
      <c r="O446" s="169" t="s">
        <v>31</v>
      </c>
      <c r="P446" s="56" t="s">
        <v>31</v>
      </c>
      <c r="Q446" s="57" t="s">
        <v>31</v>
      </c>
      <c r="R446" s="169" t="s">
        <v>31</v>
      </c>
      <c r="S446" s="169" t="s">
        <v>31</v>
      </c>
      <c r="T446" s="169" t="s">
        <v>31</v>
      </c>
      <c r="U446" s="56" t="s">
        <v>31</v>
      </c>
      <c r="V446" s="98" t="s">
        <v>31</v>
      </c>
      <c r="W446" s="169" t="s">
        <v>31</v>
      </c>
      <c r="X446" s="169" t="s">
        <v>31</v>
      </c>
      <c r="Y446" s="169" t="s">
        <v>31</v>
      </c>
      <c r="Z446" s="56" t="s">
        <v>31</v>
      </c>
      <c r="AA446" s="56" t="s">
        <v>31</v>
      </c>
      <c r="AB446" s="169" t="s">
        <v>31</v>
      </c>
      <c r="AC446" s="169" t="s">
        <v>31</v>
      </c>
      <c r="AD446" s="169" t="s">
        <v>31</v>
      </c>
      <c r="AE446" s="56" t="s">
        <v>31</v>
      </c>
      <c r="AF446" s="57" t="s">
        <v>31</v>
      </c>
      <c r="AG446" s="237" t="s">
        <v>31</v>
      </c>
    </row>
    <row r="447" spans="1:33" s="38" customFormat="1" x14ac:dyDescent="0.25">
      <c r="A447" s="53" t="s">
        <v>935</v>
      </c>
      <c r="B447" s="70" t="s">
        <v>936</v>
      </c>
      <c r="C447" s="62" t="s">
        <v>30</v>
      </c>
      <c r="D447" s="169" t="s">
        <v>31</v>
      </c>
      <c r="E447" s="169" t="s">
        <v>31</v>
      </c>
      <c r="F447" s="56" t="s">
        <v>31</v>
      </c>
      <c r="G447" s="57" t="s">
        <v>31</v>
      </c>
      <c r="H447" s="169" t="s">
        <v>31</v>
      </c>
      <c r="I447" s="169" t="s">
        <v>31</v>
      </c>
      <c r="J447" s="169" t="s">
        <v>31</v>
      </c>
      <c r="K447" s="56" t="s">
        <v>31</v>
      </c>
      <c r="L447" s="56" t="s">
        <v>31</v>
      </c>
      <c r="M447" s="56" t="s">
        <v>31</v>
      </c>
      <c r="N447" s="169" t="s">
        <v>31</v>
      </c>
      <c r="O447" s="169" t="s">
        <v>31</v>
      </c>
      <c r="P447" s="56" t="s">
        <v>31</v>
      </c>
      <c r="Q447" s="57" t="s">
        <v>31</v>
      </c>
      <c r="R447" s="169" t="s">
        <v>31</v>
      </c>
      <c r="S447" s="169" t="s">
        <v>31</v>
      </c>
      <c r="T447" s="169" t="s">
        <v>31</v>
      </c>
      <c r="U447" s="56" t="s">
        <v>31</v>
      </c>
      <c r="V447" s="57" t="s">
        <v>31</v>
      </c>
      <c r="W447" s="169" t="s">
        <v>31</v>
      </c>
      <c r="X447" s="169" t="s">
        <v>31</v>
      </c>
      <c r="Y447" s="169" t="s">
        <v>31</v>
      </c>
      <c r="Z447" s="56" t="s">
        <v>31</v>
      </c>
      <c r="AA447" s="56" t="s">
        <v>31</v>
      </c>
      <c r="AB447" s="169" t="s">
        <v>31</v>
      </c>
      <c r="AC447" s="169" t="s">
        <v>31</v>
      </c>
      <c r="AD447" s="169" t="s">
        <v>31</v>
      </c>
      <c r="AE447" s="56" t="s">
        <v>31</v>
      </c>
      <c r="AF447" s="57" t="s">
        <v>31</v>
      </c>
      <c r="AG447" s="237" t="s">
        <v>31</v>
      </c>
    </row>
    <row r="448" spans="1:33" s="38" customFormat="1" x14ac:dyDescent="0.25">
      <c r="A448" s="53" t="s">
        <v>937</v>
      </c>
      <c r="B448" s="70" t="s">
        <v>938</v>
      </c>
      <c r="C448" s="62" t="s">
        <v>30</v>
      </c>
      <c r="D448" s="169" t="s">
        <v>31</v>
      </c>
      <c r="E448" s="169" t="s">
        <v>31</v>
      </c>
      <c r="F448" s="56" t="s">
        <v>31</v>
      </c>
      <c r="G448" s="57" t="s">
        <v>31</v>
      </c>
      <c r="H448" s="169" t="s">
        <v>31</v>
      </c>
      <c r="I448" s="169" t="s">
        <v>31</v>
      </c>
      <c r="J448" s="169" t="s">
        <v>31</v>
      </c>
      <c r="K448" s="56" t="s">
        <v>31</v>
      </c>
      <c r="L448" s="56" t="s">
        <v>31</v>
      </c>
      <c r="M448" s="56" t="s">
        <v>31</v>
      </c>
      <c r="N448" s="169" t="s">
        <v>31</v>
      </c>
      <c r="O448" s="169" t="s">
        <v>31</v>
      </c>
      <c r="P448" s="56" t="s">
        <v>31</v>
      </c>
      <c r="Q448" s="57" t="s">
        <v>31</v>
      </c>
      <c r="R448" s="169" t="s">
        <v>31</v>
      </c>
      <c r="S448" s="169" t="s">
        <v>31</v>
      </c>
      <c r="T448" s="169" t="s">
        <v>31</v>
      </c>
      <c r="U448" s="56" t="s">
        <v>31</v>
      </c>
      <c r="V448" s="57" t="s">
        <v>31</v>
      </c>
      <c r="W448" s="169" t="s">
        <v>31</v>
      </c>
      <c r="X448" s="169" t="s">
        <v>31</v>
      </c>
      <c r="Y448" s="169" t="s">
        <v>31</v>
      </c>
      <c r="Z448" s="56" t="s">
        <v>31</v>
      </c>
      <c r="AA448" s="56" t="s">
        <v>31</v>
      </c>
      <c r="AB448" s="169" t="s">
        <v>31</v>
      </c>
      <c r="AC448" s="169" t="s">
        <v>31</v>
      </c>
      <c r="AD448" s="169" t="s">
        <v>31</v>
      </c>
      <c r="AE448" s="56" t="s">
        <v>31</v>
      </c>
      <c r="AF448" s="57" t="s">
        <v>31</v>
      </c>
      <c r="AG448" s="237" t="s">
        <v>31</v>
      </c>
    </row>
    <row r="449" spans="1:39" s="38" customFormat="1" ht="16.5" thickBot="1" x14ac:dyDescent="0.3">
      <c r="A449" s="85" t="s">
        <v>939</v>
      </c>
      <c r="B449" s="171" t="s">
        <v>940</v>
      </c>
      <c r="C449" s="87" t="s">
        <v>30</v>
      </c>
      <c r="D449" s="172" t="s">
        <v>31</v>
      </c>
      <c r="E449" s="172" t="s">
        <v>31</v>
      </c>
      <c r="F449" s="88" t="s">
        <v>31</v>
      </c>
      <c r="G449" s="89" t="s">
        <v>31</v>
      </c>
      <c r="H449" s="172" t="s">
        <v>31</v>
      </c>
      <c r="I449" s="172" t="s">
        <v>31</v>
      </c>
      <c r="J449" s="172" t="s">
        <v>31</v>
      </c>
      <c r="K449" s="88" t="s">
        <v>31</v>
      </c>
      <c r="L449" s="88" t="s">
        <v>31</v>
      </c>
      <c r="M449" s="88" t="s">
        <v>31</v>
      </c>
      <c r="N449" s="172" t="s">
        <v>31</v>
      </c>
      <c r="O449" s="172" t="s">
        <v>31</v>
      </c>
      <c r="P449" s="88" t="s">
        <v>31</v>
      </c>
      <c r="Q449" s="89" t="s">
        <v>31</v>
      </c>
      <c r="R449" s="172" t="s">
        <v>31</v>
      </c>
      <c r="S449" s="172" t="s">
        <v>31</v>
      </c>
      <c r="T449" s="172" t="s">
        <v>31</v>
      </c>
      <c r="U449" s="88" t="s">
        <v>31</v>
      </c>
      <c r="V449" s="89" t="s">
        <v>31</v>
      </c>
      <c r="W449" s="172" t="s">
        <v>31</v>
      </c>
      <c r="X449" s="172" t="s">
        <v>31</v>
      </c>
      <c r="Y449" s="172" t="s">
        <v>31</v>
      </c>
      <c r="Z449" s="88" t="s">
        <v>31</v>
      </c>
      <c r="AA449" s="88" t="s">
        <v>31</v>
      </c>
      <c r="AB449" s="172" t="s">
        <v>31</v>
      </c>
      <c r="AC449" s="172" t="s">
        <v>31</v>
      </c>
      <c r="AD449" s="172" t="s">
        <v>31</v>
      </c>
      <c r="AE449" s="88" t="s">
        <v>31</v>
      </c>
      <c r="AF449" s="89" t="s">
        <v>31</v>
      </c>
      <c r="AG449" s="238" t="s">
        <v>31</v>
      </c>
    </row>
    <row r="450" spans="1:39" outlineLevel="1" x14ac:dyDescent="0.25">
      <c r="AM450" s="38"/>
    </row>
    <row r="451" spans="1:39" x14ac:dyDescent="0.25">
      <c r="A451" s="173" t="s">
        <v>941</v>
      </c>
      <c r="D451" s="174"/>
      <c r="E451" s="174"/>
      <c r="F451" s="174"/>
      <c r="G451" s="174"/>
      <c r="H451" s="174"/>
      <c r="I451" s="174"/>
      <c r="J451" s="174"/>
      <c r="K451" s="174"/>
      <c r="L451" s="174"/>
      <c r="M451" s="174"/>
      <c r="N451" s="174"/>
      <c r="O451" s="174"/>
      <c r="P451" s="174"/>
      <c r="Q451" s="174"/>
      <c r="R451" s="174"/>
      <c r="S451" s="174"/>
      <c r="T451" s="174"/>
      <c r="U451" s="174"/>
      <c r="V451" s="174"/>
      <c r="W451" s="174"/>
      <c r="X451" s="174"/>
      <c r="Y451" s="174"/>
      <c r="Z451" s="174"/>
      <c r="AA451" s="174"/>
      <c r="AB451" s="174"/>
      <c r="AC451" s="174"/>
      <c r="AD451" s="174"/>
      <c r="AE451" s="174"/>
      <c r="AF451" s="174"/>
      <c r="AG451" s="174"/>
    </row>
    <row r="452" spans="1:39" x14ac:dyDescent="0.25">
      <c r="A452" s="182" t="s">
        <v>942</v>
      </c>
      <c r="B452" s="182"/>
      <c r="C452" s="182"/>
      <c r="D452" s="182"/>
      <c r="E452" s="182"/>
      <c r="F452" s="175"/>
      <c r="G452" s="175"/>
      <c r="H452" s="175"/>
    </row>
    <row r="453" spans="1:39" x14ac:dyDescent="0.25">
      <c r="A453" s="182" t="s">
        <v>943</v>
      </c>
      <c r="B453" s="182"/>
      <c r="C453" s="182"/>
      <c r="D453" s="182"/>
      <c r="E453" s="182"/>
      <c r="F453" s="175"/>
      <c r="G453" s="175"/>
      <c r="H453" s="175"/>
    </row>
    <row r="454" spans="1:39" x14ac:dyDescent="0.25">
      <c r="A454" s="182" t="s">
        <v>944</v>
      </c>
      <c r="B454" s="182"/>
      <c r="C454" s="182"/>
      <c r="D454" s="182"/>
      <c r="E454" s="182"/>
      <c r="F454" s="175"/>
      <c r="G454" s="175"/>
      <c r="H454" s="175"/>
    </row>
    <row r="455" spans="1:39" ht="15.75" customHeight="1" x14ac:dyDescent="0.25">
      <c r="A455" s="175" t="s">
        <v>945</v>
      </c>
      <c r="J455" s="20"/>
      <c r="K455" s="20"/>
      <c r="L455" s="20"/>
      <c r="M455" s="20"/>
    </row>
    <row r="456" spans="1:39" ht="54" customHeight="1" x14ac:dyDescent="0.25">
      <c r="A456" s="183" t="s">
        <v>946</v>
      </c>
      <c r="B456" s="183"/>
      <c r="C456" s="183"/>
      <c r="D456" s="183"/>
      <c r="E456" s="183"/>
      <c r="F456" s="176"/>
      <c r="G456" s="176"/>
      <c r="H456" s="176"/>
    </row>
    <row r="457" spans="1:39" ht="9.75" customHeight="1" x14ac:dyDescent="0.25"/>
    <row r="458" spans="1:39" x14ac:dyDescent="0.25">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row>
    <row r="459" spans="1:39" x14ac:dyDescent="0.25">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row>
    <row r="460" spans="1:39" x14ac:dyDescent="0.25">
      <c r="A460" s="177"/>
      <c r="B460" s="178"/>
      <c r="C460" s="179"/>
      <c r="D460" s="7"/>
      <c r="E460" s="7"/>
      <c r="F460" s="7"/>
      <c r="G460" s="7"/>
      <c r="H460" s="7"/>
      <c r="I460" s="7"/>
      <c r="J460" s="7"/>
      <c r="K460" s="7"/>
      <c r="L460" s="7"/>
      <c r="M460" s="7"/>
      <c r="N460" s="7"/>
      <c r="O460" s="7"/>
      <c r="P460" s="7"/>
      <c r="Q460" s="7"/>
      <c r="R460" s="7"/>
      <c r="S460" s="7"/>
      <c r="T460" s="7"/>
      <c r="U460" s="7"/>
      <c r="V460" s="7"/>
      <c r="W460" s="7"/>
      <c r="X460" s="7"/>
      <c r="Y460" s="7"/>
      <c r="Z460" s="7"/>
      <c r="AA460" s="7"/>
      <c r="AB460" s="7"/>
      <c r="AC460" s="7"/>
      <c r="AD460" s="7"/>
      <c r="AE460" s="7"/>
      <c r="AF460" s="7"/>
      <c r="AG460" s="7"/>
    </row>
    <row r="461" spans="1:39" x14ac:dyDescent="0.25">
      <c r="A461" s="177"/>
      <c r="B461" s="178"/>
      <c r="C461" s="179"/>
      <c r="D461" s="7"/>
      <c r="E461" s="7"/>
      <c r="F461" s="7"/>
      <c r="G461" s="7"/>
      <c r="H461" s="7"/>
      <c r="I461" s="7"/>
      <c r="J461" s="7"/>
      <c r="K461" s="7"/>
      <c r="L461" s="7"/>
      <c r="M461" s="7"/>
      <c r="N461" s="7"/>
      <c r="O461" s="7"/>
      <c r="P461" s="7"/>
      <c r="Q461" s="7"/>
      <c r="R461" s="7"/>
      <c r="S461" s="7"/>
      <c r="T461" s="7"/>
      <c r="U461" s="7"/>
      <c r="V461" s="7"/>
      <c r="W461" s="7"/>
      <c r="X461" s="7"/>
      <c r="Y461" s="7"/>
      <c r="Z461" s="7"/>
      <c r="AA461" s="7"/>
      <c r="AB461" s="7"/>
      <c r="AC461" s="7"/>
      <c r="AD461" s="7"/>
      <c r="AE461" s="7"/>
      <c r="AF461" s="7"/>
      <c r="AG461" s="7"/>
    </row>
    <row r="462" spans="1:39" x14ac:dyDescent="0.25">
      <c r="A462" s="177"/>
      <c r="B462" s="178"/>
      <c r="C462" s="179"/>
      <c r="D462" s="7"/>
      <c r="E462" s="7"/>
      <c r="F462" s="7"/>
      <c r="G462" s="7"/>
      <c r="H462" s="7"/>
      <c r="I462" s="7"/>
      <c r="J462" s="7"/>
      <c r="K462" s="7"/>
      <c r="L462" s="7"/>
      <c r="M462" s="7"/>
      <c r="N462" s="7"/>
      <c r="O462" s="7"/>
      <c r="P462" s="7"/>
      <c r="Q462" s="7"/>
      <c r="R462" s="7"/>
      <c r="S462" s="7"/>
      <c r="T462" s="7"/>
      <c r="U462" s="7"/>
      <c r="V462" s="7"/>
      <c r="W462" s="7"/>
      <c r="X462" s="7"/>
      <c r="Y462" s="7"/>
      <c r="Z462" s="7"/>
      <c r="AA462" s="7"/>
      <c r="AB462" s="7"/>
      <c r="AC462" s="7"/>
      <c r="AD462" s="7"/>
      <c r="AE462" s="7"/>
      <c r="AF462" s="7"/>
      <c r="AG462" s="7"/>
    </row>
    <row r="463" spans="1:39" x14ac:dyDescent="0.25">
      <c r="A463" s="177"/>
      <c r="B463" s="178"/>
      <c r="C463" s="179"/>
      <c r="D463" s="7"/>
      <c r="E463" s="7"/>
      <c r="F463" s="7"/>
      <c r="G463" s="7"/>
      <c r="H463" s="7"/>
      <c r="I463" s="7"/>
      <c r="J463" s="7"/>
      <c r="K463" s="7"/>
      <c r="L463" s="7"/>
      <c r="M463" s="7"/>
      <c r="N463" s="7"/>
      <c r="O463" s="7"/>
      <c r="P463" s="7"/>
      <c r="Q463" s="7"/>
      <c r="R463" s="7"/>
      <c r="S463" s="7"/>
      <c r="T463" s="7"/>
      <c r="U463" s="7"/>
      <c r="V463" s="7"/>
      <c r="W463" s="7"/>
      <c r="X463" s="7"/>
      <c r="Y463" s="7"/>
      <c r="Z463" s="7"/>
      <c r="AA463" s="7"/>
      <c r="AB463" s="7"/>
      <c r="AC463" s="7"/>
      <c r="AD463" s="7"/>
      <c r="AE463" s="7"/>
      <c r="AF463" s="7"/>
      <c r="AG463" s="7"/>
    </row>
    <row r="464" spans="1:39" x14ac:dyDescent="0.25">
      <c r="A464" s="177"/>
      <c r="B464" s="178"/>
      <c r="C464" s="179"/>
      <c r="D464" s="7"/>
      <c r="E464" s="7"/>
      <c r="F464" s="7"/>
      <c r="G464" s="7"/>
      <c r="H464" s="7"/>
      <c r="I464" s="7"/>
      <c r="J464" s="7"/>
      <c r="K464" s="7"/>
      <c r="L464" s="7"/>
      <c r="M464" s="7"/>
      <c r="N464" s="7"/>
      <c r="O464" s="7"/>
      <c r="P464" s="7"/>
      <c r="Q464" s="7"/>
      <c r="R464" s="7"/>
      <c r="S464" s="7"/>
      <c r="T464" s="7"/>
      <c r="U464" s="7"/>
      <c r="V464" s="7"/>
      <c r="W464" s="7"/>
      <c r="X464" s="7"/>
      <c r="Y464" s="7"/>
      <c r="Z464" s="7"/>
      <c r="AA464" s="7"/>
      <c r="AB464" s="7"/>
      <c r="AC464" s="7"/>
      <c r="AD464" s="7"/>
      <c r="AE464" s="7"/>
      <c r="AF464" s="7"/>
      <c r="AG464" s="7"/>
    </row>
    <row r="465" spans="1:33" x14ac:dyDescent="0.25">
      <c r="A465" s="177"/>
      <c r="B465" s="178"/>
      <c r="C465" s="179"/>
      <c r="D465" s="7"/>
      <c r="E465" s="7"/>
      <c r="F465" s="7"/>
      <c r="G465" s="7"/>
      <c r="H465" s="7"/>
      <c r="I465" s="7"/>
      <c r="J465" s="7"/>
      <c r="K465" s="7"/>
      <c r="L465" s="7"/>
      <c r="M465" s="7"/>
      <c r="N465" s="7"/>
      <c r="O465" s="7"/>
      <c r="P465" s="7"/>
      <c r="Q465" s="7"/>
      <c r="R465" s="7"/>
      <c r="S465" s="7"/>
      <c r="T465" s="7"/>
      <c r="U465" s="7"/>
      <c r="V465" s="7"/>
      <c r="W465" s="7"/>
      <c r="X465" s="7"/>
      <c r="Y465" s="7"/>
      <c r="Z465" s="7"/>
      <c r="AA465" s="7"/>
      <c r="AB465" s="7"/>
      <c r="AC465" s="7"/>
      <c r="AD465" s="7"/>
      <c r="AE465" s="7"/>
      <c r="AF465" s="7"/>
      <c r="AG465" s="7"/>
    </row>
    <row r="466" spans="1:33" x14ac:dyDescent="0.25">
      <c r="A466" s="177"/>
      <c r="B466" s="178"/>
      <c r="C466" s="179"/>
      <c r="D466" s="7"/>
      <c r="E466" s="7"/>
      <c r="F466" s="7"/>
      <c r="G466" s="7"/>
      <c r="H466" s="7"/>
      <c r="I466" s="7"/>
      <c r="J466" s="7"/>
      <c r="K466" s="7"/>
      <c r="L466" s="7"/>
      <c r="M466" s="7"/>
      <c r="N466" s="7"/>
      <c r="O466" s="7"/>
      <c r="P466" s="7"/>
      <c r="Q466" s="7"/>
      <c r="R466" s="7"/>
      <c r="S466" s="7"/>
      <c r="T466" s="7"/>
      <c r="U466" s="7"/>
      <c r="V466" s="7"/>
      <c r="W466" s="7"/>
      <c r="X466" s="7"/>
      <c r="Y466" s="7"/>
      <c r="Z466" s="7"/>
      <c r="AA466" s="7"/>
      <c r="AB466" s="7"/>
      <c r="AC466" s="7"/>
      <c r="AD466" s="7"/>
      <c r="AE466" s="7"/>
      <c r="AF466" s="7"/>
      <c r="AG466" s="7"/>
    </row>
    <row r="467" spans="1:33" x14ac:dyDescent="0.25">
      <c r="A467" s="177"/>
      <c r="B467" s="178"/>
      <c r="C467" s="179"/>
      <c r="D467" s="7"/>
      <c r="E467" s="7"/>
      <c r="F467" s="7"/>
      <c r="G467" s="7"/>
      <c r="H467" s="7"/>
      <c r="I467" s="7"/>
      <c r="J467" s="7"/>
      <c r="K467" s="7"/>
      <c r="L467" s="7"/>
      <c r="M467" s="7"/>
      <c r="N467" s="7"/>
      <c r="O467" s="7"/>
      <c r="P467" s="7"/>
      <c r="Q467" s="7"/>
      <c r="R467" s="7"/>
      <c r="S467" s="7"/>
      <c r="T467" s="7"/>
      <c r="U467" s="7"/>
      <c r="V467" s="7"/>
      <c r="W467" s="7"/>
      <c r="X467" s="7"/>
      <c r="Y467" s="7"/>
      <c r="Z467" s="7"/>
      <c r="AA467" s="7"/>
      <c r="AB467" s="7"/>
      <c r="AC467" s="7"/>
      <c r="AD467" s="7"/>
      <c r="AE467" s="7"/>
      <c r="AF467" s="7"/>
      <c r="AG467" s="7"/>
    </row>
    <row r="468" spans="1:33" x14ac:dyDescent="0.25">
      <c r="A468" s="177"/>
      <c r="B468" s="178"/>
      <c r="C468" s="179"/>
      <c r="D468" s="7"/>
      <c r="E468" s="7"/>
      <c r="F468" s="7"/>
      <c r="G468" s="7"/>
      <c r="H468" s="7"/>
      <c r="I468" s="7"/>
      <c r="J468" s="7"/>
      <c r="K468" s="7"/>
      <c r="L468" s="7"/>
      <c r="M468" s="7"/>
      <c r="N468" s="7"/>
      <c r="O468" s="7"/>
      <c r="P468" s="7"/>
      <c r="Q468" s="7"/>
      <c r="R468" s="7"/>
      <c r="S468" s="7"/>
      <c r="T468" s="7"/>
      <c r="U468" s="7"/>
      <c r="V468" s="7"/>
      <c r="W468" s="7"/>
      <c r="X468" s="7"/>
      <c r="Y468" s="7"/>
      <c r="Z468" s="7"/>
      <c r="AA468" s="7"/>
      <c r="AB468" s="7"/>
      <c r="AC468" s="7"/>
      <c r="AD468" s="7"/>
      <c r="AE468" s="7"/>
      <c r="AF468" s="7"/>
      <c r="AG468" s="7"/>
    </row>
  </sheetData>
  <mergeCells count="62">
    <mergeCell ref="A4:K5"/>
    <mergeCell ref="A10:B10"/>
    <mergeCell ref="A12:B12"/>
    <mergeCell ref="A13:B13"/>
    <mergeCell ref="A16:E16"/>
    <mergeCell ref="N17:R17"/>
    <mergeCell ref="S17:W17"/>
    <mergeCell ref="X17:AB17"/>
    <mergeCell ref="AC17:AG17"/>
    <mergeCell ref="A18:A19"/>
    <mergeCell ref="B18:B19"/>
    <mergeCell ref="C18:C19"/>
    <mergeCell ref="D18:E18"/>
    <mergeCell ref="F18:G18"/>
    <mergeCell ref="H18:H19"/>
    <mergeCell ref="A17:H17"/>
    <mergeCell ref="I17:M17"/>
    <mergeCell ref="A317:AG317"/>
    <mergeCell ref="S18:T18"/>
    <mergeCell ref="U18:V18"/>
    <mergeCell ref="W18:W19"/>
    <mergeCell ref="X18:Y18"/>
    <mergeCell ref="Z18:AA18"/>
    <mergeCell ref="AB18:AB19"/>
    <mergeCell ref="I18:J18"/>
    <mergeCell ref="K18:L18"/>
    <mergeCell ref="M18:M19"/>
    <mergeCell ref="N18:O18"/>
    <mergeCell ref="P18:Q18"/>
    <mergeCell ref="R18:R19"/>
    <mergeCell ref="AC18:AD18"/>
    <mergeCell ref="AE18:AF18"/>
    <mergeCell ref="AG18:AG19"/>
    <mergeCell ref="A21:AG21"/>
    <mergeCell ref="A165:AG165"/>
    <mergeCell ref="A367:AG367"/>
    <mergeCell ref="A368:A369"/>
    <mergeCell ref="B368:B369"/>
    <mergeCell ref="C368:C369"/>
    <mergeCell ref="D368:E368"/>
    <mergeCell ref="F368:G368"/>
    <mergeCell ref="H368:H369"/>
    <mergeCell ref="I368:J368"/>
    <mergeCell ref="K368:L368"/>
    <mergeCell ref="M368:M369"/>
    <mergeCell ref="AG368:AG369"/>
    <mergeCell ref="N368:O368"/>
    <mergeCell ref="P368:Q368"/>
    <mergeCell ref="R368:R369"/>
    <mergeCell ref="S368:T368"/>
    <mergeCell ref="U368:V368"/>
    <mergeCell ref="W368:W369"/>
    <mergeCell ref="X368:Y368"/>
    <mergeCell ref="Z368:AA368"/>
    <mergeCell ref="AB368:AB369"/>
    <mergeCell ref="AC368:AD368"/>
    <mergeCell ref="AE368:AF368"/>
    <mergeCell ref="A371:B371"/>
    <mergeCell ref="A452:E452"/>
    <mergeCell ref="A453:E453"/>
    <mergeCell ref="A454:E454"/>
    <mergeCell ref="A456:E456"/>
  </mergeCells>
  <conditionalFormatting sqref="A458:XFD459">
    <cfRule type="cellIs" dxfId="188" priority="189" operator="notEqual">
      <formula>0</formula>
    </cfRule>
  </conditionalFormatting>
  <conditionalFormatting sqref="S253:S303 T260:AF261 D318:J318 J441:J449 J166 J371 O22 O441:O449 O166 O371 O318:O366 T166 T371:T449 T318:T366 Y166 Y371:Y449 Y318:Y366 AD22 AD166 AD318:AD366 AD371:AD449 A17:AG17 D368:AG370 A19:AG20">
    <cfRule type="containsBlanks" dxfId="187" priority="185">
      <formula>LEN(TRIM(A17))=0</formula>
    </cfRule>
  </conditionalFormatting>
  <conditionalFormatting sqref="AC253:AC259 AC262:AC303">
    <cfRule type="containsBlanks" dxfId="186" priority="184">
      <formula>LEN(TRIM(AC253))=0</formula>
    </cfRule>
  </conditionalFormatting>
  <conditionalFormatting sqref="R62 Q63:R164 Q22:R61">
    <cfRule type="containsBlanks" dxfId="185" priority="181">
      <formula>LEN(TRIM(Q22))=0</formula>
    </cfRule>
  </conditionalFormatting>
  <conditionalFormatting sqref="W164 V22:W25 V27:W27 W26 V29:W30 W28 V32:W32 W31 W33:W35 V36:W40 V42:W42 W41 V44:W45 W43 V47:W47 W46 W48:W50 W62 V63:W87 V109:V111 V113 V115:V116 V118 V122 V134:W141 V143:W143 W142 V145:W148 W144 W149:W151 W160:W162 V160:V164 V51:W61 V88 V89:W108 V123:W126 W128:W133 V127:V133 V152:W159">
    <cfRule type="containsBlanks" dxfId="184" priority="180">
      <formula>LEN(TRIM(V22))=0</formula>
    </cfRule>
  </conditionalFormatting>
  <conditionalFormatting sqref="AA123:AB125 AA138:AB138 AA22:AB25 AB26 AB62 AA63:AB83 AA90:AB90 AB84:AB89 AB91:AB93 AA148 AA152 AA27:AB61 AA84:AA88 AA94:AB108 AA109:AA122 AB128:AB137 AB126 AA126:AA137 AA139:AA146 AA153:AB164">
    <cfRule type="containsBlanks" dxfId="183" priority="179">
      <formula>LEN(TRIM(AA22))=0</formula>
    </cfRule>
  </conditionalFormatting>
  <conditionalFormatting sqref="AF123:AG123 AF22:AG25 AG26:AG35 AF36:AG40 AG41:AG50 AG62 AF63:AG83 AF85:AG85 AG84 AF90:AG90 AG86:AG89 AG91:AG93 AF109:AF111 AF113 AF118 AF122 AF138:AG141 AF143:AG143 AG142 AG144 AF148:AG148 AG147 AG149:AG151 AF26:AF32 AF41:AF47 AF51:AG61 AF86:AF88 AF94:AG108 AF115:AF116 AF124:AF137 AF145:AG146 AF152:AG164">
    <cfRule type="containsBlanks" dxfId="182" priority="178">
      <formula>LEN(TRIM(AF22))=0</formula>
    </cfRule>
  </conditionalFormatting>
  <conditionalFormatting sqref="M253:M316 M175:M181 M184:M196 M198:M208 M226:M230 M232 M234 M237:M239 M241:M250 M210 M214:M224 M166:M173">
    <cfRule type="containsBlanks" dxfId="181" priority="177">
      <formula>LEN(TRIM(M166))=0</formula>
    </cfRule>
  </conditionalFormatting>
  <conditionalFormatting sqref="R166:R208 R253:R316 R210 R212:R251">
    <cfRule type="containsBlanks" dxfId="180" priority="176">
      <formula>LEN(TRIM(R166))=0</formula>
    </cfRule>
  </conditionalFormatting>
  <conditionalFormatting sqref="W166:W171 W253:W259 W173:W202 W262:W316 W210:W251 W204:W207">
    <cfRule type="containsBlanks" dxfId="179" priority="175">
      <formula>LEN(TRIM(W166))=0</formula>
    </cfRule>
  </conditionalFormatting>
  <conditionalFormatting sqref="AB166:AB171 AB304:AB316 AB173:AB251">
    <cfRule type="containsBlanks" dxfId="178" priority="174">
      <formula>LEN(TRIM(AB166))=0</formula>
    </cfRule>
  </conditionalFormatting>
  <conditionalFormatting sqref="AG253:AG316 AG166:AG212 AG214:AG251">
    <cfRule type="containsBlanks" dxfId="177" priority="173">
      <formula>LEN(TRIM(AG166))=0</formula>
    </cfRule>
  </conditionalFormatting>
  <conditionalFormatting sqref="M381:M382 M388 M396 M405 M407 M411:M417 M419 M421 M425:M428 M371 M385:M386 M398:M403 M374:M379 M430:M440">
    <cfRule type="containsBlanks" dxfId="176" priority="172">
      <formula>LEN(TRIM(M371))=0</formula>
    </cfRule>
  </conditionalFormatting>
  <conditionalFormatting sqref="R371:R425 R427:R449">
    <cfRule type="containsBlanks" dxfId="175" priority="171">
      <formula>LEN(TRIM(R371))=0</formula>
    </cfRule>
  </conditionalFormatting>
  <conditionalFormatting sqref="W371:W396 W398:W425 W427:W449">
    <cfRule type="containsBlanks" dxfId="174" priority="170">
      <formula>LEN(TRIM(W371))=0</formula>
    </cfRule>
  </conditionalFormatting>
  <conditionalFormatting sqref="AB371:AB449">
    <cfRule type="containsBlanks" dxfId="173" priority="169">
      <formula>LEN(TRIM(AB371))=0</formula>
    </cfRule>
  </conditionalFormatting>
  <conditionalFormatting sqref="AG371:AG449">
    <cfRule type="containsBlanks" dxfId="172" priority="168">
      <formula>LEN(TRIM(AG371))=0</formula>
    </cfRule>
  </conditionalFormatting>
  <conditionalFormatting sqref="L173:L174 L176 L311 L313 L166:L171 L180:L251 L253:L309">
    <cfRule type="containsBlanks" dxfId="171" priority="167">
      <formula>LEN(TRIM(L166))=0</formula>
    </cfRule>
  </conditionalFormatting>
  <conditionalFormatting sqref="Q272:Q273 Q309 Q311 Q313 Q166:Q251 Q253:Q270 Q280:Q304">
    <cfRule type="containsBlanks" dxfId="170" priority="166">
      <formula>LEN(TRIM(Q166))=0</formula>
    </cfRule>
  </conditionalFormatting>
  <conditionalFormatting sqref="V173:V174 V176 V272:V273 V309 V311 V313 V166:V171 V180:V251 V253:V259 V262:V263 V266:V269 V280:V307">
    <cfRule type="containsBlanks" dxfId="169" priority="165">
      <formula>LEN(TRIM(V166))=0</formula>
    </cfRule>
  </conditionalFormatting>
  <conditionalFormatting sqref="AA176 AA272:AA273 AA309 AA311 AA313 AA166:AA174 AA180:AA247 AA249:AA251 AA253:AA259 AA262:AA269 AA280:AA307">
    <cfRule type="containsBlanks" dxfId="168" priority="164">
      <formula>LEN(TRIM(AA166))=0</formula>
    </cfRule>
  </conditionalFormatting>
  <conditionalFormatting sqref="AF176 AF262:AF263 AF266:AF269 AF272:AF273 AF309 AF311 AF313 AF166:AF174 AF180:AF251 AF253:AF259 AF280:AF307">
    <cfRule type="containsBlanks" dxfId="167" priority="163">
      <formula>LEN(TRIM(AF166))=0</formula>
    </cfRule>
  </conditionalFormatting>
  <conditionalFormatting sqref="K441:L449 L381:L382 L385:L386 L388 L405 L407 L419 L421 L371:L379 L396:L403 L411:L417 L425:L440">
    <cfRule type="containsBlanks" dxfId="166" priority="162">
      <formula>LEN(TRIM(K371))=0</formula>
    </cfRule>
  </conditionalFormatting>
  <conditionalFormatting sqref="P441:Q449 Q371:Q440">
    <cfRule type="containsBlanks" dxfId="165" priority="161">
      <formula>LEN(TRIM(P371))=0</formula>
    </cfRule>
  </conditionalFormatting>
  <conditionalFormatting sqref="U441:V449 V379 V381:V382 V385:V386 V388 V403 V405 V407 V411:V417 V419 V421 V396:V401 V371:V377 V425:V440">
    <cfRule type="containsBlanks" dxfId="164" priority="160">
      <formula>LEN(TRIM(U371))=0</formula>
    </cfRule>
  </conditionalFormatting>
  <conditionalFormatting sqref="Z441:AA449 AA396:AA401 AA403 AA405 AA407 AA421 AA371:AA388 AA411:AA419 AA425:AA440">
    <cfRule type="containsBlanks" dxfId="163" priority="159">
      <formula>LEN(TRIM(Z371))=0</formula>
    </cfRule>
  </conditionalFormatting>
  <conditionalFormatting sqref="AE379 AE381:AE382 AE385:AE386 AE388 AE403 AE405 AE407:AF407 AE411:AF413 AE419 AE421:AF421 AE371:AF377 AF378:AF388 AE396:AF401 AF402:AF405 AE414:AE417 AF414:AF419 AE425:AF449">
    <cfRule type="containsBlanks" dxfId="162" priority="158">
      <formula>LEN(TRIM(AE371))=0</formula>
    </cfRule>
  </conditionalFormatting>
  <conditionalFormatting sqref="M380">
    <cfRule type="containsBlanks" dxfId="161" priority="157">
      <formula>LEN(TRIM(M380))=0</formula>
    </cfRule>
  </conditionalFormatting>
  <conditionalFormatting sqref="M383">
    <cfRule type="containsBlanks" dxfId="160" priority="156">
      <formula>LEN(TRIM(M383))=0</formula>
    </cfRule>
  </conditionalFormatting>
  <conditionalFormatting sqref="M384">
    <cfRule type="containsBlanks" dxfId="159" priority="155">
      <formula>LEN(TRIM(M384))=0</formula>
    </cfRule>
  </conditionalFormatting>
  <conditionalFormatting sqref="M387">
    <cfRule type="containsBlanks" dxfId="158" priority="154">
      <formula>LEN(TRIM(M387))=0</formula>
    </cfRule>
  </conditionalFormatting>
  <conditionalFormatting sqref="M389">
    <cfRule type="containsBlanks" dxfId="157" priority="153">
      <formula>LEN(TRIM(M389))=0</formula>
    </cfRule>
  </conditionalFormatting>
  <conditionalFormatting sqref="M390">
    <cfRule type="containsBlanks" dxfId="156" priority="152">
      <formula>LEN(TRIM(M390))=0</formula>
    </cfRule>
  </conditionalFormatting>
  <conditionalFormatting sqref="M391">
    <cfRule type="containsBlanks" dxfId="155" priority="151">
      <formula>LEN(TRIM(M391))=0</formula>
    </cfRule>
  </conditionalFormatting>
  <conditionalFormatting sqref="M392">
    <cfRule type="containsBlanks" dxfId="154" priority="150">
      <formula>LEN(TRIM(M392))=0</formula>
    </cfRule>
  </conditionalFormatting>
  <conditionalFormatting sqref="M393">
    <cfRule type="containsBlanks" dxfId="153" priority="149">
      <formula>LEN(TRIM(M393))=0</formula>
    </cfRule>
  </conditionalFormatting>
  <conditionalFormatting sqref="M394">
    <cfRule type="containsBlanks" dxfId="152" priority="148">
      <formula>LEN(TRIM(M394))=0</formula>
    </cfRule>
  </conditionalFormatting>
  <conditionalFormatting sqref="M395">
    <cfRule type="containsBlanks" dxfId="151" priority="147">
      <formula>LEN(TRIM(M395))=0</formula>
    </cfRule>
  </conditionalFormatting>
  <conditionalFormatting sqref="M404">
    <cfRule type="containsBlanks" dxfId="150" priority="146">
      <formula>LEN(TRIM(M404))=0</formula>
    </cfRule>
  </conditionalFormatting>
  <conditionalFormatting sqref="M406">
    <cfRule type="containsBlanks" dxfId="149" priority="145">
      <formula>LEN(TRIM(M406))=0</formula>
    </cfRule>
  </conditionalFormatting>
  <conditionalFormatting sqref="M408">
    <cfRule type="containsBlanks" dxfId="148" priority="144">
      <formula>LEN(TRIM(M408))=0</formula>
    </cfRule>
  </conditionalFormatting>
  <conditionalFormatting sqref="M409">
    <cfRule type="containsBlanks" dxfId="147" priority="143">
      <formula>LEN(TRIM(M409))=0</formula>
    </cfRule>
  </conditionalFormatting>
  <conditionalFormatting sqref="M410">
    <cfRule type="containsBlanks" dxfId="146" priority="142">
      <formula>LEN(TRIM(M410))=0</formula>
    </cfRule>
  </conditionalFormatting>
  <conditionalFormatting sqref="M418">
    <cfRule type="containsBlanks" dxfId="145" priority="141">
      <formula>LEN(TRIM(M418))=0</formula>
    </cfRule>
  </conditionalFormatting>
  <conditionalFormatting sqref="M420">
    <cfRule type="containsBlanks" dxfId="144" priority="140">
      <formula>LEN(TRIM(M420))=0</formula>
    </cfRule>
  </conditionalFormatting>
  <conditionalFormatting sqref="M422">
    <cfRule type="containsBlanks" dxfId="143" priority="139">
      <formula>LEN(TRIM(M422))=0</formula>
    </cfRule>
  </conditionalFormatting>
  <conditionalFormatting sqref="M423">
    <cfRule type="containsBlanks" dxfId="142" priority="138">
      <formula>LEN(TRIM(M423))=0</formula>
    </cfRule>
  </conditionalFormatting>
  <conditionalFormatting sqref="M424">
    <cfRule type="containsBlanks" dxfId="141" priority="137">
      <formula>LEN(TRIM(M424))=0</formula>
    </cfRule>
  </conditionalFormatting>
  <conditionalFormatting sqref="M442">
    <cfRule type="containsBlanks" dxfId="140" priority="136">
      <formula>LEN(TRIM(M442))=0</formula>
    </cfRule>
  </conditionalFormatting>
  <conditionalFormatting sqref="Q62 P22:P164">
    <cfRule type="containsBlanks" dxfId="139" priority="112">
      <formula>LEN(TRIM(P22))=0</formula>
    </cfRule>
  </conditionalFormatting>
  <conditionalFormatting sqref="M443">
    <cfRule type="containsBlanks" dxfId="138" priority="135">
      <formula>LEN(TRIM(M443))=0</formula>
    </cfRule>
  </conditionalFormatting>
  <conditionalFormatting sqref="M444">
    <cfRule type="containsBlanks" dxfId="137" priority="134">
      <formula>LEN(TRIM(M444))=0</formula>
    </cfRule>
  </conditionalFormatting>
  <conditionalFormatting sqref="M445">
    <cfRule type="containsBlanks" dxfId="136" priority="133">
      <formula>LEN(TRIM(M445))=0</formula>
    </cfRule>
  </conditionalFormatting>
  <conditionalFormatting sqref="M441">
    <cfRule type="containsBlanks" dxfId="135" priority="132">
      <formula>LEN(TRIM(M441))=0</formula>
    </cfRule>
  </conditionalFormatting>
  <conditionalFormatting sqref="M446">
    <cfRule type="containsBlanks" dxfId="134" priority="131">
      <formula>LEN(TRIM(M446))=0</formula>
    </cfRule>
  </conditionalFormatting>
  <conditionalFormatting sqref="M447">
    <cfRule type="containsBlanks" dxfId="133" priority="130">
      <formula>LEN(TRIM(M447))=0</formula>
    </cfRule>
  </conditionalFormatting>
  <conditionalFormatting sqref="M448">
    <cfRule type="containsBlanks" dxfId="132" priority="129">
      <formula>LEN(TRIM(M448))=0</formula>
    </cfRule>
  </conditionalFormatting>
  <conditionalFormatting sqref="M449">
    <cfRule type="containsBlanks" dxfId="131" priority="128">
      <formula>LEN(TRIM(M449))=0</formula>
    </cfRule>
  </conditionalFormatting>
  <conditionalFormatting sqref="K371:K379 K381:K382 K385:K386 K388 K396:K403 K405 K407 K411:K417 K419 K421 K425:K440">
    <cfRule type="containsBlanks" dxfId="130" priority="127">
      <formula>LEN(TRIM(K371))=0</formula>
    </cfRule>
  </conditionalFormatting>
  <conditionalFormatting sqref="P371:P440">
    <cfRule type="containsBlanks" dxfId="129" priority="126">
      <formula>LEN(TRIM(P371))=0</formula>
    </cfRule>
  </conditionalFormatting>
  <conditionalFormatting sqref="U371:U377 U379 U381:U382 U385:U386 U388 U396:U401 U403 U405 U407 U411:U417 U419 U421 U425:U440">
    <cfRule type="containsBlanks" dxfId="128" priority="125">
      <formula>LEN(TRIM(U371))=0</formula>
    </cfRule>
  </conditionalFormatting>
  <conditionalFormatting sqref="Z371:Z377 Z379 Z381:Z382 Z385:Z386 Z388 Z396:Z401 Z403 Z405 Z407 Z411:Z417 Z419 Z421 Z425:Z440">
    <cfRule type="containsBlanks" dxfId="127" priority="124">
      <formula>LEN(TRIM(Z371))=0</formula>
    </cfRule>
  </conditionalFormatting>
  <conditionalFormatting sqref="K318:K366">
    <cfRule type="containsBlanks" dxfId="126" priority="123">
      <formula>LEN(TRIM(K318))=0</formula>
    </cfRule>
  </conditionalFormatting>
  <conditionalFormatting sqref="Z22:Z25 Z27 Z29:Z30 Z32 Z36:Z126 AA62 AA89 AA91:AA93 Z128:Z141 Z143 Z145:Z146 Z148 Z152:Z164">
    <cfRule type="containsBlanks" dxfId="125" priority="110">
      <formula>LEN(TRIM(Z22))=0</formula>
    </cfRule>
  </conditionalFormatting>
  <conditionalFormatting sqref="P318:P366">
    <cfRule type="containsBlanks" dxfId="124" priority="122">
      <formula>LEN(TRIM(P318))=0</formula>
    </cfRule>
  </conditionalFormatting>
  <conditionalFormatting sqref="U318:U366">
    <cfRule type="containsBlanks" dxfId="123" priority="121">
      <formula>LEN(TRIM(U318))=0</formula>
    </cfRule>
  </conditionalFormatting>
  <conditionalFormatting sqref="Z318:Z366">
    <cfRule type="containsBlanks" dxfId="122" priority="120">
      <formula>LEN(TRIM(Z318))=0</formula>
    </cfRule>
  </conditionalFormatting>
  <conditionalFormatting sqref="AE318:AE366">
    <cfRule type="containsBlanks" dxfId="121" priority="119">
      <formula>LEN(TRIM(AE318))=0</formula>
    </cfRule>
  </conditionalFormatting>
  <conditionalFormatting sqref="K166:K171 K173:K174 K176 K180:K309 K311 K313">
    <cfRule type="containsBlanks" dxfId="120" priority="118">
      <formula>LEN(TRIM(K166))=0</formula>
    </cfRule>
  </conditionalFormatting>
  <conditionalFormatting sqref="P166:P259 P262:P263 P266:P269 P272:P273 P280:P304 P309 P311 P313">
    <cfRule type="containsBlanks" dxfId="119" priority="117">
      <formula>LEN(TRIM(P166))=0</formula>
    </cfRule>
  </conditionalFormatting>
  <conditionalFormatting sqref="U166:U171 U173:U174 U176 U180:U259 U262:U263 U266:U269 U272:U273 U280:U307 U309 U311 U313">
    <cfRule type="containsBlanks" dxfId="118" priority="116">
      <formula>LEN(TRIM(U166))=0</formula>
    </cfRule>
  </conditionalFormatting>
  <conditionalFormatting sqref="Z166:Z171 Z173:Z174 Z176 Z180:Z259 Z262:Z263 Z266:Z269 Z272:Z273 Z280:Z307 Z309 Z311 Z313">
    <cfRule type="containsBlanks" dxfId="117" priority="115">
      <formula>LEN(TRIM(Z166))=0</formula>
    </cfRule>
  </conditionalFormatting>
  <conditionalFormatting sqref="AE166:AE171 AE173:AE174 AE176 AE180:AE259 AE262:AE263 AE266:AE269 AE272:AE273 AE280:AE307 AE309 AE311 AE313">
    <cfRule type="containsBlanks" dxfId="116" priority="114">
      <formula>LEN(TRIM(AE166))=0</formula>
    </cfRule>
  </conditionalFormatting>
  <conditionalFormatting sqref="K22:K27 K29:K30 K32 K36:K42 K44:K45 K47 K51:K61 K63:K85 K87:K88 K90 K94:K113 K115:K116 K118 K122:K164">
    <cfRule type="containsBlanks" dxfId="115" priority="113">
      <formula>LEN(TRIM(K22))=0</formula>
    </cfRule>
  </conditionalFormatting>
  <conditionalFormatting sqref="U22:U25 U27 U29:U30 U32 U36:U40 U42 U44:U45 U47 U51:U61 U63:U111 U113 U115:U116 U118 U122:U126 V142 V144 V149:V151 U128:U164">
    <cfRule type="containsBlanks" dxfId="114" priority="111">
      <formula>LEN(TRIM(U22))=0</formula>
    </cfRule>
  </conditionalFormatting>
  <conditionalFormatting sqref="AE22:AE25 AE27 AE29:AE30 AE32 AE36:AE40 AE42 AE44:AE45 AE47 AE51:AE61 AE63:AE83 AE85 AE87:AE88 AE90 AE94:AE111 AE113 AE115:AE116 AE118 AE122:AE126 AE128:AE141 AE143 AE145:AE146 AE148 AE152:AE164">
    <cfRule type="containsBlanks" dxfId="113" priority="109">
      <formula>LEN(TRIM(AE22))=0</formula>
    </cfRule>
  </conditionalFormatting>
  <conditionalFormatting sqref="H426">
    <cfRule type="containsBlanks" dxfId="112" priority="106">
      <formula>LEN(TRIM(H426))=0</formula>
    </cfRule>
  </conditionalFormatting>
  <conditionalFormatting sqref="W163">
    <cfRule type="containsBlanks" dxfId="111" priority="105">
      <formula>LEN(TRIM(W163))=0</formula>
    </cfRule>
  </conditionalFormatting>
  <conditionalFormatting sqref="M209">
    <cfRule type="containsBlanks" dxfId="110" priority="103">
      <formula>LEN(TRIM(M209))=0</formula>
    </cfRule>
  </conditionalFormatting>
  <conditionalFormatting sqref="M235">
    <cfRule type="containsBlanks" dxfId="109" priority="102">
      <formula>LEN(TRIM(M235))=0</formula>
    </cfRule>
  </conditionalFormatting>
  <conditionalFormatting sqref="R209">
    <cfRule type="containsBlanks" dxfId="108" priority="101">
      <formula>LEN(TRIM(R209))=0</formula>
    </cfRule>
  </conditionalFormatting>
  <conditionalFormatting sqref="H214">
    <cfRule type="containsBlanks" dxfId="107" priority="100">
      <formula>LEN(TRIM(H214))=0</formula>
    </cfRule>
  </conditionalFormatting>
  <conditionalFormatting sqref="W209">
    <cfRule type="containsBlanks" dxfId="106" priority="99">
      <formula>LEN(TRIM(W209))=0</formula>
    </cfRule>
  </conditionalFormatting>
  <conditionalFormatting sqref="M211:M213">
    <cfRule type="containsBlanks" dxfId="105" priority="98">
      <formula>LEN(TRIM(M211))=0</formula>
    </cfRule>
  </conditionalFormatting>
  <conditionalFormatting sqref="AB253 AB259 AB274:AB279 AB269:AB271 AB282:AB284 AB295:AB297 AB299:AB302 AB287 AB289:AB293 AB262:AB267">
    <cfRule type="containsBlanks" dxfId="104" priority="97">
      <formula>LEN(TRIM(AB253))=0</formula>
    </cfRule>
  </conditionalFormatting>
  <conditionalFormatting sqref="AB255 AB257">
    <cfRule type="containsBlanks" dxfId="103" priority="96">
      <formula>LEN(TRIM(AB255))=0</formula>
    </cfRule>
  </conditionalFormatting>
  <conditionalFormatting sqref="AB258 AB256 AB254">
    <cfRule type="containsBlanks" dxfId="102" priority="95">
      <formula>LEN(TRIM(AB254))=0</formula>
    </cfRule>
  </conditionalFormatting>
  <conditionalFormatting sqref="AB272:AB273">
    <cfRule type="containsBlanks" dxfId="101" priority="94">
      <formula>LEN(TRIM(AB272))=0</formula>
    </cfRule>
  </conditionalFormatting>
  <conditionalFormatting sqref="AB268">
    <cfRule type="containsBlanks" dxfId="100" priority="93">
      <formula>LEN(TRIM(AB268))=0</formula>
    </cfRule>
  </conditionalFormatting>
  <conditionalFormatting sqref="AB281">
    <cfRule type="containsBlanks" dxfId="99" priority="92">
      <formula>LEN(TRIM(AB281))=0</formula>
    </cfRule>
  </conditionalFormatting>
  <conditionalFormatting sqref="AB303">
    <cfRule type="containsBlanks" dxfId="98" priority="91">
      <formula>LEN(TRIM(AB303))=0</formula>
    </cfRule>
  </conditionalFormatting>
  <conditionalFormatting sqref="AB280">
    <cfRule type="containsBlanks" dxfId="97" priority="90">
      <formula>LEN(TRIM(AB280))=0</formula>
    </cfRule>
  </conditionalFormatting>
  <conditionalFormatting sqref="AB294">
    <cfRule type="containsBlanks" dxfId="96" priority="89">
      <formula>LEN(TRIM(AB294))=0</formula>
    </cfRule>
  </conditionalFormatting>
  <conditionalFormatting sqref="AB298">
    <cfRule type="containsBlanks" dxfId="95" priority="88">
      <formula>LEN(TRIM(AB298))=0</formula>
    </cfRule>
  </conditionalFormatting>
  <conditionalFormatting sqref="AB285">
    <cfRule type="containsBlanks" dxfId="94" priority="87">
      <formula>LEN(TRIM(AB285))=0</formula>
    </cfRule>
  </conditionalFormatting>
  <conditionalFormatting sqref="AB286">
    <cfRule type="containsBlanks" dxfId="93" priority="86">
      <formula>LEN(TRIM(AB286))=0</formula>
    </cfRule>
  </conditionalFormatting>
  <conditionalFormatting sqref="AB288">
    <cfRule type="containsBlanks" dxfId="92" priority="85">
      <formula>LEN(TRIM(AB288))=0</formula>
    </cfRule>
  </conditionalFormatting>
  <conditionalFormatting sqref="J113:J115 K114:L114">
    <cfRule type="containsBlanks" dxfId="91" priority="82">
      <formula>LEN(TRIM(J113))=0</formula>
    </cfRule>
  </conditionalFormatting>
  <conditionalFormatting sqref="M119:M121">
    <cfRule type="containsBlanks" dxfId="90" priority="79">
      <formula>LEN(TRIM(M119))=0</formula>
    </cfRule>
  </conditionalFormatting>
  <conditionalFormatting sqref="M118">
    <cfRule type="containsBlanks" dxfId="89" priority="78">
      <formula>LEN(TRIM(M118))=0</formula>
    </cfRule>
  </conditionalFormatting>
  <conditionalFormatting sqref="M122">
    <cfRule type="containsBlanks" dxfId="88" priority="77">
      <formula>LEN(TRIM(M122))=0</formula>
    </cfRule>
  </conditionalFormatting>
  <conditionalFormatting sqref="M112">
    <cfRule type="containsBlanks" dxfId="87" priority="76">
      <formula>LEN(TRIM(M112))=0</formula>
    </cfRule>
  </conditionalFormatting>
  <conditionalFormatting sqref="M110">
    <cfRule type="containsBlanks" dxfId="86" priority="75">
      <formula>LEN(TRIM(M110))=0</formula>
    </cfRule>
  </conditionalFormatting>
  <conditionalFormatting sqref="M111">
    <cfRule type="containsBlanks" dxfId="85" priority="74">
      <formula>LEN(TRIM(M111))=0</formula>
    </cfRule>
  </conditionalFormatting>
  <conditionalFormatting sqref="T119:V121">
    <cfRule type="containsBlanks" dxfId="84" priority="71">
      <formula>LEN(TRIM(T119))=0</formula>
    </cfRule>
  </conditionalFormatting>
  <conditionalFormatting sqref="W119:W121">
    <cfRule type="containsBlanks" dxfId="83" priority="68">
      <formula>LEN(TRIM(W119))=0</formula>
    </cfRule>
  </conditionalFormatting>
  <conditionalFormatting sqref="W122">
    <cfRule type="containsBlanks" dxfId="82" priority="67">
      <formula>LEN(TRIM(W122))=0</formula>
    </cfRule>
  </conditionalFormatting>
  <conditionalFormatting sqref="W118">
    <cfRule type="containsBlanks" dxfId="81" priority="66">
      <formula>LEN(TRIM(W118))=0</formula>
    </cfRule>
  </conditionalFormatting>
  <conditionalFormatting sqref="W110">
    <cfRule type="containsBlanks" dxfId="80" priority="65">
      <formula>LEN(TRIM(W110))=0</formula>
    </cfRule>
  </conditionalFormatting>
  <conditionalFormatting sqref="W111">
    <cfRule type="containsBlanks" dxfId="79" priority="64">
      <formula>LEN(TRIM(W111))=0</formula>
    </cfRule>
  </conditionalFormatting>
  <conditionalFormatting sqref="Y117">
    <cfRule type="containsBlanks" dxfId="78" priority="61">
      <formula>LEN(TRIM(Y117))=0</formula>
    </cfRule>
  </conditionalFormatting>
  <conditionalFormatting sqref="Y119:Y121">
    <cfRule type="containsBlanks" dxfId="77" priority="60">
      <formula>LEN(TRIM(Y119))=0</formula>
    </cfRule>
  </conditionalFormatting>
  <conditionalFormatting sqref="AB118">
    <cfRule type="containsBlanks" dxfId="76" priority="58">
      <formula>LEN(TRIM(AB118))=0</formula>
    </cfRule>
  </conditionalFormatting>
  <conditionalFormatting sqref="AB122">
    <cfRule type="containsBlanks" dxfId="75" priority="57">
      <formula>LEN(TRIM(AB122))=0</formula>
    </cfRule>
  </conditionalFormatting>
  <conditionalFormatting sqref="AD117:AF117">
    <cfRule type="containsBlanks" dxfId="74" priority="54">
      <formula>LEN(TRIM(AD117))=0</formula>
    </cfRule>
  </conditionalFormatting>
  <conditionalFormatting sqref="AD119:AF121">
    <cfRule type="containsBlanks" dxfId="73" priority="53">
      <formula>LEN(TRIM(AD119))=0</formula>
    </cfRule>
  </conditionalFormatting>
  <conditionalFormatting sqref="AG111">
    <cfRule type="containsBlanks" dxfId="72" priority="50">
      <formula>LEN(TRIM(AG111))=0</formula>
    </cfRule>
  </conditionalFormatting>
  <conditionalFormatting sqref="AG118">
    <cfRule type="containsBlanks" dxfId="71" priority="49">
      <formula>LEN(TRIM(AG118))=0</formula>
    </cfRule>
  </conditionalFormatting>
  <conditionalFormatting sqref="AG110">
    <cfRule type="containsBlanks" dxfId="70" priority="48">
      <formula>LEN(TRIM(AG110))=0</formula>
    </cfRule>
  </conditionalFormatting>
  <conditionalFormatting sqref="AG122">
    <cfRule type="containsBlanks" dxfId="69" priority="47">
      <formula>LEN(TRIM(AG122))=0</formula>
    </cfRule>
  </conditionalFormatting>
  <conditionalFormatting sqref="Y134:Y136">
    <cfRule type="containsBlanks" dxfId="68" priority="44">
      <formula>LEN(TRIM(Y134))=0</formula>
    </cfRule>
  </conditionalFormatting>
  <conditionalFormatting sqref="Y137 Y124:Y126 Y128:Y133">
    <cfRule type="containsBlanks" dxfId="67" priority="43">
      <formula>LEN(TRIM(Y124))=0</formula>
    </cfRule>
  </conditionalFormatting>
  <conditionalFormatting sqref="AD134:AD136">
    <cfRule type="containsBlanks" dxfId="66" priority="42">
      <formula>LEN(TRIM(AD134))=0</formula>
    </cfRule>
  </conditionalFormatting>
  <conditionalFormatting sqref="AD137 AD124:AD126 AD128:AD133">
    <cfRule type="containsBlanks" dxfId="65" priority="41">
      <formula>LEN(TRIM(AD124))=0</formula>
    </cfRule>
  </conditionalFormatting>
  <conditionalFormatting sqref="H124:H137">
    <cfRule type="containsBlanks" dxfId="64" priority="38">
      <formula>LEN(TRIM(H124))=0</formula>
    </cfRule>
  </conditionalFormatting>
  <conditionalFormatting sqref="M139">
    <cfRule type="containsBlanks" dxfId="63" priority="36">
      <formula>LEN(TRIM(M139))=0</formula>
    </cfRule>
  </conditionalFormatting>
  <conditionalFormatting sqref="M146:M147">
    <cfRule type="containsBlanks" dxfId="62" priority="34">
      <formula>LEN(TRIM(M146))=0</formula>
    </cfRule>
  </conditionalFormatting>
  <conditionalFormatting sqref="M149:M151">
    <cfRule type="containsBlanks" dxfId="61" priority="33">
      <formula>LEN(TRIM(M149))=0</formula>
    </cfRule>
  </conditionalFormatting>
  <conditionalFormatting sqref="M148">
    <cfRule type="containsBlanks" dxfId="60" priority="32">
      <formula>LEN(TRIM(M148))=0</formula>
    </cfRule>
  </conditionalFormatting>
  <conditionalFormatting sqref="M152">
    <cfRule type="containsBlanks" dxfId="59" priority="31">
      <formula>LEN(TRIM(M152))=0</formula>
    </cfRule>
  </conditionalFormatting>
  <conditionalFormatting sqref="M142">
    <cfRule type="containsBlanks" dxfId="58" priority="30">
      <formula>LEN(TRIM(M142))=0</formula>
    </cfRule>
  </conditionalFormatting>
  <conditionalFormatting sqref="M140">
    <cfRule type="containsBlanks" dxfId="57" priority="29">
      <formula>LEN(TRIM(M140))=0</formula>
    </cfRule>
  </conditionalFormatting>
  <conditionalFormatting sqref="M141">
    <cfRule type="containsBlanks" dxfId="56" priority="28">
      <formula>LEN(TRIM(M141))=0</formula>
    </cfRule>
  </conditionalFormatting>
  <conditionalFormatting sqref="AB141">
    <cfRule type="containsBlanks" dxfId="55" priority="23">
      <formula>LEN(TRIM(AB141))=0</formula>
    </cfRule>
  </conditionalFormatting>
  <conditionalFormatting sqref="AB148">
    <cfRule type="containsBlanks" dxfId="54" priority="22">
      <formula>LEN(TRIM(AB148))=0</formula>
    </cfRule>
  </conditionalFormatting>
  <conditionalFormatting sqref="AB140">
    <cfRule type="containsBlanks" dxfId="53" priority="21">
      <formula>LEN(TRIM(AB140))=0</formula>
    </cfRule>
  </conditionalFormatting>
  <conditionalFormatting sqref="AB152">
    <cfRule type="containsBlanks" dxfId="52" priority="20">
      <formula>LEN(TRIM(AB152))=0</formula>
    </cfRule>
  </conditionalFormatting>
  <conditionalFormatting sqref="H225">
    <cfRule type="containsBlanks" dxfId="51" priority="13">
      <formula>LEN(TRIM(H225))=0</formula>
    </cfRule>
  </conditionalFormatting>
  <conditionalFormatting sqref="R426">
    <cfRule type="containsBlanks" dxfId="50" priority="11">
      <formula>LEN(TRIM(R426))=0</formula>
    </cfRule>
  </conditionalFormatting>
  <conditionalFormatting sqref="R426">
    <cfRule type="containsBlanks" dxfId="49" priority="10">
      <formula>LEN(TRIM(R426))=0</formula>
    </cfRule>
  </conditionalFormatting>
  <conditionalFormatting sqref="W88">
    <cfRule type="containsBlanks" dxfId="48" priority="8">
      <formula>LEN(TRIM(W88))=0</formula>
    </cfRule>
  </conditionalFormatting>
  <conditionalFormatting sqref="J24:J30 Y24:Y25 T24:T25 J32 J36:J45 J47 J51:J61 J63:J108 J174:J180 J379:J380 J382:J387 J397:J399 J401:J402 J404:J413 J420:J424 J426 J429:J430 J433 O32:O37 O47:O152 O159:O164 O380 O382:O395 O397:O399 O404 O406:O410 O412:O413 O418 O420 O422:O424 O426 O428 T159:T164 Y159:Y161 AD123 AD159:AD164 V355:X355 V356:W366 V350:X350 V351:W354 V338:X338 V339:W349 V334:X334 V335:W337 V331:X331 V327:X327 V328:W330 V324:X324 L351:M354 L339:M349 L355:N355 L350:N350 L338:N338 L334:N334 L335:M337 L331:N331 L327:N327 L328:M330 L324:N324 L325:M326 Q324:S324 Q327:S327 Q331:S331 Q334:S334 Q338:S338 Q350:S350 Q355:S355 Q356:R366 Q351:R354 Q339:R349 Q335:R337 Q328:R330 Q325:R326 Q319:R323 AA324:AC324 AA327:AC327 AA331:AC331 AA334:AC334 AA338:AC338 AA350:AC350 AA355:AC355 AA356:AB366 AA351:AB354 AA339:AB349 AA328:AB330 L252:N252 Q252:S252 V252:X252 AA252:AC252 AF252:AG252 H427:H428 Y164 E222 F209:G209 O27:O30 E28:E36 AD24:AD25 E53 E97:E101 E103:E107 E185 E203:E208 H211:H212 E244 E248 E250 H430:H440 O262:O303 O39:O45 T123 Y123 T138 Y138 AD138 T153:T157 Y153:Y157 T27:T40 Y27:Y108 AD27:AD108 T42:T108 Y262:Y316 T262:T316 AD262:AD316 G33:H35 E82:E94 E168:E183 E187:E201 H215:H220 E210:E220 E236:E240 E252:E316 H398:H425 H372:H396 K28:L28 K43:L43 K86:L86 K89:L89 K91:L93 K175:L175 K177:L179 K310:L310 K312:L312 K314:L316 L319:M323 K380:L380 K383:L384 K387:L387 K404:L404 K406:L406 K408:L410 K420:L420 K422:L424 P264:P265 P271:Q271 P274:Q279 U28:V28 U31:V31 U33:V35 U43:V43 U46:V46 U48:V50 U62:V62 U175:V175 U177:V179 U264:V265 U270:V271 U274:V279 U308:V308 U310:V310 U312:V312 U314:V316 V319:W323 V325:W326 V332:W333 U378:V378 U380:V380 U383:V384 U387:V387 U389:V395 U402:V402 U404:V404 U406:V406 U408:V410 U418:V418 U420:V420 U422:V424 Z28 Z31 Z33:Z35 Z175:AA175 Z177:AA179 Z264:Z265 Z270:AA271 Z274:AA279 Z308:AA308 Z310:AA310 Z312:AA312 Z314:AA316 AA319:AB323 AA325:AB326 AA335:AB337 Z378 Z380 Z383:Z384 Z387 Z389:AA395 Z402:AA402 Z404:AA404 Z406:AA406 Z408:AA410 Z418 Z420:AA420 Z422:AA424 AE28 AE31 AE33:AF35 AE41 AE43 AE46 AE48:AF50 AE62:AF62 AE84:AF84 AE86 AE89:AF89 AE91:AF93 U172:X172 AE175:AF175 AE177:AF179 AE264:AF265 AE270:AF271 AE274:AF279 AE308:AF308 AE310:AF310 AE312:AF312 AE314:AF316 AF318:AG366 AE378 AE380 AE383:AE384 AE387 AE389:AF395 AE402 AE404 AE406:AF406 AE408:AF410 AE418 AE420:AF420 AE422:AF424 E224:E233 F210:H210 F221:H222 F252:I252 F335:H337 F319:H323 F325:H326 F356:H366 F328:H330 F355:I355 F350:I350 F351:H354 F338:I338 F339:H349 F334:I334 F331:I331 F327:I327 F324:I324 J182:J316 O221:O259 T225:T259 Y196:Y259 Z172 AE172 L318:N318 Q318:S318 V318:X318 AA318:AC318 L332:M333 E39:E51 E56:E80 E109:E122 E125:E137 E139:E164 J123:J138 J153:J164 J319:J366 E319:E366 P270 Q332:R333 AB172:AC172 AA332:AB333 F22:H32 F36:H123 F124:G137 F138:H164 F166:H208 F211:G220 H223:H224 H226:H233 F223:G233 F234:H251 F253:H316 F332:H333 F371:G440 O372:O375 O434:O440 J418:L418 J389:L395 J372:J375 E372:E449 F441:H449 J172:L172 J167:J170 O167:O209 T167:T223 Y167:Y194 AD167:AD259 A18:AG18 L356:M366">
    <cfRule type="containsBlanks" dxfId="46" priority="188">
      <formula>LEN(TRIM(A18))=0</formula>
    </cfRule>
  </conditionalFormatting>
  <conditionalFormatting sqref="D253:D309">
    <cfRule type="containsBlanks" dxfId="45" priority="187">
      <formula>LEN(TRIM(D253))=0</formula>
    </cfRule>
  </conditionalFormatting>
  <conditionalFormatting sqref="X253:X259 X262:X303">
    <cfRule type="containsBlanks" dxfId="44" priority="186">
      <formula>LEN(TRIM(X253))=0</formula>
    </cfRule>
  </conditionalFormatting>
  <conditionalFormatting sqref="N253:N303 O260:P261">
    <cfRule type="containsBlanks" dxfId="43" priority="183">
      <formula>LEN(TRIM(N253))=0</formula>
    </cfRule>
  </conditionalFormatting>
  <conditionalFormatting sqref="L139:L152 L29:M30 M28 L32:M32 M31 M33:M35 L36:M42 L44:M45 M43 L47:M47 M46 L51:M61 M48:M50 M62 L63:M85 L87:M88 M86 L90:M90 M89 M91:M93 L94:M108 L109:L113 L115:L116 L118 L122 L22:M27 L123:M138 L153:M164">
    <cfRule type="containsBlanks" dxfId="42" priority="182">
      <formula>LEN(TRIM(L22))=0</formula>
    </cfRule>
  </conditionalFormatting>
  <conditionalFormatting sqref="M397">
    <cfRule type="containsBlanks" dxfId="41" priority="108">
      <formula>LEN(TRIM(M397))=0</formula>
    </cfRule>
  </conditionalFormatting>
  <conditionalFormatting sqref="H429">
    <cfRule type="containsBlanks" dxfId="40" priority="107">
      <formula>LEN(TRIM(H429))=0</formula>
    </cfRule>
  </conditionalFormatting>
  <conditionalFormatting sqref="M183">
    <cfRule type="containsBlanks" dxfId="39" priority="104">
      <formula>LEN(TRIM(M183))=0</formula>
    </cfRule>
  </conditionalFormatting>
  <conditionalFormatting sqref="O210:O220">
    <cfRule type="containsBlanks" dxfId="38" priority="84">
      <formula>LEN(TRIM(O210))=0</formula>
    </cfRule>
  </conditionalFormatting>
  <conditionalFormatting sqref="J109:J112 J116:J122 K117:L117 K119:L121">
    <cfRule type="containsBlanks" dxfId="37" priority="83">
      <formula>LEN(TRIM(J109))=0</formula>
    </cfRule>
  </conditionalFormatting>
  <conditionalFormatting sqref="M109 M113:M115">
    <cfRule type="containsBlanks" dxfId="36" priority="81">
      <formula>LEN(TRIM(M109))=0</formula>
    </cfRule>
  </conditionalFormatting>
  <conditionalFormatting sqref="M116:M117">
    <cfRule type="containsBlanks" dxfId="35" priority="80">
      <formula>LEN(TRIM(M116))=0</formula>
    </cfRule>
  </conditionalFormatting>
  <conditionalFormatting sqref="T109:T111 T116:T118 T122 U117:V117">
    <cfRule type="containsBlanks" dxfId="34" priority="73">
      <formula>LEN(TRIM(T109))=0</formula>
    </cfRule>
  </conditionalFormatting>
  <conditionalFormatting sqref="T113:T115 U114:V114">
    <cfRule type="containsBlanks" dxfId="33" priority="72">
      <formula>LEN(TRIM(T113))=0</formula>
    </cfRule>
  </conditionalFormatting>
  <conditionalFormatting sqref="W109 W117 W112:W115">
    <cfRule type="containsBlanks" dxfId="32" priority="70">
      <formula>LEN(TRIM(W109))=0</formula>
    </cfRule>
  </conditionalFormatting>
  <conditionalFormatting sqref="W116">
    <cfRule type="containsBlanks" dxfId="31" priority="69">
      <formula>LEN(TRIM(W116))=0</formula>
    </cfRule>
  </conditionalFormatting>
  <conditionalFormatting sqref="Y109:Y112 Y116 Y118 Y122">
    <cfRule type="containsBlanks" dxfId="30" priority="63">
      <formula>LEN(TRIM(Y109))=0</formula>
    </cfRule>
  </conditionalFormatting>
  <conditionalFormatting sqref="Y113:Y115">
    <cfRule type="containsBlanks" dxfId="29" priority="62">
      <formula>LEN(TRIM(Y113))=0</formula>
    </cfRule>
  </conditionalFormatting>
  <conditionalFormatting sqref="AB112:AB117 AB119:AB121">
    <cfRule type="containsBlanks" dxfId="28" priority="59">
      <formula>LEN(TRIM(AB112))=0</formula>
    </cfRule>
  </conditionalFormatting>
  <conditionalFormatting sqref="AD109:AD112 AD116 AD118 AD122 AE112:AF112">
    <cfRule type="containsBlanks" dxfId="27" priority="56">
      <formula>LEN(TRIM(AD109))=0</formula>
    </cfRule>
  </conditionalFormatting>
  <conditionalFormatting sqref="AD113:AD115 AE114:AF114">
    <cfRule type="containsBlanks" dxfId="26" priority="55">
      <formula>LEN(TRIM(AD113))=0</formula>
    </cfRule>
  </conditionalFormatting>
  <conditionalFormatting sqref="AG109">
    <cfRule type="containsBlanks" dxfId="25" priority="52">
      <formula>LEN(TRIM(AG109))=0</formula>
    </cfRule>
  </conditionalFormatting>
  <conditionalFormatting sqref="AG112:AG117 AG119:AG121">
    <cfRule type="containsBlanks" dxfId="24" priority="51">
      <formula>LEN(TRIM(AG112))=0</formula>
    </cfRule>
  </conditionalFormatting>
  <conditionalFormatting sqref="T134:T136">
    <cfRule type="containsBlanks" dxfId="23" priority="46">
      <formula>LEN(TRIM(T134))=0</formula>
    </cfRule>
  </conditionalFormatting>
  <conditionalFormatting sqref="T137 T124:T133 U127 W127:Z127 AB127:AE127">
    <cfRule type="containsBlanks" dxfId="22" priority="45">
      <formula>LEN(TRIM(T124))=0</formula>
    </cfRule>
  </conditionalFormatting>
  <conditionalFormatting sqref="AG124:AG132 AG134:AG137">
    <cfRule type="containsBlanks" dxfId="21" priority="40">
      <formula>LEN(TRIM(AG124))=0</formula>
    </cfRule>
  </conditionalFormatting>
  <conditionalFormatting sqref="AG133">
    <cfRule type="containsBlanks" dxfId="20" priority="39">
      <formula>LEN(TRIM(AG133))=0</formula>
    </cfRule>
  </conditionalFormatting>
  <conditionalFormatting sqref="J139:J152">
    <cfRule type="containsBlanks" dxfId="19" priority="37">
      <formula>LEN(TRIM(J139))=0</formula>
    </cfRule>
  </conditionalFormatting>
  <conditionalFormatting sqref="M143:M145">
    <cfRule type="containsBlanks" dxfId="18" priority="35">
      <formula>LEN(TRIM(M143))=0</formula>
    </cfRule>
  </conditionalFormatting>
  <conditionalFormatting sqref="T139:T152">
    <cfRule type="containsBlanks" dxfId="17" priority="27">
      <formula>LEN(TRIM(T139))=0</formula>
    </cfRule>
  </conditionalFormatting>
  <conditionalFormatting sqref="Y139:Y152 Z142 Z144 Z147:AA147 Z149:AA151">
    <cfRule type="containsBlanks" dxfId="16" priority="26">
      <formula>LEN(TRIM(Y139))=0</formula>
    </cfRule>
  </conditionalFormatting>
  <conditionalFormatting sqref="AB139">
    <cfRule type="containsBlanks" dxfId="15" priority="25">
      <formula>LEN(TRIM(AB139))=0</formula>
    </cfRule>
  </conditionalFormatting>
  <conditionalFormatting sqref="AB142:AB147 AB149:AB151">
    <cfRule type="containsBlanks" dxfId="14" priority="24">
      <formula>LEN(TRIM(AB142))=0</formula>
    </cfRule>
  </conditionalFormatting>
  <conditionalFormatting sqref="AD139:AD152 AE142:AF142 AE144:AF144 AE147:AF147 AE149:AF151">
    <cfRule type="containsBlanks" dxfId="13" priority="19">
      <formula>LEN(TRIM(AD139))=0</formula>
    </cfRule>
  </conditionalFormatting>
  <conditionalFormatting sqref="O304:O316 P305:Q308 P310:Q310 P312:Q312 P314:Q316">
    <cfRule type="containsBlanks" dxfId="12" priority="18">
      <formula>LEN(TRIM(O304))=0</formula>
    </cfRule>
  </conditionalFormatting>
  <conditionalFormatting sqref="H397">
    <cfRule type="containsBlanks" dxfId="11" priority="17">
      <formula>LEN(TRIM(H397))=0</formula>
    </cfRule>
  </conditionalFormatting>
  <conditionalFormatting sqref="R211">
    <cfRule type="containsBlanks" dxfId="10" priority="16">
      <formula>LEN(TRIM(R211))=0</formula>
    </cfRule>
  </conditionalFormatting>
  <conditionalFormatting sqref="M372:M373">
    <cfRule type="containsBlanks" dxfId="9" priority="15">
      <formula>LEN(TRIM(M372))=0</formula>
    </cfRule>
  </conditionalFormatting>
  <conditionalFormatting sqref="W397">
    <cfRule type="containsBlanks" dxfId="8" priority="14">
      <formula>LEN(TRIM(W397))=0</formula>
    </cfRule>
  </conditionalFormatting>
  <conditionalFormatting sqref="M225">
    <cfRule type="containsBlanks" dxfId="7" priority="12">
      <formula>LEN(TRIM(M225))=0</formula>
    </cfRule>
  </conditionalFormatting>
  <conditionalFormatting sqref="W426">
    <cfRule type="containsBlanks" dxfId="6" priority="9">
      <formula>LEN(TRIM(W426))=0</formula>
    </cfRule>
  </conditionalFormatting>
  <conditionalFormatting sqref="H213">
    <cfRule type="containsBlanks" dxfId="4" priority="5">
      <formula>LEN(TRIM(H213))=0</formula>
    </cfRule>
  </conditionalFormatting>
  <conditionalFormatting sqref="AG213">
    <cfRule type="containsBlanks" dxfId="3" priority="4">
      <formula>LEN(TRIM(AG213))=0</formula>
    </cfRule>
  </conditionalFormatting>
  <conditionalFormatting sqref="AA248">
    <cfRule type="containsBlanks" dxfId="2" priority="3">
      <formula>LEN(TRIM(AA248))=0</formula>
    </cfRule>
  </conditionalFormatting>
  <conditionalFormatting sqref="M174">
    <cfRule type="containsBlanks" dxfId="1" priority="2">
      <formula>LEN(TRIM(M174))=0</formula>
    </cfRule>
  </conditionalFormatting>
  <conditionalFormatting sqref="M429">
    <cfRule type="containsBlanks" dxfId="0" priority="1">
      <formula>LEN(TRIM(M429))=0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 истч </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2023-03-27T04:25:31Z</dcterms:created>
  <dcterms:modified xsi:type="dcterms:W3CDTF">2023-03-27T04:48:42Z</dcterms:modified>
</cp:coreProperties>
</file>