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ОПиО\АРМы\Пятилетка 2010-2013\Планы отчеты для Минэнерго\2019\ОТЧЕТ\4 квартал\Отчет на отправку за 2019 год\"/>
    </mc:Choice>
  </mc:AlternateContent>
  <bookViews>
    <workbookView xWindow="0" yWindow="0" windowWidth="28800" windowHeight="12300"/>
  </bookViews>
  <sheets>
    <sheet name="10 Кв ф" sheetId="1" r:id="rId1"/>
  </sheets>
  <definedNames>
    <definedName name="_xlnm._FilterDatabase" localSheetId="0" hidden="1">'10 Кв ф'!$A$19:$S$617</definedName>
    <definedName name="Z_0166F564_6860_4A4D_BCAA_7E652E2AE38D_.wvu.FilterData" localSheetId="0" hidden="1">'10 Кв ф'!$A$18:$T$582</definedName>
    <definedName name="Z_06A3F353_51B3_4A72_AD0A_D70EC1B6E0CE_.wvu.FilterData" localSheetId="0" hidden="1">'10 Кв ф'!$A$19:$T$582</definedName>
    <definedName name="Z_0A56C8BB_F57D_4E95_9156_3312F9525C5E_.wvu.FilterData" localSheetId="0" hidden="1">'10 Кв ф'!$A$19:$T$582</definedName>
    <definedName name="Z_0D2A7B5C_0C40_4E6D_963D_52EC84514A68_.wvu.FilterData" localSheetId="0" hidden="1">'10 Кв ф'!$A$19:$T$582</definedName>
    <definedName name="Z_0D93C89F_D6DE_45E3_8D65_4852C654EFF1_.wvu.FilterData" localSheetId="0" hidden="1">'10 Кв ф'!$A$19:$T$617</definedName>
    <definedName name="Z_0D93C89F_D6DE_45E3_8D65_4852C654EFF1_.wvu.PrintArea" localSheetId="0" hidden="1">'10 Кв ф'!$A$1:$T$617</definedName>
    <definedName name="Z_1017E5F6_993F_45C9_9841_6CF924CF1200_.wvu.FilterData" localSheetId="0" hidden="1">'10 Кв ф'!$A$18:$T$582</definedName>
    <definedName name="Z_12DE1D8C_2E36_443D_8681_573806BBC37D_.wvu.FilterData" localSheetId="0" hidden="1">'10 Кв ф'!$A$18:$T$581</definedName>
    <definedName name="Z_1470A267_A675_4CA9_A66C_50B69FF85DA3_.wvu.FilterData" localSheetId="0" hidden="1">'10 Кв ф'!$A$18:$T$582</definedName>
    <definedName name="Z_17749444_678E_426F_BD89_F71E60B050A4_.wvu.FilterData" localSheetId="0" hidden="1">'10 Кв ф'!$A$18:$T$582</definedName>
    <definedName name="Z_1E4EBB30_6787_4635_A1AD_11437E13556E_.wvu.FilterData" localSheetId="0" hidden="1">'10 Кв ф'!$A$18:$T$582</definedName>
    <definedName name="Z_27831D98_248D_4C5D_8651_2FCE3375DCF3_.wvu.FilterData" localSheetId="0" hidden="1">'10 Кв ф'!$A$18:$T$18</definedName>
    <definedName name="Z_3D41F91B_9A2B_4030_8403_A8DDF01EAA7A_.wvu.FilterData" localSheetId="0" hidden="1">'10 Кв ф'!$A$18:$T$582</definedName>
    <definedName name="Z_3D6FFAC9_26ED_4EAD_9DCA_78A482DA12FA_.wvu.FilterData" localSheetId="0" hidden="1">'10 Кв ф'!$A$18:$T$617</definedName>
    <definedName name="Z_3E520E1B_F34B_498F_8FF1_F06CA90FBFAA_.wvu.FilterData" localSheetId="0" hidden="1">'10 Кв ф'!$A$18:$T$581</definedName>
    <definedName name="Z_4350EDF1_8F1B_4807_8541_0DE3B02DBABA_.wvu.FilterData" localSheetId="0" hidden="1">'10 Кв ф'!#REF!</definedName>
    <definedName name="Z_4364DD0C_60A9_4939_80C2_42978509A381_.wvu.FilterData" localSheetId="0" hidden="1">'10 Кв ф'!$A$18:$T$617</definedName>
    <definedName name="Z_57B90536_E403_481F_B537_76A8A1190347_.wvu.FilterData" localSheetId="0" hidden="1">'10 Кв ф'!$A$18:$T$617</definedName>
    <definedName name="Z_57B90536_E403_481F_B537_76A8A1190347_.wvu.PrintArea" localSheetId="0" hidden="1">'10 Кв ф'!$A$1:$T$617</definedName>
    <definedName name="Z_584ABB53_32FF_4B7B_98BB_CA3B2584A02E_.wvu.FilterData" localSheetId="0" hidden="1">'10 Кв ф'!$A$18:$T$617</definedName>
    <definedName name="Z_58D64E48_2FAA_4C54_85F8_4917CD959A23_.wvu.FilterData" localSheetId="0" hidden="1">'10 Кв ф'!$A$19:$T$582</definedName>
    <definedName name="Z_5D814110_5DA2_4133_93D9_99EF1B49B17B_.wvu.FilterData" localSheetId="0" hidden="1">'10 Кв ф'!$A$18:$T$18</definedName>
    <definedName name="Z_6356004F_9CC1_40CF_B0B2_A9FB11BA61A7_.wvu.FilterData" localSheetId="0" hidden="1">'10 Кв ф'!#REF!</definedName>
    <definedName name="Z_64C82260_6A7F_4E26_A3BE_B3CFD5C1C1BF_.wvu.FilterData" localSheetId="0" hidden="1">'10 Кв ф'!$A$18:$T$582</definedName>
    <definedName name="Z_655DFEB5_C371_40DD_82FC_2F6B360E2859_.wvu.FilterData" localSheetId="0" hidden="1">'10 Кв ф'!$A$18:$T$582</definedName>
    <definedName name="Z_66D403AB_EA89_4957_AA3A_9374DB17FF5F_.wvu.FilterData" localSheetId="0" hidden="1">'10 Кв ф'!$A$18:$T$582</definedName>
    <definedName name="Z_693252B3_5FB1_4BEE_8319_9F410CBC9A6D_.wvu.FilterData" localSheetId="0" hidden="1">'10 Кв ф'!#REF!</definedName>
    <definedName name="Z_69A29897_1D67_46B2_9C0C_AA0ADAC9AB8C_.wvu.FilterData" localSheetId="0" hidden="1">'10 Кв ф'!$A$18:$T$582</definedName>
    <definedName name="Z_6F5C25E3_FA9C_4839_AF94_DEE882837079_.wvu.FilterData" localSheetId="0" hidden="1">'10 Кв ф'!$A$18:$T$582</definedName>
    <definedName name="Z_6FC8CDDA_2F22_43F0_A6F6_3C1F10ECFB0A_.wvu.FilterData" localSheetId="0" hidden="1">'10 Кв ф'!$A$18:$T$580</definedName>
    <definedName name="Z_71843E8E_FECF_48AE_A09C_6820DB9CAE0B_.wvu.FilterData" localSheetId="0" hidden="1">'10 Кв ф'!$A$18:$T$617</definedName>
    <definedName name="Z_7694D342_12FA_4800_9B2F_894DCECAE7B4_.wvu.FilterData" localSheetId="0" hidden="1">'10 Кв ф'!$A$18:$T$582</definedName>
    <definedName name="Z_84623340_CF58_4BC5_A988_3823C261B227_.wvu.FilterData" localSheetId="0" hidden="1">'10 Кв ф'!$A$18:$T$617</definedName>
    <definedName name="Z_84623340_CF58_4BC5_A988_3823C261B227_.wvu.PrintArea" localSheetId="0" hidden="1">'10 Кв ф'!$A$1:$T$617</definedName>
    <definedName name="Z_8B154DE0_53DB_4AF6_B1C2_32179B4E88BC_.wvu.FilterData" localSheetId="0" hidden="1">'10 Кв ф'!$A$18:$T$582</definedName>
    <definedName name="Z_8DFE875F_0C3F_4914_B6AA_FBE17C23D7D2_.wvu.FilterData" localSheetId="0" hidden="1">'10 Кв ф'!$A$19:$T$582</definedName>
    <definedName name="Z_93C4A63C_004C_41C7_AAD5_33C242984D35_.wvu.FilterData" localSheetId="0" hidden="1">'10 Кв ф'!$A$18:$T$18</definedName>
    <definedName name="Z_963A1F4E_14C6_4BB5_A521_D0FE868E7D37_.wvu.FilterData" localSheetId="0" hidden="1">'10 Кв ф'!$A$18:$T$18</definedName>
    <definedName name="Z_9B430562_8070_4258_8703_BFAE6EBDC58C_.wvu.FilterData" localSheetId="0" hidden="1">'10 Кв ф'!$A$18:$T$582</definedName>
    <definedName name="Z_A77A5C65_3B6D_434F_8258_50CC036FD700_.wvu.FilterData" localSheetId="0" hidden="1">'10 Кв ф'!$A$18:$T$617</definedName>
    <definedName name="Z_AC71B388_5FE0_4A9D_8A8E_E18D1F00B0E3_.wvu.FilterData" localSheetId="0" hidden="1">'10 Кв ф'!$A$18:$T$582</definedName>
    <definedName name="Z_C15C57B9_037F_4445_B888_4EC853978147_.wvu.FilterData" localSheetId="0" hidden="1">'10 Кв ф'!$A$18:$T$581</definedName>
    <definedName name="Z_C60D55EC_865E_4D38_AE27_9E8AD04058A4_.wvu.FilterData" localSheetId="0" hidden="1">'10 Кв ф'!$A$18:$T$582</definedName>
    <definedName name="Z_C8834271_1CC2_459D_BFED_D8003474F42A_.wvu.FilterData" localSheetId="0" hidden="1">'10 Кв ф'!$A$18:$T$582</definedName>
    <definedName name="Z_CD577179_AC97_47E1_BD55_34C9FD4F7788_.wvu.FilterData" localSheetId="0" hidden="1">'10 Кв ф'!$A$18:$T$582</definedName>
    <definedName name="Z_CE1E033E_FF00_49FF_86F8_A53BE3AEB0CB_.wvu.FilterData" localSheetId="0" hidden="1">'10 Кв ф'!$A$18:$T$617</definedName>
    <definedName name="Z_CE1E033E_FF00_49FF_86F8_A53BE3AEB0CB_.wvu.PrintArea" localSheetId="0" hidden="1">'10 Кв ф'!$A$1:$T$617</definedName>
    <definedName name="Z_D2373A93_A74A_4F74_898B_4F2E2B0E4C0B_.wvu.FilterData" localSheetId="0" hidden="1">'10 Кв ф'!$A$18:$T$617</definedName>
    <definedName name="Z_D2CBDC49_B9AD_49DF_A2DD_0C0CEC3CCF43_.wvu.FilterData" localSheetId="0" hidden="1">'10 Кв ф'!$A$18:$T$582</definedName>
    <definedName name="Z_D65DB3B3_D583_4A50_96A0_49F0BFBC42FA_.wvu.FilterData" localSheetId="0" hidden="1">'10 Кв ф'!$A$18:$T$617</definedName>
    <definedName name="Z_D6D9C024_8179_4E41_8196_D59861ADD944_.wvu.FilterData" localSheetId="0" hidden="1">'10 Кв ф'!$A$18:$T$617</definedName>
    <definedName name="Z_D8A1492F_0E32_4C4E_B90C_4EE6AF3DB003_.wvu.FilterData" localSheetId="0" hidden="1">'10 Кв ф'!$A$18:$T$18</definedName>
    <definedName name="Z_DC64EED4_A191_4298_87E4_64E85FD8D110_.wvu.FilterData" localSheetId="0" hidden="1">'10 Кв ф'!$A$18:$T$582</definedName>
    <definedName name="Z_DD79EF37_1308_44D2_981A_C28745460F44_.wvu.FilterData" localSheetId="0" hidden="1">'10 Кв ф'!$A$18:$T$582</definedName>
    <definedName name="Z_DDAC970E_030F_4B51_AB9C_405787409F8D_.wvu.FilterData" localSheetId="0" hidden="1">'10 Кв ф'!$A$18:$T$18</definedName>
    <definedName name="Z_E411A018_3262_426B_992B_D639BDC47809_.wvu.FilterData" localSheetId="0" hidden="1">'10 Кв ф'!$A$18:$T$582</definedName>
    <definedName name="Z_E65E1C7B_B53B_4B88_8602_A3F4B4E3D382_.wvu.FilterData" localSheetId="0" hidden="1">'10 Кв ф'!$A$18:$T$617</definedName>
    <definedName name="Z_E8944C33_CF35_4790_9FEB_7204E02DE563_.wvu.FilterData" localSheetId="0" hidden="1">'10 Кв ф'!$A$18:$T$617</definedName>
    <definedName name="Z_E8944C33_CF35_4790_9FEB_7204E02DE563_.wvu.PrintArea" localSheetId="0" hidden="1">'10 Кв ф'!$A$1:$T$617</definedName>
    <definedName name="Z_EBE17BEF_ADE5_48A1_B3B0_13D095BC5397_.wvu.FilterData" localSheetId="0" hidden="1">'10 Кв ф'!$A$18:$T$582</definedName>
    <definedName name="Z_EF664B56_5069_481F_BF03_744F9121EDA1_.wvu.FilterData" localSheetId="0" hidden="1">'10 Кв ф'!$A$19:$T$582</definedName>
    <definedName name="Z_F5250458_B3DA_4BC9_8608_3E38DAC94C38_.wvu.FilterData" localSheetId="0" hidden="1">'10 Кв ф'!$A$18:$T$582</definedName>
    <definedName name="Z_F542FC93_15B6_4F75_8CE6_13289B723FF3_.wvu.FilterData" localSheetId="0" hidden="1">'10 Кв ф'!$A$18:$T$581</definedName>
    <definedName name="Z_FF811F01_18A2_472F_A2B1_C8CB4F7C4144_.wvu.FilterData" localSheetId="0" hidden="1">'10 Кв ф'!$A$18:$T$580</definedName>
    <definedName name="Z_FFD7E54C_3584_445D_916C_CB13835F8BCF_.wvu.FilterData" localSheetId="0" hidden="1">'10 Кв ф'!$A$18:$T$582</definedName>
    <definedName name="_xlnm.Print_Area" localSheetId="0">'10 Кв ф'!$A$1:$T$617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17" i="1" l="1"/>
  <c r="R617" i="1" s="1"/>
  <c r="S617" i="1" s="1"/>
  <c r="E617" i="1"/>
  <c r="H616" i="1"/>
  <c r="E616" i="1"/>
  <c r="H615" i="1"/>
  <c r="F615" i="1"/>
  <c r="F613" i="1" s="1"/>
  <c r="H614" i="1"/>
  <c r="E614" i="1"/>
  <c r="P613" i="1"/>
  <c r="O613" i="1"/>
  <c r="N613" i="1"/>
  <c r="M613" i="1"/>
  <c r="L613" i="1"/>
  <c r="K613" i="1"/>
  <c r="J613" i="1"/>
  <c r="I613" i="1"/>
  <c r="G613" i="1"/>
  <c r="D613" i="1"/>
  <c r="R607" i="1"/>
  <c r="Q607" i="1"/>
  <c r="P607" i="1"/>
  <c r="O607" i="1"/>
  <c r="N607" i="1"/>
  <c r="M607" i="1"/>
  <c r="L607" i="1"/>
  <c r="K607" i="1"/>
  <c r="J607" i="1"/>
  <c r="I607" i="1"/>
  <c r="H607" i="1"/>
  <c r="G607" i="1"/>
  <c r="F607" i="1"/>
  <c r="E607" i="1"/>
  <c r="D607" i="1"/>
  <c r="R601" i="1"/>
  <c r="R600" i="1" s="1"/>
  <c r="Q601" i="1"/>
  <c r="Q600" i="1" s="1"/>
  <c r="P601" i="1"/>
  <c r="P600" i="1" s="1"/>
  <c r="O601" i="1"/>
  <c r="N601" i="1"/>
  <c r="N600" i="1" s="1"/>
  <c r="M601" i="1"/>
  <c r="M600" i="1" s="1"/>
  <c r="L601" i="1"/>
  <c r="L600" i="1" s="1"/>
  <c r="K601" i="1"/>
  <c r="J601" i="1"/>
  <c r="J600" i="1" s="1"/>
  <c r="I601" i="1"/>
  <c r="I600" i="1" s="1"/>
  <c r="H601" i="1"/>
  <c r="H600" i="1" s="1"/>
  <c r="G601" i="1"/>
  <c r="G600" i="1" s="1"/>
  <c r="F601" i="1"/>
  <c r="F600" i="1" s="1"/>
  <c r="E601" i="1"/>
  <c r="E600" i="1" s="1"/>
  <c r="O600" i="1"/>
  <c r="K600" i="1"/>
  <c r="H599" i="1"/>
  <c r="R599" i="1" s="1"/>
  <c r="S599" i="1" s="1"/>
  <c r="F599" i="1"/>
  <c r="H598" i="1"/>
  <c r="R598" i="1" s="1"/>
  <c r="S598" i="1" s="1"/>
  <c r="F598" i="1"/>
  <c r="P597" i="1"/>
  <c r="F597" i="1"/>
  <c r="P596" i="1"/>
  <c r="H596" i="1" s="1"/>
  <c r="R596" i="1" s="1"/>
  <c r="F596" i="1"/>
  <c r="O595" i="1"/>
  <c r="O591" i="1" s="1"/>
  <c r="N595" i="1"/>
  <c r="N591" i="1" s="1"/>
  <c r="M595" i="1"/>
  <c r="M591" i="1" s="1"/>
  <c r="L595" i="1"/>
  <c r="L591" i="1" s="1"/>
  <c r="K595" i="1"/>
  <c r="K591" i="1" s="1"/>
  <c r="J595" i="1"/>
  <c r="J591" i="1" s="1"/>
  <c r="I595" i="1"/>
  <c r="I591" i="1" s="1"/>
  <c r="G595" i="1"/>
  <c r="G591" i="1" s="1"/>
  <c r="E595" i="1"/>
  <c r="E591" i="1" s="1"/>
  <c r="D595" i="1"/>
  <c r="D591" i="1" s="1"/>
  <c r="H590" i="1"/>
  <c r="R590" i="1" s="1"/>
  <c r="S590" i="1" s="1"/>
  <c r="F590" i="1"/>
  <c r="P589" i="1"/>
  <c r="F589" i="1"/>
  <c r="O588" i="1"/>
  <c r="N588" i="1"/>
  <c r="M588" i="1"/>
  <c r="L588" i="1"/>
  <c r="K588" i="1"/>
  <c r="J588" i="1"/>
  <c r="I588" i="1"/>
  <c r="G588" i="1"/>
  <c r="E588" i="1"/>
  <c r="D588" i="1"/>
  <c r="P586" i="1"/>
  <c r="H586" i="1"/>
  <c r="F586" i="1"/>
  <c r="P585" i="1"/>
  <c r="O585" i="1"/>
  <c r="N585" i="1"/>
  <c r="M585" i="1"/>
  <c r="L585" i="1"/>
  <c r="K585" i="1"/>
  <c r="J585" i="1"/>
  <c r="I585" i="1"/>
  <c r="G585" i="1"/>
  <c r="E585" i="1"/>
  <c r="D585" i="1"/>
  <c r="P581" i="1"/>
  <c r="F581" i="1"/>
  <c r="F580" i="1" s="1"/>
  <c r="F575" i="1" s="1"/>
  <c r="O580" i="1"/>
  <c r="O575" i="1" s="1"/>
  <c r="N580" i="1"/>
  <c r="N575" i="1" s="1"/>
  <c r="M580" i="1"/>
  <c r="M575" i="1" s="1"/>
  <c r="L580" i="1"/>
  <c r="L575" i="1" s="1"/>
  <c r="K580" i="1"/>
  <c r="K575" i="1" s="1"/>
  <c r="J580" i="1"/>
  <c r="J575" i="1" s="1"/>
  <c r="I580" i="1"/>
  <c r="I575" i="1" s="1"/>
  <c r="G580" i="1"/>
  <c r="G575" i="1" s="1"/>
  <c r="E580" i="1"/>
  <c r="E575" i="1" s="1"/>
  <c r="D580" i="1"/>
  <c r="D575" i="1" s="1"/>
  <c r="R572" i="1"/>
  <c r="Q572" i="1"/>
  <c r="P572" i="1"/>
  <c r="O572" i="1"/>
  <c r="N572" i="1"/>
  <c r="M572" i="1"/>
  <c r="L572" i="1"/>
  <c r="K572" i="1"/>
  <c r="J572" i="1"/>
  <c r="I572" i="1"/>
  <c r="H572" i="1"/>
  <c r="G572" i="1"/>
  <c r="F572" i="1"/>
  <c r="E572" i="1"/>
  <c r="D572" i="1"/>
  <c r="R569" i="1"/>
  <c r="Q569" i="1"/>
  <c r="P569" i="1"/>
  <c r="O569" i="1"/>
  <c r="N569" i="1"/>
  <c r="M569" i="1"/>
  <c r="L569" i="1"/>
  <c r="K569" i="1"/>
  <c r="J569" i="1"/>
  <c r="I569" i="1"/>
  <c r="H569" i="1"/>
  <c r="G569" i="1"/>
  <c r="F569" i="1"/>
  <c r="E569" i="1"/>
  <c r="D569" i="1"/>
  <c r="H566" i="1"/>
  <c r="F566" i="1"/>
  <c r="H565" i="1"/>
  <c r="H564" i="1"/>
  <c r="R564" i="1" s="1"/>
  <c r="S564" i="1" s="1"/>
  <c r="F564" i="1"/>
  <c r="H563" i="1"/>
  <c r="F563" i="1"/>
  <c r="H562" i="1"/>
  <c r="R562" i="1" s="1"/>
  <c r="S562" i="1" s="1"/>
  <c r="F562" i="1"/>
  <c r="P561" i="1"/>
  <c r="O561" i="1"/>
  <c r="N561" i="1"/>
  <c r="M561" i="1"/>
  <c r="L561" i="1"/>
  <c r="K561" i="1"/>
  <c r="J561" i="1"/>
  <c r="I561" i="1"/>
  <c r="G561" i="1"/>
  <c r="E561" i="1"/>
  <c r="D561" i="1"/>
  <c r="H559" i="1"/>
  <c r="F559" i="1"/>
  <c r="F558" i="1" s="1"/>
  <c r="P558" i="1"/>
  <c r="O558" i="1"/>
  <c r="N558" i="1"/>
  <c r="M558" i="1"/>
  <c r="L558" i="1"/>
  <c r="K558" i="1"/>
  <c r="J558" i="1"/>
  <c r="I558" i="1"/>
  <c r="G558" i="1"/>
  <c r="E558" i="1"/>
  <c r="D558" i="1"/>
  <c r="H556" i="1"/>
  <c r="H555" i="1" s="1"/>
  <c r="R555" i="1"/>
  <c r="Q555" i="1"/>
  <c r="P555" i="1"/>
  <c r="O555" i="1"/>
  <c r="N555" i="1"/>
  <c r="N553" i="1" s="1"/>
  <c r="M555" i="1"/>
  <c r="L555" i="1"/>
  <c r="K555" i="1"/>
  <c r="J555" i="1"/>
  <c r="J553" i="1" s="1"/>
  <c r="I555" i="1"/>
  <c r="G555" i="1"/>
  <c r="F555" i="1"/>
  <c r="E555" i="1"/>
  <c r="E553" i="1" s="1"/>
  <c r="D555" i="1"/>
  <c r="R547" i="1"/>
  <c r="R546" i="1" s="1"/>
  <c r="Q547" i="1"/>
  <c r="Q546" i="1" s="1"/>
  <c r="P547" i="1"/>
  <c r="O547" i="1"/>
  <c r="N547" i="1"/>
  <c r="N546" i="1" s="1"/>
  <c r="M547" i="1"/>
  <c r="M546" i="1" s="1"/>
  <c r="L547" i="1"/>
  <c r="L546" i="1" s="1"/>
  <c r="K547" i="1"/>
  <c r="K546" i="1" s="1"/>
  <c r="J547" i="1"/>
  <c r="J546" i="1" s="1"/>
  <c r="I547" i="1"/>
  <c r="I546" i="1" s="1"/>
  <c r="H547" i="1"/>
  <c r="H546" i="1" s="1"/>
  <c r="G547" i="1"/>
  <c r="G546" i="1" s="1"/>
  <c r="F547" i="1"/>
  <c r="F546" i="1" s="1"/>
  <c r="E547" i="1"/>
  <c r="E546" i="1" s="1"/>
  <c r="P546" i="1"/>
  <c r="O546" i="1"/>
  <c r="D546" i="1"/>
  <c r="H545" i="1"/>
  <c r="E545" i="1"/>
  <c r="E538" i="1" s="1"/>
  <c r="E534" i="1" s="1"/>
  <c r="H544" i="1"/>
  <c r="F544" i="1"/>
  <c r="H543" i="1"/>
  <c r="F543" i="1"/>
  <c r="H542" i="1"/>
  <c r="R542" i="1" s="1"/>
  <c r="S542" i="1" s="1"/>
  <c r="F542" i="1"/>
  <c r="H541" i="1"/>
  <c r="R541" i="1" s="1"/>
  <c r="S541" i="1" s="1"/>
  <c r="F541" i="1"/>
  <c r="H540" i="1"/>
  <c r="F540" i="1"/>
  <c r="H539" i="1"/>
  <c r="R539" i="1" s="1"/>
  <c r="F539" i="1"/>
  <c r="P538" i="1"/>
  <c r="P534" i="1" s="1"/>
  <c r="O538" i="1"/>
  <c r="O534" i="1" s="1"/>
  <c r="N538" i="1"/>
  <c r="N534" i="1" s="1"/>
  <c r="M538" i="1"/>
  <c r="M534" i="1" s="1"/>
  <c r="L538" i="1"/>
  <c r="L534" i="1" s="1"/>
  <c r="K538" i="1"/>
  <c r="K534" i="1" s="1"/>
  <c r="J538" i="1"/>
  <c r="J534" i="1" s="1"/>
  <c r="I538" i="1"/>
  <c r="I534" i="1" s="1"/>
  <c r="G538" i="1"/>
  <c r="G534" i="1" s="1"/>
  <c r="D538" i="1"/>
  <c r="D534" i="1" s="1"/>
  <c r="H533" i="1"/>
  <c r="R533" i="1" s="1"/>
  <c r="S533" i="1" s="1"/>
  <c r="F533" i="1"/>
  <c r="H532" i="1"/>
  <c r="R532" i="1" s="1"/>
  <c r="F532" i="1"/>
  <c r="P531" i="1"/>
  <c r="O531" i="1"/>
  <c r="N531" i="1"/>
  <c r="M531" i="1"/>
  <c r="L531" i="1"/>
  <c r="K531" i="1"/>
  <c r="J531" i="1"/>
  <c r="I531" i="1"/>
  <c r="G531" i="1"/>
  <c r="E531" i="1"/>
  <c r="D531" i="1"/>
  <c r="H529" i="1"/>
  <c r="H528" i="1" s="1"/>
  <c r="P528" i="1"/>
  <c r="N528" i="1"/>
  <c r="L528" i="1"/>
  <c r="J528" i="1"/>
  <c r="H527" i="1"/>
  <c r="R527" i="1" s="1"/>
  <c r="S527" i="1" s="1"/>
  <c r="F527" i="1"/>
  <c r="H526" i="1"/>
  <c r="R526" i="1" s="1"/>
  <c r="S526" i="1" s="1"/>
  <c r="F526" i="1"/>
  <c r="H525" i="1"/>
  <c r="F525" i="1"/>
  <c r="H524" i="1"/>
  <c r="Q524" i="1" s="1"/>
  <c r="E524" i="1"/>
  <c r="H523" i="1"/>
  <c r="Q523" i="1" s="1"/>
  <c r="E523" i="1"/>
  <c r="H522" i="1"/>
  <c r="R522" i="1" s="1"/>
  <c r="S522" i="1" s="1"/>
  <c r="F522" i="1"/>
  <c r="H521" i="1"/>
  <c r="F521" i="1"/>
  <c r="P520" i="1"/>
  <c r="O520" i="1"/>
  <c r="N520" i="1"/>
  <c r="M520" i="1"/>
  <c r="L520" i="1"/>
  <c r="K520" i="1"/>
  <c r="J520" i="1"/>
  <c r="I520" i="1"/>
  <c r="G520" i="1"/>
  <c r="D520" i="1"/>
  <c r="H517" i="1"/>
  <c r="R517" i="1" s="1"/>
  <c r="S517" i="1" s="1"/>
  <c r="F517" i="1"/>
  <c r="H516" i="1"/>
  <c r="R516" i="1" s="1"/>
  <c r="S516" i="1" s="1"/>
  <c r="F516" i="1"/>
  <c r="H515" i="1"/>
  <c r="R515" i="1" s="1"/>
  <c r="S515" i="1" s="1"/>
  <c r="F515" i="1"/>
  <c r="P514" i="1"/>
  <c r="P509" i="1" s="1"/>
  <c r="O514" i="1"/>
  <c r="O509" i="1" s="1"/>
  <c r="N514" i="1"/>
  <c r="N509" i="1" s="1"/>
  <c r="M514" i="1"/>
  <c r="M509" i="1" s="1"/>
  <c r="L514" i="1"/>
  <c r="L509" i="1" s="1"/>
  <c r="K514" i="1"/>
  <c r="K509" i="1" s="1"/>
  <c r="J514" i="1"/>
  <c r="J509" i="1" s="1"/>
  <c r="I514" i="1"/>
  <c r="I509" i="1" s="1"/>
  <c r="G514" i="1"/>
  <c r="G509" i="1" s="1"/>
  <c r="E514" i="1"/>
  <c r="E509" i="1" s="1"/>
  <c r="D514" i="1"/>
  <c r="D509" i="1" s="1"/>
  <c r="R506" i="1"/>
  <c r="Q506" i="1"/>
  <c r="P506" i="1"/>
  <c r="O506" i="1"/>
  <c r="N506" i="1"/>
  <c r="M506" i="1"/>
  <c r="L506" i="1"/>
  <c r="K506" i="1"/>
  <c r="J506" i="1"/>
  <c r="I506" i="1"/>
  <c r="H506" i="1"/>
  <c r="G506" i="1"/>
  <c r="F506" i="1"/>
  <c r="E506" i="1"/>
  <c r="R503" i="1"/>
  <c r="Q503" i="1"/>
  <c r="P503" i="1"/>
  <c r="O503" i="1"/>
  <c r="N503" i="1"/>
  <c r="M503" i="1"/>
  <c r="L503" i="1"/>
  <c r="K503" i="1"/>
  <c r="J503" i="1"/>
  <c r="I503" i="1"/>
  <c r="H503" i="1"/>
  <c r="G503" i="1"/>
  <c r="F503" i="1"/>
  <c r="E503" i="1"/>
  <c r="D503" i="1"/>
  <c r="H500" i="1"/>
  <c r="R500" i="1" s="1"/>
  <c r="S500" i="1" s="1"/>
  <c r="F500" i="1"/>
  <c r="H499" i="1"/>
  <c r="R499" i="1" s="1"/>
  <c r="S499" i="1" s="1"/>
  <c r="F499" i="1"/>
  <c r="H498" i="1"/>
  <c r="R498" i="1" s="1"/>
  <c r="S498" i="1" s="1"/>
  <c r="F498" i="1"/>
  <c r="H497" i="1"/>
  <c r="F497" i="1"/>
  <c r="H496" i="1"/>
  <c r="R496" i="1" s="1"/>
  <c r="S496" i="1" s="1"/>
  <c r="F496" i="1"/>
  <c r="H495" i="1"/>
  <c r="R495" i="1" s="1"/>
  <c r="S495" i="1" s="1"/>
  <c r="F495" i="1"/>
  <c r="H494" i="1"/>
  <c r="R494" i="1" s="1"/>
  <c r="S494" i="1" s="1"/>
  <c r="F494" i="1"/>
  <c r="H493" i="1"/>
  <c r="R493" i="1" s="1"/>
  <c r="S493" i="1" s="1"/>
  <c r="F493" i="1"/>
  <c r="H492" i="1"/>
  <c r="F492" i="1"/>
  <c r="H491" i="1"/>
  <c r="R491" i="1" s="1"/>
  <c r="S491" i="1" s="1"/>
  <c r="F491" i="1"/>
  <c r="H490" i="1"/>
  <c r="R490" i="1" s="1"/>
  <c r="S490" i="1" s="1"/>
  <c r="F490" i="1"/>
  <c r="H489" i="1"/>
  <c r="R489" i="1" s="1"/>
  <c r="S489" i="1" s="1"/>
  <c r="F489" i="1"/>
  <c r="H488" i="1"/>
  <c r="F488" i="1"/>
  <c r="H487" i="1"/>
  <c r="F487" i="1"/>
  <c r="H486" i="1"/>
  <c r="R486" i="1" s="1"/>
  <c r="S486" i="1" s="1"/>
  <c r="F486" i="1"/>
  <c r="H485" i="1"/>
  <c r="R485" i="1" s="1"/>
  <c r="S485" i="1" s="1"/>
  <c r="F485" i="1"/>
  <c r="H484" i="1"/>
  <c r="F484" i="1"/>
  <c r="H483" i="1"/>
  <c r="F483" i="1"/>
  <c r="H482" i="1"/>
  <c r="R482" i="1" s="1"/>
  <c r="S482" i="1" s="1"/>
  <c r="F482" i="1"/>
  <c r="H481" i="1"/>
  <c r="R481" i="1" s="1"/>
  <c r="S481" i="1" s="1"/>
  <c r="F481" i="1"/>
  <c r="H480" i="1"/>
  <c r="F480" i="1"/>
  <c r="H479" i="1"/>
  <c r="R479" i="1" s="1"/>
  <c r="S479" i="1" s="1"/>
  <c r="F479" i="1"/>
  <c r="H478" i="1"/>
  <c r="R478" i="1" s="1"/>
  <c r="S478" i="1" s="1"/>
  <c r="F478" i="1"/>
  <c r="H477" i="1"/>
  <c r="R477" i="1" s="1"/>
  <c r="S477" i="1" s="1"/>
  <c r="F477" i="1"/>
  <c r="H476" i="1"/>
  <c r="F476" i="1"/>
  <c r="H475" i="1"/>
  <c r="R475" i="1" s="1"/>
  <c r="S475" i="1" s="1"/>
  <c r="F475" i="1"/>
  <c r="H474" i="1"/>
  <c r="R474" i="1" s="1"/>
  <c r="S474" i="1" s="1"/>
  <c r="F474" i="1"/>
  <c r="H473" i="1"/>
  <c r="R473" i="1" s="1"/>
  <c r="S473" i="1" s="1"/>
  <c r="F473" i="1"/>
  <c r="H472" i="1"/>
  <c r="F472" i="1"/>
  <c r="H471" i="1"/>
  <c r="R471" i="1" s="1"/>
  <c r="S471" i="1" s="1"/>
  <c r="F471" i="1"/>
  <c r="H470" i="1"/>
  <c r="R470" i="1" s="1"/>
  <c r="S470" i="1" s="1"/>
  <c r="F470" i="1"/>
  <c r="H469" i="1"/>
  <c r="F469" i="1"/>
  <c r="H468" i="1"/>
  <c r="F468" i="1"/>
  <c r="H467" i="1"/>
  <c r="R467" i="1" s="1"/>
  <c r="S467" i="1" s="1"/>
  <c r="F467" i="1"/>
  <c r="H466" i="1"/>
  <c r="R466" i="1" s="1"/>
  <c r="S466" i="1" s="1"/>
  <c r="F466" i="1"/>
  <c r="H465" i="1"/>
  <c r="R465" i="1" s="1"/>
  <c r="S465" i="1" s="1"/>
  <c r="F465" i="1"/>
  <c r="H464" i="1"/>
  <c r="F464" i="1"/>
  <c r="H463" i="1"/>
  <c r="R463" i="1" s="1"/>
  <c r="S463" i="1" s="1"/>
  <c r="F463" i="1"/>
  <c r="H462" i="1"/>
  <c r="R462" i="1" s="1"/>
  <c r="S462" i="1" s="1"/>
  <c r="F462" i="1"/>
  <c r="H461" i="1"/>
  <c r="R461" i="1" s="1"/>
  <c r="F461" i="1"/>
  <c r="H460" i="1"/>
  <c r="R460" i="1" s="1"/>
  <c r="S460" i="1" s="1"/>
  <c r="F460" i="1"/>
  <c r="H459" i="1"/>
  <c r="F459" i="1"/>
  <c r="H458" i="1"/>
  <c r="R458" i="1" s="1"/>
  <c r="S458" i="1" s="1"/>
  <c r="F458" i="1"/>
  <c r="H457" i="1"/>
  <c r="R457" i="1" s="1"/>
  <c r="S457" i="1" s="1"/>
  <c r="F457" i="1"/>
  <c r="H456" i="1"/>
  <c r="F456" i="1"/>
  <c r="H455" i="1"/>
  <c r="F455" i="1"/>
  <c r="H454" i="1"/>
  <c r="R454" i="1" s="1"/>
  <c r="S454" i="1" s="1"/>
  <c r="F454" i="1"/>
  <c r="H453" i="1"/>
  <c r="R453" i="1" s="1"/>
  <c r="S453" i="1" s="1"/>
  <c r="F453" i="1"/>
  <c r="H452" i="1"/>
  <c r="R452" i="1" s="1"/>
  <c r="S452" i="1" s="1"/>
  <c r="F452" i="1"/>
  <c r="H451" i="1"/>
  <c r="F451" i="1"/>
  <c r="H450" i="1"/>
  <c r="R450" i="1" s="1"/>
  <c r="S450" i="1" s="1"/>
  <c r="F450" i="1"/>
  <c r="H449" i="1"/>
  <c r="R449" i="1" s="1"/>
  <c r="S449" i="1" s="1"/>
  <c r="F449" i="1"/>
  <c r="H448" i="1"/>
  <c r="R448" i="1" s="1"/>
  <c r="S448" i="1" s="1"/>
  <c r="F448" i="1"/>
  <c r="H447" i="1"/>
  <c r="F447" i="1"/>
  <c r="H446" i="1"/>
  <c r="R446" i="1" s="1"/>
  <c r="S446" i="1" s="1"/>
  <c r="F446" i="1"/>
  <c r="H445" i="1"/>
  <c r="R445" i="1" s="1"/>
  <c r="S445" i="1" s="1"/>
  <c r="F445" i="1"/>
  <c r="H444" i="1"/>
  <c r="F444" i="1"/>
  <c r="H443" i="1"/>
  <c r="F443" i="1"/>
  <c r="H442" i="1"/>
  <c r="R442" i="1" s="1"/>
  <c r="S442" i="1" s="1"/>
  <c r="F442" i="1"/>
  <c r="H441" i="1"/>
  <c r="R441" i="1" s="1"/>
  <c r="S441" i="1" s="1"/>
  <c r="F441" i="1"/>
  <c r="H440" i="1"/>
  <c r="R440" i="1" s="1"/>
  <c r="S440" i="1" s="1"/>
  <c r="F440" i="1"/>
  <c r="H439" i="1"/>
  <c r="F439" i="1"/>
  <c r="H438" i="1"/>
  <c r="R438" i="1" s="1"/>
  <c r="S438" i="1" s="1"/>
  <c r="F438" i="1"/>
  <c r="H437" i="1"/>
  <c r="R437" i="1" s="1"/>
  <c r="S437" i="1" s="1"/>
  <c r="F437" i="1"/>
  <c r="H436" i="1"/>
  <c r="R436" i="1" s="1"/>
  <c r="S436" i="1" s="1"/>
  <c r="F436" i="1"/>
  <c r="H435" i="1"/>
  <c r="F435" i="1"/>
  <c r="H434" i="1"/>
  <c r="R434" i="1" s="1"/>
  <c r="S434" i="1" s="1"/>
  <c r="F434" i="1"/>
  <c r="H433" i="1"/>
  <c r="R433" i="1" s="1"/>
  <c r="S433" i="1" s="1"/>
  <c r="F433" i="1"/>
  <c r="H432" i="1"/>
  <c r="H431" i="1"/>
  <c r="F431" i="1"/>
  <c r="R430" i="1"/>
  <c r="S430" i="1" s="1"/>
  <c r="Q430" i="1"/>
  <c r="E430" i="1"/>
  <c r="H429" i="1"/>
  <c r="R429" i="1" s="1"/>
  <c r="S429" i="1" s="1"/>
  <c r="F429" i="1"/>
  <c r="H428" i="1"/>
  <c r="R428" i="1" s="1"/>
  <c r="S428" i="1" s="1"/>
  <c r="F428" i="1"/>
  <c r="H427" i="1"/>
  <c r="R427" i="1" s="1"/>
  <c r="S427" i="1" s="1"/>
  <c r="F427" i="1"/>
  <c r="H426" i="1"/>
  <c r="Q426" i="1" s="1"/>
  <c r="E426" i="1"/>
  <c r="H425" i="1"/>
  <c r="E425" i="1"/>
  <c r="P424" i="1"/>
  <c r="O424" i="1"/>
  <c r="N424" i="1"/>
  <c r="M424" i="1"/>
  <c r="L424" i="1"/>
  <c r="K424" i="1"/>
  <c r="J424" i="1"/>
  <c r="I424" i="1"/>
  <c r="G424" i="1"/>
  <c r="D424" i="1"/>
  <c r="H422" i="1"/>
  <c r="R422" i="1" s="1"/>
  <c r="F422" i="1"/>
  <c r="H421" i="1"/>
  <c r="R421" i="1" s="1"/>
  <c r="S421" i="1" s="1"/>
  <c r="F421" i="1"/>
  <c r="P420" i="1"/>
  <c r="P416" i="1" s="1"/>
  <c r="O420" i="1"/>
  <c r="O416" i="1" s="1"/>
  <c r="N420" i="1"/>
  <c r="N416" i="1" s="1"/>
  <c r="M420" i="1"/>
  <c r="L420" i="1"/>
  <c r="L416" i="1" s="1"/>
  <c r="K420" i="1"/>
  <c r="K416" i="1" s="1"/>
  <c r="J420" i="1"/>
  <c r="J416" i="1" s="1"/>
  <c r="I420" i="1"/>
  <c r="I416" i="1" s="1"/>
  <c r="G420" i="1"/>
  <c r="G416" i="1" s="1"/>
  <c r="E420" i="1"/>
  <c r="E416" i="1" s="1"/>
  <c r="D420" i="1"/>
  <c r="D416" i="1" s="1"/>
  <c r="M416" i="1"/>
  <c r="R412" i="1"/>
  <c r="R410" i="1" s="1"/>
  <c r="R409" i="1" s="1"/>
  <c r="Q412" i="1"/>
  <c r="Q410" i="1" s="1"/>
  <c r="Q409" i="1" s="1"/>
  <c r="P412" i="1"/>
  <c r="P410" i="1" s="1"/>
  <c r="P409" i="1" s="1"/>
  <c r="O412" i="1"/>
  <c r="O410" i="1" s="1"/>
  <c r="O409" i="1" s="1"/>
  <c r="N412" i="1"/>
  <c r="N410" i="1" s="1"/>
  <c r="N409" i="1" s="1"/>
  <c r="M412" i="1"/>
  <c r="M410" i="1" s="1"/>
  <c r="L412" i="1"/>
  <c r="L410" i="1" s="1"/>
  <c r="L409" i="1" s="1"/>
  <c r="K412" i="1"/>
  <c r="K410" i="1" s="1"/>
  <c r="K409" i="1" s="1"/>
  <c r="J412" i="1"/>
  <c r="J410" i="1" s="1"/>
  <c r="J409" i="1" s="1"/>
  <c r="I412" i="1"/>
  <c r="I410" i="1" s="1"/>
  <c r="I409" i="1" s="1"/>
  <c r="H412" i="1"/>
  <c r="H410" i="1" s="1"/>
  <c r="H409" i="1" s="1"/>
  <c r="G412" i="1"/>
  <c r="G410" i="1" s="1"/>
  <c r="G409" i="1" s="1"/>
  <c r="F412" i="1"/>
  <c r="F410" i="1" s="1"/>
  <c r="F409" i="1" s="1"/>
  <c r="E412" i="1"/>
  <c r="E410" i="1" s="1"/>
  <c r="E409" i="1" s="1"/>
  <c r="D412" i="1"/>
  <c r="D410" i="1" s="1"/>
  <c r="D409" i="1" s="1"/>
  <c r="M409" i="1"/>
  <c r="H408" i="1"/>
  <c r="R408" i="1" s="1"/>
  <c r="S408" i="1" s="1"/>
  <c r="F408" i="1"/>
  <c r="H407" i="1"/>
  <c r="R407" i="1" s="1"/>
  <c r="S407" i="1" s="1"/>
  <c r="F407" i="1"/>
  <c r="H406" i="1"/>
  <c r="R406" i="1" s="1"/>
  <c r="S406" i="1" s="1"/>
  <c r="F406" i="1"/>
  <c r="H405" i="1"/>
  <c r="R405" i="1" s="1"/>
  <c r="S405" i="1" s="1"/>
  <c r="F405" i="1"/>
  <c r="H404" i="1"/>
  <c r="R404" i="1" s="1"/>
  <c r="S404" i="1" s="1"/>
  <c r="F404" i="1"/>
  <c r="H403" i="1"/>
  <c r="R403" i="1" s="1"/>
  <c r="S403" i="1" s="1"/>
  <c r="E403" i="1"/>
  <c r="H402" i="1"/>
  <c r="Q402" i="1" s="1"/>
  <c r="E402" i="1"/>
  <c r="H401" i="1"/>
  <c r="R401" i="1" s="1"/>
  <c r="S401" i="1" s="1"/>
  <c r="F401" i="1"/>
  <c r="H400" i="1"/>
  <c r="H399" i="1"/>
  <c r="F399" i="1"/>
  <c r="H398" i="1"/>
  <c r="F398" i="1"/>
  <c r="H397" i="1"/>
  <c r="R397" i="1" s="1"/>
  <c r="S397" i="1" s="1"/>
  <c r="F397" i="1"/>
  <c r="H396" i="1"/>
  <c r="R396" i="1" s="1"/>
  <c r="S396" i="1" s="1"/>
  <c r="F396" i="1"/>
  <c r="H395" i="1"/>
  <c r="R395" i="1" s="1"/>
  <c r="S395" i="1" s="1"/>
  <c r="F395" i="1"/>
  <c r="H394" i="1"/>
  <c r="R394" i="1" s="1"/>
  <c r="S394" i="1" s="1"/>
  <c r="F394" i="1"/>
  <c r="H393" i="1"/>
  <c r="R393" i="1" s="1"/>
  <c r="S393" i="1" s="1"/>
  <c r="F393" i="1"/>
  <c r="H392" i="1"/>
  <c r="R392" i="1" s="1"/>
  <c r="S392" i="1" s="1"/>
  <c r="F392" i="1"/>
  <c r="H391" i="1"/>
  <c r="R391" i="1" s="1"/>
  <c r="S391" i="1" s="1"/>
  <c r="E391" i="1"/>
  <c r="H390" i="1"/>
  <c r="R390" i="1" s="1"/>
  <c r="S390" i="1" s="1"/>
  <c r="F390" i="1"/>
  <c r="H389" i="1"/>
  <c r="Q389" i="1" s="1"/>
  <c r="E389" i="1"/>
  <c r="H388" i="1"/>
  <c r="E388" i="1"/>
  <c r="P387" i="1"/>
  <c r="O387" i="1"/>
  <c r="N387" i="1"/>
  <c r="M387" i="1"/>
  <c r="L387" i="1"/>
  <c r="K387" i="1"/>
  <c r="J387" i="1"/>
  <c r="I387" i="1"/>
  <c r="G387" i="1"/>
  <c r="D387" i="1"/>
  <c r="H386" i="1"/>
  <c r="F386" i="1"/>
  <c r="H385" i="1"/>
  <c r="R385" i="1" s="1"/>
  <c r="S385" i="1" s="1"/>
  <c r="F385" i="1"/>
  <c r="H384" i="1"/>
  <c r="R384" i="1" s="1"/>
  <c r="S384" i="1" s="1"/>
  <c r="F384" i="1"/>
  <c r="H383" i="1"/>
  <c r="R383" i="1" s="1"/>
  <c r="S383" i="1" s="1"/>
  <c r="F383" i="1"/>
  <c r="H382" i="1"/>
  <c r="R382" i="1" s="1"/>
  <c r="S382" i="1" s="1"/>
  <c r="F382" i="1"/>
  <c r="H381" i="1"/>
  <c r="F381" i="1"/>
  <c r="H380" i="1"/>
  <c r="R380" i="1" s="1"/>
  <c r="S380" i="1" s="1"/>
  <c r="F380" i="1"/>
  <c r="H379" i="1"/>
  <c r="R379" i="1" s="1"/>
  <c r="S379" i="1" s="1"/>
  <c r="F379" i="1"/>
  <c r="H378" i="1"/>
  <c r="F378" i="1"/>
  <c r="H377" i="1"/>
  <c r="R377" i="1" s="1"/>
  <c r="S377" i="1" s="1"/>
  <c r="F377" i="1"/>
  <c r="H376" i="1"/>
  <c r="R376" i="1" s="1"/>
  <c r="S376" i="1" s="1"/>
  <c r="F376" i="1"/>
  <c r="H375" i="1"/>
  <c r="R375" i="1" s="1"/>
  <c r="S375" i="1" s="1"/>
  <c r="F375" i="1"/>
  <c r="H374" i="1"/>
  <c r="R374" i="1" s="1"/>
  <c r="S374" i="1" s="1"/>
  <c r="F374" i="1"/>
  <c r="H373" i="1"/>
  <c r="F373" i="1"/>
  <c r="H372" i="1"/>
  <c r="R372" i="1" s="1"/>
  <c r="S372" i="1" s="1"/>
  <c r="F372" i="1"/>
  <c r="H371" i="1"/>
  <c r="R371" i="1" s="1"/>
  <c r="S371" i="1" s="1"/>
  <c r="F371" i="1"/>
  <c r="H370" i="1"/>
  <c r="F370" i="1"/>
  <c r="H369" i="1"/>
  <c r="R369" i="1" s="1"/>
  <c r="S369" i="1" s="1"/>
  <c r="F369" i="1"/>
  <c r="H368" i="1"/>
  <c r="R368" i="1" s="1"/>
  <c r="S368" i="1" s="1"/>
  <c r="F368" i="1"/>
  <c r="H367" i="1"/>
  <c r="R367" i="1" s="1"/>
  <c r="S367" i="1" s="1"/>
  <c r="F367" i="1"/>
  <c r="H366" i="1"/>
  <c r="R366" i="1" s="1"/>
  <c r="S366" i="1" s="1"/>
  <c r="F366" i="1"/>
  <c r="H365" i="1"/>
  <c r="R365" i="1" s="1"/>
  <c r="S365" i="1" s="1"/>
  <c r="F365" i="1"/>
  <c r="H364" i="1"/>
  <c r="F364" i="1"/>
  <c r="H363" i="1"/>
  <c r="R363" i="1" s="1"/>
  <c r="S363" i="1" s="1"/>
  <c r="F363" i="1"/>
  <c r="P362" i="1"/>
  <c r="O362" i="1"/>
  <c r="N362" i="1"/>
  <c r="M362" i="1"/>
  <c r="L362" i="1"/>
  <c r="K362" i="1"/>
  <c r="J362" i="1"/>
  <c r="I362" i="1"/>
  <c r="G362" i="1"/>
  <c r="E362" i="1"/>
  <c r="D362" i="1"/>
  <c r="H360" i="1"/>
  <c r="F360" i="1"/>
  <c r="H359" i="1"/>
  <c r="R359" i="1" s="1"/>
  <c r="S359" i="1" s="1"/>
  <c r="F359" i="1"/>
  <c r="H358" i="1"/>
  <c r="R358" i="1" s="1"/>
  <c r="S358" i="1" s="1"/>
  <c r="F358" i="1"/>
  <c r="H357" i="1"/>
  <c r="R357" i="1" s="1"/>
  <c r="S357" i="1" s="1"/>
  <c r="F357" i="1"/>
  <c r="H356" i="1"/>
  <c r="R356" i="1" s="1"/>
  <c r="S356" i="1" s="1"/>
  <c r="F356" i="1"/>
  <c r="H355" i="1"/>
  <c r="R355" i="1" s="1"/>
  <c r="S355" i="1" s="1"/>
  <c r="F355" i="1"/>
  <c r="H354" i="1"/>
  <c r="R354" i="1" s="1"/>
  <c r="S354" i="1" s="1"/>
  <c r="F354" i="1"/>
  <c r="H353" i="1"/>
  <c r="R353" i="1" s="1"/>
  <c r="S353" i="1" s="1"/>
  <c r="F353" i="1"/>
  <c r="H352" i="1"/>
  <c r="R352" i="1" s="1"/>
  <c r="S352" i="1" s="1"/>
  <c r="F352" i="1"/>
  <c r="H351" i="1"/>
  <c r="R351" i="1" s="1"/>
  <c r="S351" i="1" s="1"/>
  <c r="F351" i="1"/>
  <c r="H350" i="1"/>
  <c r="R350" i="1" s="1"/>
  <c r="S350" i="1" s="1"/>
  <c r="F350" i="1"/>
  <c r="H349" i="1"/>
  <c r="R349" i="1" s="1"/>
  <c r="S349" i="1" s="1"/>
  <c r="F349" i="1"/>
  <c r="H348" i="1"/>
  <c r="R348" i="1" s="1"/>
  <c r="S348" i="1" s="1"/>
  <c r="E348" i="1"/>
  <c r="H347" i="1"/>
  <c r="R347" i="1" s="1"/>
  <c r="S347" i="1" s="1"/>
  <c r="F347" i="1"/>
  <c r="H346" i="1"/>
  <c r="R346" i="1" s="1"/>
  <c r="S346" i="1" s="1"/>
  <c r="F346" i="1"/>
  <c r="H345" i="1"/>
  <c r="E345" i="1"/>
  <c r="H344" i="1"/>
  <c r="F344" i="1"/>
  <c r="P343" i="1"/>
  <c r="O343" i="1"/>
  <c r="N343" i="1"/>
  <c r="M343" i="1"/>
  <c r="L343" i="1"/>
  <c r="K343" i="1"/>
  <c r="J343" i="1"/>
  <c r="I343" i="1"/>
  <c r="G343" i="1"/>
  <c r="D343" i="1"/>
  <c r="H341" i="1"/>
  <c r="R341" i="1" s="1"/>
  <c r="S341" i="1" s="1"/>
  <c r="F341" i="1"/>
  <c r="H340" i="1"/>
  <c r="F340" i="1"/>
  <c r="H339" i="1"/>
  <c r="R339" i="1" s="1"/>
  <c r="S339" i="1" s="1"/>
  <c r="F339" i="1"/>
  <c r="H338" i="1"/>
  <c r="R338" i="1" s="1"/>
  <c r="E338" i="1"/>
  <c r="E337" i="1" s="1"/>
  <c r="P337" i="1"/>
  <c r="O337" i="1"/>
  <c r="N337" i="1"/>
  <c r="M337" i="1"/>
  <c r="L337" i="1"/>
  <c r="K337" i="1"/>
  <c r="J337" i="1"/>
  <c r="I337" i="1"/>
  <c r="G337" i="1"/>
  <c r="D337" i="1"/>
  <c r="H334" i="1"/>
  <c r="R334" i="1" s="1"/>
  <c r="S334" i="1" s="1"/>
  <c r="F334" i="1"/>
  <c r="H333" i="1"/>
  <c r="F333" i="1"/>
  <c r="H332" i="1"/>
  <c r="F332" i="1"/>
  <c r="P331" i="1"/>
  <c r="O331" i="1"/>
  <c r="N331" i="1"/>
  <c r="N330" i="1" s="1"/>
  <c r="M331" i="1"/>
  <c r="M330" i="1" s="1"/>
  <c r="L331" i="1"/>
  <c r="K331" i="1"/>
  <c r="J331" i="1"/>
  <c r="J330" i="1" s="1"/>
  <c r="I331" i="1"/>
  <c r="I330" i="1" s="1"/>
  <c r="G331" i="1"/>
  <c r="E331" i="1"/>
  <c r="D331" i="1"/>
  <c r="H328" i="1"/>
  <c r="R328" i="1" s="1"/>
  <c r="S328" i="1" s="1"/>
  <c r="F328" i="1"/>
  <c r="H327" i="1"/>
  <c r="R327" i="1" s="1"/>
  <c r="S327" i="1" s="1"/>
  <c r="F327" i="1"/>
  <c r="H326" i="1"/>
  <c r="F326" i="1"/>
  <c r="H325" i="1"/>
  <c r="R325" i="1" s="1"/>
  <c r="S325" i="1" s="1"/>
  <c r="F325" i="1"/>
  <c r="H324" i="1"/>
  <c r="R324" i="1" s="1"/>
  <c r="S324" i="1" s="1"/>
  <c r="H323" i="1"/>
  <c r="E323" i="1"/>
  <c r="E306" i="1" s="1"/>
  <c r="H322" i="1"/>
  <c r="R322" i="1" s="1"/>
  <c r="S322" i="1" s="1"/>
  <c r="F322" i="1"/>
  <c r="H321" i="1"/>
  <c r="F321" i="1"/>
  <c r="H320" i="1"/>
  <c r="R320" i="1" s="1"/>
  <c r="S320" i="1" s="1"/>
  <c r="F320" i="1"/>
  <c r="H319" i="1"/>
  <c r="R319" i="1" s="1"/>
  <c r="S319" i="1" s="1"/>
  <c r="F319" i="1"/>
  <c r="H318" i="1"/>
  <c r="R318" i="1" s="1"/>
  <c r="S318" i="1" s="1"/>
  <c r="F318" i="1"/>
  <c r="H317" i="1"/>
  <c r="F317" i="1"/>
  <c r="H316" i="1"/>
  <c r="R316" i="1" s="1"/>
  <c r="S316" i="1" s="1"/>
  <c r="F316" i="1"/>
  <c r="H315" i="1"/>
  <c r="R315" i="1" s="1"/>
  <c r="S315" i="1" s="1"/>
  <c r="F315" i="1"/>
  <c r="H314" i="1"/>
  <c r="R314" i="1" s="1"/>
  <c r="S314" i="1" s="1"/>
  <c r="F314" i="1"/>
  <c r="H313" i="1"/>
  <c r="F313" i="1"/>
  <c r="H312" i="1"/>
  <c r="R312" i="1" s="1"/>
  <c r="S312" i="1" s="1"/>
  <c r="F312" i="1"/>
  <c r="H311" i="1"/>
  <c r="R311" i="1" s="1"/>
  <c r="S311" i="1" s="1"/>
  <c r="F311" i="1"/>
  <c r="H310" i="1"/>
  <c r="R310" i="1" s="1"/>
  <c r="S310" i="1" s="1"/>
  <c r="F310" i="1"/>
  <c r="H309" i="1"/>
  <c r="F309" i="1"/>
  <c r="H308" i="1"/>
  <c r="R308" i="1" s="1"/>
  <c r="S308" i="1" s="1"/>
  <c r="F308" i="1"/>
  <c r="H307" i="1"/>
  <c r="R307" i="1" s="1"/>
  <c r="F307" i="1"/>
  <c r="P306" i="1"/>
  <c r="O306" i="1"/>
  <c r="N306" i="1"/>
  <c r="M306" i="1"/>
  <c r="L306" i="1"/>
  <c r="K306" i="1"/>
  <c r="J306" i="1"/>
  <c r="I306" i="1"/>
  <c r="G306" i="1"/>
  <c r="D306" i="1"/>
  <c r="H305" i="1"/>
  <c r="R305" i="1" s="1"/>
  <c r="S305" i="1" s="1"/>
  <c r="F305" i="1"/>
  <c r="H304" i="1"/>
  <c r="F304" i="1"/>
  <c r="P303" i="1"/>
  <c r="O303" i="1"/>
  <c r="N303" i="1"/>
  <c r="M303" i="1"/>
  <c r="L303" i="1"/>
  <c r="K303" i="1"/>
  <c r="J303" i="1"/>
  <c r="I303" i="1"/>
  <c r="G303" i="1"/>
  <c r="E303" i="1"/>
  <c r="D303" i="1"/>
  <c r="H301" i="1"/>
  <c r="H300" i="1" s="1"/>
  <c r="P300" i="1"/>
  <c r="O300" i="1"/>
  <c r="N300" i="1"/>
  <c r="M300" i="1"/>
  <c r="L300" i="1"/>
  <c r="K300" i="1"/>
  <c r="J300" i="1"/>
  <c r="I300" i="1"/>
  <c r="G300" i="1"/>
  <c r="F300" i="1"/>
  <c r="E300" i="1"/>
  <c r="D300" i="1"/>
  <c r="H289" i="1"/>
  <c r="F289" i="1"/>
  <c r="H288" i="1"/>
  <c r="H287" i="1"/>
  <c r="R287" i="1" s="1"/>
  <c r="S287" i="1" s="1"/>
  <c r="F287" i="1"/>
  <c r="H286" i="1"/>
  <c r="R286" i="1" s="1"/>
  <c r="S286" i="1" s="1"/>
  <c r="F286" i="1"/>
  <c r="H285" i="1"/>
  <c r="F285" i="1"/>
  <c r="H284" i="1"/>
  <c r="R284" i="1" s="1"/>
  <c r="S284" i="1" s="1"/>
  <c r="F284" i="1"/>
  <c r="H283" i="1"/>
  <c r="R283" i="1" s="1"/>
  <c r="S283" i="1" s="1"/>
  <c r="F283" i="1"/>
  <c r="H282" i="1"/>
  <c r="R282" i="1" s="1"/>
  <c r="S282" i="1" s="1"/>
  <c r="F282" i="1"/>
  <c r="H281" i="1"/>
  <c r="F281" i="1"/>
  <c r="H280" i="1"/>
  <c r="R280" i="1" s="1"/>
  <c r="S280" i="1" s="1"/>
  <c r="F280" i="1"/>
  <c r="H279" i="1"/>
  <c r="R279" i="1" s="1"/>
  <c r="S279" i="1" s="1"/>
  <c r="F279" i="1"/>
  <c r="H278" i="1"/>
  <c r="R278" i="1" s="1"/>
  <c r="S278" i="1" s="1"/>
  <c r="F278" i="1"/>
  <c r="H277" i="1"/>
  <c r="F277" i="1"/>
  <c r="H276" i="1"/>
  <c r="R276" i="1" s="1"/>
  <c r="S276" i="1" s="1"/>
  <c r="F276" i="1"/>
  <c r="H275" i="1"/>
  <c r="R275" i="1" s="1"/>
  <c r="S275" i="1" s="1"/>
  <c r="F275" i="1"/>
  <c r="H274" i="1"/>
  <c r="R274" i="1" s="1"/>
  <c r="S274" i="1" s="1"/>
  <c r="F274" i="1"/>
  <c r="H273" i="1"/>
  <c r="F273" i="1"/>
  <c r="H272" i="1"/>
  <c r="R272" i="1" s="1"/>
  <c r="S272" i="1" s="1"/>
  <c r="F272" i="1"/>
  <c r="H271" i="1"/>
  <c r="R271" i="1" s="1"/>
  <c r="S271" i="1" s="1"/>
  <c r="F271" i="1"/>
  <c r="H270" i="1"/>
  <c r="R270" i="1" s="1"/>
  <c r="S270" i="1" s="1"/>
  <c r="F270" i="1"/>
  <c r="H269" i="1"/>
  <c r="F269" i="1"/>
  <c r="H268" i="1"/>
  <c r="R268" i="1" s="1"/>
  <c r="S268" i="1" s="1"/>
  <c r="F268" i="1"/>
  <c r="H267" i="1"/>
  <c r="R267" i="1" s="1"/>
  <c r="S267" i="1" s="1"/>
  <c r="F267" i="1"/>
  <c r="H266" i="1"/>
  <c r="R266" i="1" s="1"/>
  <c r="S266" i="1" s="1"/>
  <c r="F266" i="1"/>
  <c r="H265" i="1"/>
  <c r="F265" i="1"/>
  <c r="H264" i="1"/>
  <c r="R264" i="1" s="1"/>
  <c r="S264" i="1" s="1"/>
  <c r="F264" i="1"/>
  <c r="H263" i="1"/>
  <c r="R263" i="1" s="1"/>
  <c r="S263" i="1" s="1"/>
  <c r="F263" i="1"/>
  <c r="H262" i="1"/>
  <c r="R262" i="1" s="1"/>
  <c r="F262" i="1"/>
  <c r="P261" i="1"/>
  <c r="O261" i="1"/>
  <c r="N261" i="1"/>
  <c r="M261" i="1"/>
  <c r="L261" i="1"/>
  <c r="K261" i="1"/>
  <c r="J261" i="1"/>
  <c r="I261" i="1"/>
  <c r="G261" i="1"/>
  <c r="E261" i="1"/>
  <c r="D261" i="1"/>
  <c r="H259" i="1"/>
  <c r="F259" i="1"/>
  <c r="F258" i="1" s="1"/>
  <c r="F254" i="1" s="1"/>
  <c r="P258" i="1"/>
  <c r="P254" i="1" s="1"/>
  <c r="O258" i="1"/>
  <c r="O254" i="1" s="1"/>
  <c r="N258" i="1"/>
  <c r="N254" i="1" s="1"/>
  <c r="M258" i="1"/>
  <c r="M254" i="1" s="1"/>
  <c r="L258" i="1"/>
  <c r="L254" i="1" s="1"/>
  <c r="K258" i="1"/>
  <c r="K254" i="1" s="1"/>
  <c r="J258" i="1"/>
  <c r="J254" i="1" s="1"/>
  <c r="I258" i="1"/>
  <c r="I254" i="1" s="1"/>
  <c r="G258" i="1"/>
  <c r="G254" i="1" s="1"/>
  <c r="E258" i="1"/>
  <c r="E254" i="1" s="1"/>
  <c r="D258" i="1"/>
  <c r="D254" i="1" s="1"/>
  <c r="H250" i="1"/>
  <c r="H249" i="1" s="1"/>
  <c r="H247" i="1" s="1"/>
  <c r="H246" i="1" s="1"/>
  <c r="F250" i="1"/>
  <c r="P249" i="1"/>
  <c r="P247" i="1" s="1"/>
  <c r="P246" i="1" s="1"/>
  <c r="O249" i="1"/>
  <c r="O247" i="1" s="1"/>
  <c r="O246" i="1" s="1"/>
  <c r="N249" i="1"/>
  <c r="N247" i="1" s="1"/>
  <c r="N246" i="1" s="1"/>
  <c r="M249" i="1"/>
  <c r="M247" i="1" s="1"/>
  <c r="M246" i="1" s="1"/>
  <c r="L249" i="1"/>
  <c r="L247" i="1" s="1"/>
  <c r="L246" i="1" s="1"/>
  <c r="K249" i="1"/>
  <c r="K247" i="1" s="1"/>
  <c r="K246" i="1" s="1"/>
  <c r="J249" i="1"/>
  <c r="J247" i="1" s="1"/>
  <c r="J246" i="1" s="1"/>
  <c r="I249" i="1"/>
  <c r="I247" i="1" s="1"/>
  <c r="I246" i="1" s="1"/>
  <c r="G249" i="1"/>
  <c r="G247" i="1" s="1"/>
  <c r="G246" i="1" s="1"/>
  <c r="E249" i="1"/>
  <c r="E247" i="1" s="1"/>
  <c r="E246" i="1" s="1"/>
  <c r="D249" i="1"/>
  <c r="D247" i="1" s="1"/>
  <c r="D246" i="1" s="1"/>
  <c r="H245" i="1"/>
  <c r="R245" i="1" s="1"/>
  <c r="S245" i="1" s="1"/>
  <c r="F245" i="1"/>
  <c r="H244" i="1"/>
  <c r="R244" i="1" s="1"/>
  <c r="S244" i="1" s="1"/>
  <c r="F244" i="1"/>
  <c r="H243" i="1"/>
  <c r="R243" i="1" s="1"/>
  <c r="S243" i="1" s="1"/>
  <c r="F243" i="1"/>
  <c r="H242" i="1"/>
  <c r="R242" i="1" s="1"/>
  <c r="S242" i="1" s="1"/>
  <c r="F242" i="1"/>
  <c r="H241" i="1"/>
  <c r="Q241" i="1" s="1"/>
  <c r="E241" i="1"/>
  <c r="E237" i="1" s="1"/>
  <c r="H240" i="1"/>
  <c r="R240" i="1" s="1"/>
  <c r="S240" i="1" s="1"/>
  <c r="F240" i="1"/>
  <c r="H239" i="1"/>
  <c r="R239" i="1" s="1"/>
  <c r="S239" i="1" s="1"/>
  <c r="F239" i="1"/>
  <c r="H238" i="1"/>
  <c r="F238" i="1"/>
  <c r="P237" i="1"/>
  <c r="O237" i="1"/>
  <c r="N237" i="1"/>
  <c r="M237" i="1"/>
  <c r="L237" i="1"/>
  <c r="K237" i="1"/>
  <c r="J237" i="1"/>
  <c r="I237" i="1"/>
  <c r="G237" i="1"/>
  <c r="D237" i="1"/>
  <c r="H234" i="1"/>
  <c r="R234" i="1" s="1"/>
  <c r="S234" i="1" s="1"/>
  <c r="F234" i="1"/>
  <c r="H233" i="1"/>
  <c r="R233" i="1" s="1"/>
  <c r="S233" i="1" s="1"/>
  <c r="F233" i="1"/>
  <c r="H232" i="1"/>
  <c r="R232" i="1" s="1"/>
  <c r="S232" i="1" s="1"/>
  <c r="F232" i="1"/>
  <c r="H231" i="1"/>
  <c r="R231" i="1" s="1"/>
  <c r="S231" i="1" s="1"/>
  <c r="F231" i="1"/>
  <c r="H230" i="1"/>
  <c r="R230" i="1" s="1"/>
  <c r="F230" i="1"/>
  <c r="P229" i="1"/>
  <c r="P228" i="1" s="1"/>
  <c r="O229" i="1"/>
  <c r="N229" i="1"/>
  <c r="M229" i="1"/>
  <c r="L229" i="1"/>
  <c r="L228" i="1" s="1"/>
  <c r="K229" i="1"/>
  <c r="J229" i="1"/>
  <c r="I229" i="1"/>
  <c r="G229" i="1"/>
  <c r="G228" i="1" s="1"/>
  <c r="E229" i="1"/>
  <c r="D229" i="1"/>
  <c r="H227" i="1"/>
  <c r="R227" i="1" s="1"/>
  <c r="S227" i="1" s="1"/>
  <c r="F227" i="1"/>
  <c r="H226" i="1"/>
  <c r="R226" i="1" s="1"/>
  <c r="S226" i="1" s="1"/>
  <c r="F226" i="1"/>
  <c r="H225" i="1"/>
  <c r="R225" i="1" s="1"/>
  <c r="S225" i="1" s="1"/>
  <c r="F225" i="1"/>
  <c r="H224" i="1"/>
  <c r="R224" i="1" s="1"/>
  <c r="S224" i="1" s="1"/>
  <c r="F224" i="1"/>
  <c r="H223" i="1"/>
  <c r="F223" i="1"/>
  <c r="P222" i="1"/>
  <c r="P218" i="1" s="1"/>
  <c r="O222" i="1"/>
  <c r="O218" i="1" s="1"/>
  <c r="N222" i="1"/>
  <c r="N218" i="1" s="1"/>
  <c r="M222" i="1"/>
  <c r="M218" i="1" s="1"/>
  <c r="L222" i="1"/>
  <c r="L218" i="1" s="1"/>
  <c r="K222" i="1"/>
  <c r="K218" i="1" s="1"/>
  <c r="J222" i="1"/>
  <c r="J218" i="1" s="1"/>
  <c r="I222" i="1"/>
  <c r="I218" i="1" s="1"/>
  <c r="G222" i="1"/>
  <c r="G218" i="1" s="1"/>
  <c r="E222" i="1"/>
  <c r="E218" i="1" s="1"/>
  <c r="D222" i="1"/>
  <c r="D218" i="1" s="1"/>
  <c r="H216" i="1"/>
  <c r="F216" i="1"/>
  <c r="P215" i="1"/>
  <c r="P210" i="1" s="1"/>
  <c r="O215" i="1"/>
  <c r="O210" i="1" s="1"/>
  <c r="N215" i="1"/>
  <c r="N210" i="1" s="1"/>
  <c r="M215" i="1"/>
  <c r="M210" i="1" s="1"/>
  <c r="L215" i="1"/>
  <c r="L210" i="1" s="1"/>
  <c r="K215" i="1"/>
  <c r="K210" i="1" s="1"/>
  <c r="J215" i="1"/>
  <c r="J210" i="1" s="1"/>
  <c r="I215" i="1"/>
  <c r="I210" i="1" s="1"/>
  <c r="G215" i="1"/>
  <c r="G210" i="1" s="1"/>
  <c r="E215" i="1"/>
  <c r="E210" i="1" s="1"/>
  <c r="D215" i="1"/>
  <c r="D210" i="1" s="1"/>
  <c r="R207" i="1"/>
  <c r="Q207" i="1"/>
  <c r="P207" i="1"/>
  <c r="O207" i="1"/>
  <c r="N207" i="1"/>
  <c r="M207" i="1"/>
  <c r="L207" i="1"/>
  <c r="K207" i="1"/>
  <c r="J207" i="1"/>
  <c r="I207" i="1"/>
  <c r="H207" i="1"/>
  <c r="G207" i="1"/>
  <c r="F207" i="1"/>
  <c r="E207" i="1"/>
  <c r="D207" i="1"/>
  <c r="R204" i="1"/>
  <c r="Q204" i="1"/>
  <c r="P204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H201" i="1"/>
  <c r="R201" i="1" s="1"/>
  <c r="S201" i="1" s="1"/>
  <c r="F201" i="1"/>
  <c r="H200" i="1"/>
  <c r="R200" i="1" s="1"/>
  <c r="S200" i="1" s="1"/>
  <c r="F200" i="1"/>
  <c r="H199" i="1"/>
  <c r="E199" i="1"/>
  <c r="H198" i="1"/>
  <c r="E198" i="1"/>
  <c r="H197" i="1"/>
  <c r="H196" i="1"/>
  <c r="R196" i="1" s="1"/>
  <c r="S196" i="1" s="1"/>
  <c r="F196" i="1"/>
  <c r="R195" i="1"/>
  <c r="S195" i="1" s="1"/>
  <c r="Q195" i="1"/>
  <c r="H194" i="1"/>
  <c r="R194" i="1" s="1"/>
  <c r="S194" i="1" s="1"/>
  <c r="F194" i="1"/>
  <c r="H193" i="1"/>
  <c r="R193" i="1" s="1"/>
  <c r="S193" i="1" s="1"/>
  <c r="F193" i="1"/>
  <c r="L192" i="1"/>
  <c r="K192" i="1"/>
  <c r="H192" i="1"/>
  <c r="R192" i="1" s="1"/>
  <c r="S192" i="1" s="1"/>
  <c r="F192" i="1"/>
  <c r="L191" i="1"/>
  <c r="H191" i="1" s="1"/>
  <c r="R191" i="1" s="1"/>
  <c r="S191" i="1" s="1"/>
  <c r="K191" i="1"/>
  <c r="F191" i="1"/>
  <c r="L190" i="1"/>
  <c r="H190" i="1" s="1"/>
  <c r="R190" i="1" s="1"/>
  <c r="S190" i="1" s="1"/>
  <c r="K190" i="1"/>
  <c r="F190" i="1"/>
  <c r="H189" i="1"/>
  <c r="R189" i="1" s="1"/>
  <c r="S189" i="1" s="1"/>
  <c r="F189" i="1"/>
  <c r="H188" i="1"/>
  <c r="R188" i="1" s="1"/>
  <c r="S188" i="1" s="1"/>
  <c r="F188" i="1"/>
  <c r="H187" i="1"/>
  <c r="R187" i="1" s="1"/>
  <c r="S187" i="1" s="1"/>
  <c r="F187" i="1"/>
  <c r="H186" i="1"/>
  <c r="R186" i="1" s="1"/>
  <c r="S186" i="1" s="1"/>
  <c r="F186" i="1"/>
  <c r="H185" i="1"/>
  <c r="R185" i="1" s="1"/>
  <c r="S185" i="1" s="1"/>
  <c r="F185" i="1"/>
  <c r="H184" i="1"/>
  <c r="R184" i="1" s="1"/>
  <c r="S184" i="1" s="1"/>
  <c r="F184" i="1"/>
  <c r="H183" i="1"/>
  <c r="R183" i="1" s="1"/>
  <c r="S183" i="1" s="1"/>
  <c r="F183" i="1"/>
  <c r="H182" i="1"/>
  <c r="H181" i="1"/>
  <c r="H180" i="1"/>
  <c r="H179" i="1"/>
  <c r="H178" i="1"/>
  <c r="R178" i="1" s="1"/>
  <c r="S178" i="1" s="1"/>
  <c r="F178" i="1"/>
  <c r="H177" i="1"/>
  <c r="R177" i="1" s="1"/>
  <c r="S177" i="1" s="1"/>
  <c r="F177" i="1"/>
  <c r="H176" i="1"/>
  <c r="R176" i="1" s="1"/>
  <c r="S176" i="1" s="1"/>
  <c r="F176" i="1"/>
  <c r="H175" i="1"/>
  <c r="R175" i="1" s="1"/>
  <c r="S175" i="1" s="1"/>
  <c r="F175" i="1"/>
  <c r="H174" i="1"/>
  <c r="R174" i="1" s="1"/>
  <c r="S174" i="1" s="1"/>
  <c r="F174" i="1"/>
  <c r="H173" i="1"/>
  <c r="R173" i="1" s="1"/>
  <c r="S173" i="1" s="1"/>
  <c r="F173" i="1"/>
  <c r="H172" i="1"/>
  <c r="R172" i="1" s="1"/>
  <c r="S172" i="1" s="1"/>
  <c r="F172" i="1"/>
  <c r="H171" i="1"/>
  <c r="R171" i="1" s="1"/>
  <c r="S171" i="1" s="1"/>
  <c r="F171" i="1"/>
  <c r="H170" i="1"/>
  <c r="R170" i="1" s="1"/>
  <c r="S170" i="1" s="1"/>
  <c r="F170" i="1"/>
  <c r="H169" i="1"/>
  <c r="R169" i="1" s="1"/>
  <c r="S169" i="1" s="1"/>
  <c r="F169" i="1"/>
  <c r="H168" i="1"/>
  <c r="R168" i="1" s="1"/>
  <c r="S168" i="1" s="1"/>
  <c r="F168" i="1"/>
  <c r="H167" i="1"/>
  <c r="R167" i="1" s="1"/>
  <c r="S167" i="1" s="1"/>
  <c r="F167" i="1"/>
  <c r="H166" i="1"/>
  <c r="R166" i="1" s="1"/>
  <c r="S166" i="1" s="1"/>
  <c r="F166" i="1"/>
  <c r="H165" i="1"/>
  <c r="R165" i="1" s="1"/>
  <c r="S165" i="1" s="1"/>
  <c r="F165" i="1"/>
  <c r="H164" i="1"/>
  <c r="R164" i="1" s="1"/>
  <c r="S164" i="1" s="1"/>
  <c r="F164" i="1"/>
  <c r="H163" i="1"/>
  <c r="R163" i="1" s="1"/>
  <c r="S163" i="1" s="1"/>
  <c r="F163" i="1"/>
  <c r="H162" i="1"/>
  <c r="R162" i="1" s="1"/>
  <c r="S162" i="1" s="1"/>
  <c r="F162" i="1"/>
  <c r="L161" i="1"/>
  <c r="K161" i="1"/>
  <c r="K145" i="1" s="1"/>
  <c r="H161" i="1"/>
  <c r="R161" i="1" s="1"/>
  <c r="S161" i="1" s="1"/>
  <c r="F161" i="1"/>
  <c r="H160" i="1"/>
  <c r="R160" i="1" s="1"/>
  <c r="S160" i="1" s="1"/>
  <c r="F160" i="1"/>
  <c r="H159" i="1"/>
  <c r="R159" i="1" s="1"/>
  <c r="S159" i="1" s="1"/>
  <c r="F159" i="1"/>
  <c r="H158" i="1"/>
  <c r="R158" i="1" s="1"/>
  <c r="S158" i="1" s="1"/>
  <c r="F158" i="1"/>
  <c r="H157" i="1"/>
  <c r="R157" i="1" s="1"/>
  <c r="S157" i="1" s="1"/>
  <c r="F157" i="1"/>
  <c r="H156" i="1"/>
  <c r="R156" i="1" s="1"/>
  <c r="S156" i="1" s="1"/>
  <c r="F156" i="1"/>
  <c r="H155" i="1"/>
  <c r="R155" i="1" s="1"/>
  <c r="S155" i="1" s="1"/>
  <c r="F155" i="1"/>
  <c r="H154" i="1"/>
  <c r="R154" i="1" s="1"/>
  <c r="S154" i="1" s="1"/>
  <c r="F154" i="1"/>
  <c r="H153" i="1"/>
  <c r="F153" i="1"/>
  <c r="H152" i="1"/>
  <c r="R152" i="1" s="1"/>
  <c r="S152" i="1" s="1"/>
  <c r="F152" i="1"/>
  <c r="H151" i="1"/>
  <c r="R151" i="1" s="1"/>
  <c r="S151" i="1" s="1"/>
  <c r="F151" i="1"/>
  <c r="H150" i="1"/>
  <c r="R150" i="1" s="1"/>
  <c r="S150" i="1" s="1"/>
  <c r="F150" i="1"/>
  <c r="H149" i="1"/>
  <c r="R149" i="1" s="1"/>
  <c r="S149" i="1" s="1"/>
  <c r="F149" i="1"/>
  <c r="H148" i="1"/>
  <c r="R148" i="1" s="1"/>
  <c r="S148" i="1" s="1"/>
  <c r="F148" i="1"/>
  <c r="H147" i="1"/>
  <c r="H146" i="1"/>
  <c r="P145" i="1"/>
  <c r="O145" i="1"/>
  <c r="N145" i="1"/>
  <c r="M145" i="1"/>
  <c r="L145" i="1"/>
  <c r="J145" i="1"/>
  <c r="I145" i="1"/>
  <c r="G145" i="1"/>
  <c r="D145" i="1"/>
  <c r="H143" i="1"/>
  <c r="F143" i="1"/>
  <c r="H142" i="1"/>
  <c r="R142" i="1" s="1"/>
  <c r="S142" i="1" s="1"/>
  <c r="F142" i="1"/>
  <c r="H141" i="1"/>
  <c r="R141" i="1" s="1"/>
  <c r="S141" i="1" s="1"/>
  <c r="F141" i="1"/>
  <c r="H140" i="1"/>
  <c r="R140" i="1" s="1"/>
  <c r="S140" i="1" s="1"/>
  <c r="F140" i="1"/>
  <c r="H139" i="1"/>
  <c r="F139" i="1"/>
  <c r="H138" i="1"/>
  <c r="R138" i="1" s="1"/>
  <c r="S138" i="1" s="1"/>
  <c r="F138" i="1"/>
  <c r="H137" i="1"/>
  <c r="F137" i="1"/>
  <c r="P136" i="1"/>
  <c r="O136" i="1"/>
  <c r="N136" i="1"/>
  <c r="M136" i="1"/>
  <c r="L136" i="1"/>
  <c r="K136" i="1"/>
  <c r="J136" i="1"/>
  <c r="I136" i="1"/>
  <c r="G136" i="1"/>
  <c r="E136" i="1"/>
  <c r="D136" i="1"/>
  <c r="P135" i="1"/>
  <c r="H135" i="1"/>
  <c r="F135" i="1"/>
  <c r="P134" i="1"/>
  <c r="H134" i="1"/>
  <c r="R134" i="1" s="1"/>
  <c r="F134" i="1"/>
  <c r="P133" i="1"/>
  <c r="O133" i="1"/>
  <c r="N133" i="1"/>
  <c r="M133" i="1"/>
  <c r="L133" i="1"/>
  <c r="K133" i="1"/>
  <c r="J133" i="1"/>
  <c r="I133" i="1"/>
  <c r="G133" i="1"/>
  <c r="E133" i="1"/>
  <c r="D133" i="1"/>
  <c r="H132" i="1"/>
  <c r="F132" i="1"/>
  <c r="P131" i="1"/>
  <c r="O131" i="1"/>
  <c r="N131" i="1"/>
  <c r="M131" i="1"/>
  <c r="L131" i="1"/>
  <c r="K131" i="1"/>
  <c r="J131" i="1"/>
  <c r="I131" i="1"/>
  <c r="G131" i="1"/>
  <c r="E131" i="1"/>
  <c r="D131" i="1"/>
  <c r="P125" i="1"/>
  <c r="F125" i="1"/>
  <c r="F124" i="1" s="1"/>
  <c r="F122" i="1" s="1"/>
  <c r="F121" i="1" s="1"/>
  <c r="O124" i="1"/>
  <c r="O122" i="1" s="1"/>
  <c r="N124" i="1"/>
  <c r="N122" i="1" s="1"/>
  <c r="N121" i="1" s="1"/>
  <c r="M124" i="1"/>
  <c r="L124" i="1"/>
  <c r="L122" i="1" s="1"/>
  <c r="L121" i="1" s="1"/>
  <c r="K124" i="1"/>
  <c r="K122" i="1" s="1"/>
  <c r="K121" i="1" s="1"/>
  <c r="J124" i="1"/>
  <c r="J122" i="1" s="1"/>
  <c r="J121" i="1" s="1"/>
  <c r="I124" i="1"/>
  <c r="I122" i="1" s="1"/>
  <c r="I121" i="1" s="1"/>
  <c r="G124" i="1"/>
  <c r="E124" i="1"/>
  <c r="E122" i="1" s="1"/>
  <c r="E121" i="1" s="1"/>
  <c r="D124" i="1"/>
  <c r="D122" i="1" s="1"/>
  <c r="D121" i="1" s="1"/>
  <c r="M122" i="1"/>
  <c r="M121" i="1" s="1"/>
  <c r="G122" i="1"/>
  <c r="G121" i="1" s="1"/>
  <c r="O121" i="1"/>
  <c r="P120" i="1"/>
  <c r="H120" i="1" s="1"/>
  <c r="R120" i="1" s="1"/>
  <c r="S120" i="1" s="1"/>
  <c r="F120" i="1"/>
  <c r="P119" i="1"/>
  <c r="H119" i="1" s="1"/>
  <c r="R119" i="1" s="1"/>
  <c r="S119" i="1" s="1"/>
  <c r="F119" i="1"/>
  <c r="H118" i="1"/>
  <c r="R118" i="1" s="1"/>
  <c r="S118" i="1" s="1"/>
  <c r="F118" i="1"/>
  <c r="P117" i="1"/>
  <c r="H117" i="1"/>
  <c r="F117" i="1"/>
  <c r="H116" i="1"/>
  <c r="H115" i="1"/>
  <c r="R115" i="1" s="1"/>
  <c r="S115" i="1" s="1"/>
  <c r="F115" i="1"/>
  <c r="H114" i="1"/>
  <c r="R114" i="1" s="1"/>
  <c r="S114" i="1" s="1"/>
  <c r="F114" i="1"/>
  <c r="H113" i="1"/>
  <c r="F113" i="1"/>
  <c r="H112" i="1"/>
  <c r="R112" i="1" s="1"/>
  <c r="S112" i="1" s="1"/>
  <c r="F112" i="1"/>
  <c r="H111" i="1"/>
  <c r="R111" i="1" s="1"/>
  <c r="S111" i="1" s="1"/>
  <c r="F111" i="1"/>
  <c r="H110" i="1"/>
  <c r="R110" i="1" s="1"/>
  <c r="S110" i="1" s="1"/>
  <c r="F110" i="1"/>
  <c r="H109" i="1"/>
  <c r="F109" i="1"/>
  <c r="H108" i="1"/>
  <c r="R108" i="1" s="1"/>
  <c r="S108" i="1" s="1"/>
  <c r="F108" i="1"/>
  <c r="H107" i="1"/>
  <c r="R107" i="1" s="1"/>
  <c r="S107" i="1" s="1"/>
  <c r="F107" i="1"/>
  <c r="H106" i="1"/>
  <c r="R106" i="1" s="1"/>
  <c r="F106" i="1"/>
  <c r="O105" i="1"/>
  <c r="N105" i="1"/>
  <c r="M105" i="1"/>
  <c r="L105" i="1"/>
  <c r="K105" i="1"/>
  <c r="J105" i="1"/>
  <c r="I105" i="1"/>
  <c r="G105" i="1"/>
  <c r="E105" i="1"/>
  <c r="D105" i="1"/>
  <c r="H104" i="1"/>
  <c r="F104" i="1"/>
  <c r="H103" i="1"/>
  <c r="R103" i="1" s="1"/>
  <c r="S103" i="1" s="1"/>
  <c r="F103" i="1"/>
  <c r="P102" i="1"/>
  <c r="H102" i="1" s="1"/>
  <c r="R102" i="1" s="1"/>
  <c r="S102" i="1" s="1"/>
  <c r="F102" i="1"/>
  <c r="H101" i="1"/>
  <c r="F101" i="1"/>
  <c r="P100" i="1"/>
  <c r="H100" i="1"/>
  <c r="R100" i="1" s="1"/>
  <c r="S100" i="1" s="1"/>
  <c r="F100" i="1"/>
  <c r="H99" i="1"/>
  <c r="R99" i="1" s="1"/>
  <c r="S99" i="1" s="1"/>
  <c r="F99" i="1"/>
  <c r="P98" i="1"/>
  <c r="H98" i="1" s="1"/>
  <c r="R98" i="1" s="1"/>
  <c r="S98" i="1" s="1"/>
  <c r="F98" i="1"/>
  <c r="H97" i="1"/>
  <c r="R97" i="1" s="1"/>
  <c r="S97" i="1" s="1"/>
  <c r="F97" i="1"/>
  <c r="P96" i="1"/>
  <c r="H96" i="1"/>
  <c r="F96" i="1"/>
  <c r="P95" i="1"/>
  <c r="H95" i="1"/>
  <c r="R95" i="1" s="1"/>
  <c r="S95" i="1" s="1"/>
  <c r="F95" i="1"/>
  <c r="P94" i="1"/>
  <c r="H94" i="1"/>
  <c r="F94" i="1"/>
  <c r="P93" i="1"/>
  <c r="H93" i="1"/>
  <c r="R93" i="1" s="1"/>
  <c r="S93" i="1" s="1"/>
  <c r="F93" i="1"/>
  <c r="H92" i="1"/>
  <c r="E92" i="1"/>
  <c r="E90" i="1" s="1"/>
  <c r="P91" i="1"/>
  <c r="F91" i="1"/>
  <c r="O90" i="1"/>
  <c r="N90" i="1"/>
  <c r="M90" i="1"/>
  <c r="L90" i="1"/>
  <c r="K90" i="1"/>
  <c r="J90" i="1"/>
  <c r="I90" i="1"/>
  <c r="G90" i="1"/>
  <c r="D90" i="1"/>
  <c r="H88" i="1"/>
  <c r="R88" i="1" s="1"/>
  <c r="S88" i="1" s="1"/>
  <c r="F88" i="1"/>
  <c r="H87" i="1"/>
  <c r="R87" i="1" s="1"/>
  <c r="S87" i="1" s="1"/>
  <c r="F87" i="1"/>
  <c r="H86" i="1"/>
  <c r="F86" i="1"/>
  <c r="H85" i="1"/>
  <c r="F85" i="1"/>
  <c r="H84" i="1"/>
  <c r="R84" i="1" s="1"/>
  <c r="S84" i="1" s="1"/>
  <c r="F84" i="1"/>
  <c r="H83" i="1"/>
  <c r="R83" i="1" s="1"/>
  <c r="S83" i="1" s="1"/>
  <c r="F83" i="1"/>
  <c r="H82" i="1"/>
  <c r="R82" i="1" s="1"/>
  <c r="S82" i="1" s="1"/>
  <c r="F82" i="1"/>
  <c r="H81" i="1"/>
  <c r="R81" i="1" s="1"/>
  <c r="S81" i="1" s="1"/>
  <c r="F81" i="1"/>
  <c r="H80" i="1"/>
  <c r="R80" i="1" s="1"/>
  <c r="S80" i="1" s="1"/>
  <c r="F80" i="1"/>
  <c r="H79" i="1"/>
  <c r="R79" i="1" s="1"/>
  <c r="S79" i="1" s="1"/>
  <c r="F79" i="1"/>
  <c r="H78" i="1"/>
  <c r="E78" i="1"/>
  <c r="E77" i="1" s="1"/>
  <c r="P77" i="1"/>
  <c r="O77" i="1"/>
  <c r="N77" i="1"/>
  <c r="M77" i="1"/>
  <c r="L77" i="1"/>
  <c r="K77" i="1"/>
  <c r="J77" i="1"/>
  <c r="I77" i="1"/>
  <c r="G77" i="1"/>
  <c r="D77" i="1"/>
  <c r="P75" i="1"/>
  <c r="H75" i="1"/>
  <c r="R75" i="1" s="1"/>
  <c r="S75" i="1" s="1"/>
  <c r="F75" i="1"/>
  <c r="P74" i="1"/>
  <c r="H74" i="1"/>
  <c r="F74" i="1"/>
  <c r="P73" i="1"/>
  <c r="H73" i="1"/>
  <c r="R73" i="1" s="1"/>
  <c r="S73" i="1" s="1"/>
  <c r="E73" i="1"/>
  <c r="H72" i="1"/>
  <c r="R72" i="1" s="1"/>
  <c r="S72" i="1" s="1"/>
  <c r="F72" i="1"/>
  <c r="H71" i="1"/>
  <c r="E71" i="1"/>
  <c r="H70" i="1"/>
  <c r="R70" i="1" s="1"/>
  <c r="S70" i="1" s="1"/>
  <c r="F70" i="1"/>
  <c r="H69" i="1"/>
  <c r="Q69" i="1" s="1"/>
  <c r="E69" i="1"/>
  <c r="E68" i="1" s="1"/>
  <c r="P68" i="1"/>
  <c r="O68" i="1"/>
  <c r="N68" i="1"/>
  <c r="M68" i="1"/>
  <c r="L68" i="1"/>
  <c r="K68" i="1"/>
  <c r="J68" i="1"/>
  <c r="I68" i="1"/>
  <c r="G68" i="1"/>
  <c r="D68" i="1"/>
  <c r="H67" i="1"/>
  <c r="Q67" i="1" s="1"/>
  <c r="E67" i="1"/>
  <c r="E64" i="1" s="1"/>
  <c r="P66" i="1"/>
  <c r="H66" i="1" s="1"/>
  <c r="R66" i="1" s="1"/>
  <c r="S66" i="1" s="1"/>
  <c r="F66" i="1"/>
  <c r="P65" i="1"/>
  <c r="H65" i="1" s="1"/>
  <c r="F65" i="1"/>
  <c r="P64" i="1"/>
  <c r="O64" i="1"/>
  <c r="N64" i="1"/>
  <c r="M64" i="1"/>
  <c r="L64" i="1"/>
  <c r="K64" i="1"/>
  <c r="J64" i="1"/>
  <c r="I64" i="1"/>
  <c r="G64" i="1"/>
  <c r="D64" i="1"/>
  <c r="P63" i="1"/>
  <c r="F63" i="1"/>
  <c r="H62" i="1"/>
  <c r="F62" i="1"/>
  <c r="O61" i="1"/>
  <c r="N61" i="1"/>
  <c r="M61" i="1"/>
  <c r="L61" i="1"/>
  <c r="K61" i="1"/>
  <c r="J61" i="1"/>
  <c r="I61" i="1"/>
  <c r="G61" i="1"/>
  <c r="E61" i="1"/>
  <c r="D61" i="1"/>
  <c r="H60" i="1"/>
  <c r="R60" i="1" s="1"/>
  <c r="S60" i="1" s="1"/>
  <c r="F60" i="1"/>
  <c r="H59" i="1"/>
  <c r="R59" i="1" s="1"/>
  <c r="S59" i="1" s="1"/>
  <c r="F59" i="1"/>
  <c r="H58" i="1"/>
  <c r="R58" i="1" s="1"/>
  <c r="S58" i="1" s="1"/>
  <c r="F58" i="1"/>
  <c r="H57" i="1"/>
  <c r="R57" i="1" s="1"/>
  <c r="S57" i="1" s="1"/>
  <c r="F57" i="1"/>
  <c r="H56" i="1"/>
  <c r="R56" i="1" s="1"/>
  <c r="S56" i="1" s="1"/>
  <c r="F56" i="1"/>
  <c r="H55" i="1"/>
  <c r="F55" i="1"/>
  <c r="P54" i="1"/>
  <c r="O54" i="1"/>
  <c r="N54" i="1"/>
  <c r="M54" i="1"/>
  <c r="L54" i="1"/>
  <c r="K54" i="1"/>
  <c r="J54" i="1"/>
  <c r="I54" i="1"/>
  <c r="G54" i="1"/>
  <c r="E54" i="1"/>
  <c r="D54" i="1"/>
  <c r="H51" i="1"/>
  <c r="R51" i="1" s="1"/>
  <c r="S51" i="1" s="1"/>
  <c r="F51" i="1"/>
  <c r="P50" i="1"/>
  <c r="H50" i="1" s="1"/>
  <c r="R50" i="1" s="1"/>
  <c r="S50" i="1" s="1"/>
  <c r="F50" i="1"/>
  <c r="P49" i="1"/>
  <c r="F49" i="1"/>
  <c r="P48" i="1"/>
  <c r="H48" i="1" s="1"/>
  <c r="R48" i="1" s="1"/>
  <c r="S48" i="1" s="1"/>
  <c r="F48" i="1"/>
  <c r="H47" i="1"/>
  <c r="E47" i="1"/>
  <c r="E44" i="1" s="1"/>
  <c r="P46" i="1"/>
  <c r="H46" i="1" s="1"/>
  <c r="R46" i="1" s="1"/>
  <c r="S46" i="1" s="1"/>
  <c r="F46" i="1"/>
  <c r="P45" i="1"/>
  <c r="H45" i="1"/>
  <c r="F45" i="1"/>
  <c r="O44" i="1"/>
  <c r="N44" i="1"/>
  <c r="M44" i="1"/>
  <c r="L44" i="1"/>
  <c r="K44" i="1"/>
  <c r="J44" i="1"/>
  <c r="I44" i="1"/>
  <c r="G44" i="1"/>
  <c r="D44" i="1"/>
  <c r="P43" i="1"/>
  <c r="H43" i="1" s="1"/>
  <c r="F43" i="1"/>
  <c r="F42" i="1" s="1"/>
  <c r="O42" i="1"/>
  <c r="N42" i="1"/>
  <c r="M42" i="1"/>
  <c r="L42" i="1"/>
  <c r="K42" i="1"/>
  <c r="J42" i="1"/>
  <c r="I42" i="1"/>
  <c r="G42" i="1"/>
  <c r="E42" i="1"/>
  <c r="D42" i="1"/>
  <c r="R41" i="1"/>
  <c r="S41" i="1" s="1"/>
  <c r="F41" i="1"/>
  <c r="Q41" i="1" s="1"/>
  <c r="P40" i="1"/>
  <c r="H40" i="1"/>
  <c r="F40" i="1"/>
  <c r="P39" i="1"/>
  <c r="O39" i="1"/>
  <c r="N39" i="1"/>
  <c r="M39" i="1"/>
  <c r="L39" i="1"/>
  <c r="K39" i="1"/>
  <c r="J39" i="1"/>
  <c r="I39" i="1"/>
  <c r="G39" i="1"/>
  <c r="E39" i="1"/>
  <c r="D39" i="1"/>
  <c r="D36" i="1" s="1"/>
  <c r="H31" i="1"/>
  <c r="F31" i="1"/>
  <c r="P30" i="1"/>
  <c r="P29" i="1" s="1"/>
  <c r="O30" i="1"/>
  <c r="O29" i="1" s="1"/>
  <c r="N30" i="1"/>
  <c r="N29" i="1" s="1"/>
  <c r="M30" i="1"/>
  <c r="M29" i="1" s="1"/>
  <c r="L30" i="1"/>
  <c r="L29" i="1" s="1"/>
  <c r="K30" i="1"/>
  <c r="K29" i="1" s="1"/>
  <c r="J30" i="1"/>
  <c r="J29" i="1" s="1"/>
  <c r="I30" i="1"/>
  <c r="I29" i="1" s="1"/>
  <c r="G30" i="1"/>
  <c r="G29" i="1" s="1"/>
  <c r="E30" i="1"/>
  <c r="E29" i="1" s="1"/>
  <c r="E28" i="1" s="1"/>
  <c r="D30" i="1"/>
  <c r="D29" i="1" s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L18" i="1"/>
  <c r="M18" i="1" s="1"/>
  <c r="N18" i="1" s="1"/>
  <c r="O18" i="1" s="1"/>
  <c r="P18" i="1" s="1"/>
  <c r="Q18" i="1" s="1"/>
  <c r="R18" i="1" s="1"/>
  <c r="S18" i="1" s="1"/>
  <c r="T18" i="1" s="1"/>
  <c r="I18" i="1"/>
  <c r="J18" i="1" s="1"/>
  <c r="K18" i="1" s="1"/>
  <c r="C18" i="1"/>
  <c r="D18" i="1" s="1"/>
  <c r="E18" i="1" s="1"/>
  <c r="F18" i="1" s="1"/>
  <c r="G18" i="1" s="1"/>
  <c r="B18" i="1"/>
  <c r="K553" i="1" l="1"/>
  <c r="O553" i="1"/>
  <c r="M553" i="1"/>
  <c r="G76" i="1"/>
  <c r="G519" i="1"/>
  <c r="Q171" i="1"/>
  <c r="Q173" i="1"/>
  <c r="L298" i="1"/>
  <c r="L291" i="1" s="1"/>
  <c r="P298" i="1"/>
  <c r="P291" i="1" s="1"/>
  <c r="K342" i="1"/>
  <c r="O342" i="1"/>
  <c r="Q359" i="1"/>
  <c r="Q461" i="1"/>
  <c r="D553" i="1"/>
  <c r="K519" i="1"/>
  <c r="O519" i="1"/>
  <c r="I553" i="1"/>
  <c r="Q347" i="1"/>
  <c r="Q355" i="1"/>
  <c r="E76" i="1"/>
  <c r="Q282" i="1"/>
  <c r="Q394" i="1"/>
  <c r="L553" i="1"/>
  <c r="P553" i="1"/>
  <c r="Q59" i="1"/>
  <c r="I76" i="1"/>
  <c r="Q107" i="1"/>
  <c r="Q115" i="1"/>
  <c r="I26" i="1"/>
  <c r="Q390" i="1"/>
  <c r="E343" i="1"/>
  <c r="N502" i="1"/>
  <c r="D583" i="1"/>
  <c r="Q102" i="1"/>
  <c r="D26" i="1"/>
  <c r="Q234" i="1"/>
  <c r="Q328" i="1"/>
  <c r="Q447" i="1"/>
  <c r="Q485" i="1"/>
  <c r="Q489" i="1"/>
  <c r="M583" i="1"/>
  <c r="Q156" i="1"/>
  <c r="Q160" i="1"/>
  <c r="Q320" i="1"/>
  <c r="Q367" i="1"/>
  <c r="Q369" i="1"/>
  <c r="Q377" i="1"/>
  <c r="Q379" i="1"/>
  <c r="Q383" i="1"/>
  <c r="Q385" i="1"/>
  <c r="Q445" i="1"/>
  <c r="Q500" i="1"/>
  <c r="Q542" i="1"/>
  <c r="Q45" i="1"/>
  <c r="Q58" i="1"/>
  <c r="E145" i="1"/>
  <c r="J26" i="1"/>
  <c r="H531" i="1"/>
  <c r="I583" i="1"/>
  <c r="E583" i="1"/>
  <c r="K583" i="1"/>
  <c r="O583" i="1"/>
  <c r="Q70" i="1"/>
  <c r="Q72" i="1"/>
  <c r="Q75" i="1"/>
  <c r="Q93" i="1"/>
  <c r="Q99" i="1"/>
  <c r="L129" i="1"/>
  <c r="P129" i="1"/>
  <c r="Q155" i="1"/>
  <c r="Q159" i="1"/>
  <c r="Q227" i="1"/>
  <c r="K228" i="1"/>
  <c r="O228" i="1"/>
  <c r="Q231" i="1"/>
  <c r="Q287" i="1"/>
  <c r="Q341" i="1"/>
  <c r="G342" i="1"/>
  <c r="R389" i="1"/>
  <c r="S389" i="1" s="1"/>
  <c r="Q404" i="1"/>
  <c r="Q406" i="1"/>
  <c r="Q408" i="1"/>
  <c r="Q438" i="1"/>
  <c r="Q440" i="1"/>
  <c r="Q458" i="1"/>
  <c r="Q460" i="1"/>
  <c r="Q499" i="1"/>
  <c r="R524" i="1"/>
  <c r="S524" i="1" s="1"/>
  <c r="Q85" i="1"/>
  <c r="Q103" i="1"/>
  <c r="J129" i="1"/>
  <c r="J24" i="1" s="1"/>
  <c r="Q142" i="1"/>
  <c r="Q150" i="1"/>
  <c r="Q154" i="1"/>
  <c r="Q162" i="1"/>
  <c r="Q170" i="1"/>
  <c r="Q175" i="1"/>
  <c r="Q183" i="1"/>
  <c r="K203" i="1"/>
  <c r="Q243" i="1"/>
  <c r="M23" i="1"/>
  <c r="Q266" i="1"/>
  <c r="Q268" i="1"/>
  <c r="Q278" i="1"/>
  <c r="Q403" i="1"/>
  <c r="O26" i="1"/>
  <c r="Q428" i="1"/>
  <c r="Q491" i="1"/>
  <c r="Q493" i="1"/>
  <c r="Q517" i="1"/>
  <c r="R523" i="1"/>
  <c r="S523" i="1" s="1"/>
  <c r="K23" i="1"/>
  <c r="Q56" i="1"/>
  <c r="Q80" i="1"/>
  <c r="Q82" i="1"/>
  <c r="Q84" i="1"/>
  <c r="Q100" i="1"/>
  <c r="L23" i="1"/>
  <c r="Q284" i="1"/>
  <c r="Q307" i="1"/>
  <c r="Q311" i="1"/>
  <c r="Q319" i="1"/>
  <c r="Q324" i="1"/>
  <c r="R402" i="1"/>
  <c r="S402" i="1" s="1"/>
  <c r="Q539" i="1"/>
  <c r="M36" i="1"/>
  <c r="M28" i="1" s="1"/>
  <c r="Q31" i="1"/>
  <c r="Q30" i="1" s="1"/>
  <c r="Q29" i="1" s="1"/>
  <c r="G36" i="1"/>
  <c r="G28" i="1" s="1"/>
  <c r="L36" i="1"/>
  <c r="L28" i="1" s="1"/>
  <c r="Q51" i="1"/>
  <c r="R67" i="1"/>
  <c r="S67" i="1" s="1"/>
  <c r="Q112" i="1"/>
  <c r="Q140" i="1"/>
  <c r="Q151" i="1"/>
  <c r="Q165" i="1"/>
  <c r="Q167" i="1"/>
  <c r="Q169" i="1"/>
  <c r="Q174" i="1"/>
  <c r="Q186" i="1"/>
  <c r="Q190" i="1"/>
  <c r="N203" i="1"/>
  <c r="Q242" i="1"/>
  <c r="Q271" i="1"/>
  <c r="N298" i="1"/>
  <c r="N291" i="1" s="1"/>
  <c r="Q327" i="1"/>
  <c r="Q358" i="1"/>
  <c r="Q397" i="1"/>
  <c r="Q448" i="1"/>
  <c r="Q471" i="1"/>
  <c r="Q473" i="1"/>
  <c r="Q477" i="1"/>
  <c r="Q490" i="1"/>
  <c r="Q521" i="1"/>
  <c r="P519" i="1"/>
  <c r="F553" i="1"/>
  <c r="G23" i="1"/>
  <c r="M203" i="1"/>
  <c r="O330" i="1"/>
  <c r="J36" i="1"/>
  <c r="J28" i="1" s="1"/>
  <c r="N36" i="1"/>
  <c r="Q55" i="1"/>
  <c r="Q60" i="1"/>
  <c r="H64" i="1"/>
  <c r="K76" i="1"/>
  <c r="O76" i="1"/>
  <c r="Q138" i="1"/>
  <c r="R198" i="1"/>
  <c r="S198" i="1" s="1"/>
  <c r="Q198" i="1"/>
  <c r="R559" i="1"/>
  <c r="R558" i="1" s="1"/>
  <c r="H558" i="1"/>
  <c r="H553" i="1" s="1"/>
  <c r="R199" i="1"/>
  <c r="S199" i="1" s="1"/>
  <c r="Q199" i="1"/>
  <c r="R360" i="1"/>
  <c r="S360" i="1" s="1"/>
  <c r="Q360" i="1"/>
  <c r="R469" i="1"/>
  <c r="S469" i="1" s="1"/>
  <c r="Q469" i="1"/>
  <c r="I203" i="1"/>
  <c r="K330" i="1"/>
  <c r="R456" i="1"/>
  <c r="S456" i="1" s="1"/>
  <c r="Q456" i="1"/>
  <c r="H613" i="1"/>
  <c r="Q614" i="1"/>
  <c r="I36" i="1"/>
  <c r="I28" i="1" s="1"/>
  <c r="K36" i="1"/>
  <c r="K28" i="1" s="1"/>
  <c r="O36" i="1"/>
  <c r="O28" i="1" s="1"/>
  <c r="Q48" i="1"/>
  <c r="G53" i="1"/>
  <c r="Q81" i="1"/>
  <c r="Q83" i="1"/>
  <c r="Q87" i="1"/>
  <c r="R92" i="1"/>
  <c r="S92" i="1" s="1"/>
  <c r="Q92" i="1"/>
  <c r="F133" i="1"/>
  <c r="Q134" i="1"/>
  <c r="N26" i="1"/>
  <c r="H145" i="1"/>
  <c r="R444" i="1"/>
  <c r="S444" i="1" s="1"/>
  <c r="Q444" i="1"/>
  <c r="R543" i="1"/>
  <c r="S543" i="1" s="1"/>
  <c r="Q543" i="1"/>
  <c r="E228" i="1"/>
  <c r="D23" i="1"/>
  <c r="M298" i="1"/>
  <c r="M291" i="1" s="1"/>
  <c r="Q435" i="1"/>
  <c r="Q476" i="1"/>
  <c r="D568" i="1"/>
  <c r="L568" i="1"/>
  <c r="E568" i="1"/>
  <c r="M568" i="1"/>
  <c r="M567" i="1" s="1"/>
  <c r="L76" i="1"/>
  <c r="Q95" i="1"/>
  <c r="Q98" i="1"/>
  <c r="E23" i="1"/>
  <c r="N23" i="1"/>
  <c r="K26" i="1"/>
  <c r="Q164" i="1"/>
  <c r="Q189" i="1"/>
  <c r="Q193" i="1"/>
  <c r="E203" i="1"/>
  <c r="Q270" i="1"/>
  <c r="Q275" i="1"/>
  <c r="Q279" i="1"/>
  <c r="Q314" i="1"/>
  <c r="Q318" i="1"/>
  <c r="I342" i="1"/>
  <c r="Q371" i="1"/>
  <c r="Q375" i="1"/>
  <c r="R426" i="1"/>
  <c r="S426" i="1" s="1"/>
  <c r="Q451" i="1"/>
  <c r="Q464" i="1"/>
  <c r="J502" i="1"/>
  <c r="I519" i="1"/>
  <c r="M519" i="1"/>
  <c r="E520" i="1"/>
  <c r="E519" i="1" s="1"/>
  <c r="R531" i="1"/>
  <c r="S531" i="1" s="1"/>
  <c r="G553" i="1"/>
  <c r="Q599" i="1"/>
  <c r="Q88" i="1"/>
  <c r="Q120" i="1"/>
  <c r="N129" i="1"/>
  <c r="N24" i="1" s="1"/>
  <c r="M26" i="1"/>
  <c r="Q149" i="1"/>
  <c r="Q176" i="1"/>
  <c r="Q191" i="1"/>
  <c r="D203" i="1"/>
  <c r="Q226" i="1"/>
  <c r="D228" i="1"/>
  <c r="Q238" i="1"/>
  <c r="Q240" i="1"/>
  <c r="R241" i="1"/>
  <c r="S241" i="1" s="1"/>
  <c r="G26" i="1"/>
  <c r="Q272" i="1"/>
  <c r="E298" i="1"/>
  <c r="E291" i="1" s="1"/>
  <c r="Q305" i="1"/>
  <c r="Q322" i="1"/>
  <c r="J342" i="1"/>
  <c r="Q352" i="1"/>
  <c r="E387" i="1"/>
  <c r="Q393" i="1"/>
  <c r="Q421" i="1"/>
  <c r="Q429" i="1"/>
  <c r="Q442" i="1"/>
  <c r="Q459" i="1"/>
  <c r="Q467" i="1"/>
  <c r="Q474" i="1"/>
  <c r="Q480" i="1"/>
  <c r="Q496" i="1"/>
  <c r="H514" i="1"/>
  <c r="H509" i="1" s="1"/>
  <c r="H502" i="1" s="1"/>
  <c r="Q516" i="1"/>
  <c r="Q526" i="1"/>
  <c r="Q533" i="1"/>
  <c r="Q559" i="1"/>
  <c r="Q558" i="1" s="1"/>
  <c r="Q553" i="1" s="1"/>
  <c r="K568" i="1"/>
  <c r="O568" i="1"/>
  <c r="O567" i="1" s="1"/>
  <c r="Q596" i="1"/>
  <c r="Q598" i="1"/>
  <c r="D28" i="1"/>
  <c r="E53" i="1"/>
  <c r="Q62" i="1"/>
  <c r="N53" i="1"/>
  <c r="Q178" i="1"/>
  <c r="O203" i="1"/>
  <c r="O202" i="1" s="1"/>
  <c r="Q225" i="1"/>
  <c r="H261" i="1"/>
  <c r="Q280" i="1"/>
  <c r="Q308" i="1"/>
  <c r="H331" i="1"/>
  <c r="R332" i="1"/>
  <c r="S332" i="1" s="1"/>
  <c r="R398" i="1"/>
  <c r="S398" i="1" s="1"/>
  <c r="Q398" i="1"/>
  <c r="R487" i="1"/>
  <c r="S487" i="1" s="1"/>
  <c r="Q487" i="1"/>
  <c r="R62" i="1"/>
  <c r="S62" i="1" s="1"/>
  <c r="R65" i="1"/>
  <c r="Q73" i="1"/>
  <c r="M76" i="1"/>
  <c r="R85" i="1"/>
  <c r="S85" i="1" s="1"/>
  <c r="J76" i="1"/>
  <c r="H136" i="1"/>
  <c r="H222" i="1"/>
  <c r="H218" i="1" s="1"/>
  <c r="Q224" i="1"/>
  <c r="J228" i="1"/>
  <c r="N228" i="1"/>
  <c r="I298" i="1"/>
  <c r="I291" i="1" s="1"/>
  <c r="Q312" i="1"/>
  <c r="R323" i="1"/>
  <c r="S323" i="1" s="1"/>
  <c r="Q323" i="1"/>
  <c r="D330" i="1"/>
  <c r="Q339" i="1"/>
  <c r="H362" i="1"/>
  <c r="R364" i="1"/>
  <c r="S364" i="1" s="1"/>
  <c r="N28" i="1"/>
  <c r="Q250" i="1"/>
  <c r="Q249" i="1" s="1"/>
  <c r="Q247" i="1" s="1"/>
  <c r="Q246" i="1" s="1"/>
  <c r="F249" i="1"/>
  <c r="F247" i="1" s="1"/>
  <c r="F246" i="1" s="1"/>
  <c r="F23" i="1" s="1"/>
  <c r="Q332" i="1"/>
  <c r="F331" i="1"/>
  <c r="D53" i="1"/>
  <c r="J53" i="1"/>
  <c r="Q108" i="1"/>
  <c r="G203" i="1"/>
  <c r="G202" i="1" s="1"/>
  <c r="L203" i="1"/>
  <c r="L202" i="1" s="1"/>
  <c r="P203" i="1"/>
  <c r="P202" i="1" s="1"/>
  <c r="R373" i="1"/>
  <c r="S373" i="1" s="1"/>
  <c r="Q373" i="1"/>
  <c r="S422" i="1"/>
  <c r="R420" i="1"/>
  <c r="S420" i="1" s="1"/>
  <c r="R425" i="1"/>
  <c r="S425" i="1" s="1"/>
  <c r="Q425" i="1"/>
  <c r="R586" i="1"/>
  <c r="H585" i="1"/>
  <c r="N76" i="1"/>
  <c r="I53" i="1"/>
  <c r="M53" i="1"/>
  <c r="M21" i="1" s="1"/>
  <c r="Q57" i="1"/>
  <c r="K53" i="1"/>
  <c r="O53" i="1"/>
  <c r="F61" i="1"/>
  <c r="L53" i="1"/>
  <c r="Q66" i="1"/>
  <c r="R69" i="1"/>
  <c r="S69" i="1" s="1"/>
  <c r="D76" i="1"/>
  <c r="Q111" i="1"/>
  <c r="Q118" i="1"/>
  <c r="D129" i="1"/>
  <c r="R132" i="1"/>
  <c r="R131" i="1" s="1"/>
  <c r="S131" i="1" s="1"/>
  <c r="H131" i="1"/>
  <c r="E129" i="1"/>
  <c r="E24" i="1" s="1"/>
  <c r="R137" i="1"/>
  <c r="S137" i="1" s="1"/>
  <c r="Q152" i="1"/>
  <c r="Q166" i="1"/>
  <c r="Q185" i="1"/>
  <c r="Q187" i="1"/>
  <c r="J203" i="1"/>
  <c r="R223" i="1"/>
  <c r="S223" i="1" s="1"/>
  <c r="I228" i="1"/>
  <c r="M228" i="1"/>
  <c r="Q230" i="1"/>
  <c r="Q263" i="1"/>
  <c r="Q264" i="1"/>
  <c r="Q276" i="1"/>
  <c r="Q286" i="1"/>
  <c r="J298" i="1"/>
  <c r="J291" i="1" s="1"/>
  <c r="R304" i="1"/>
  <c r="R303" i="1" s="1"/>
  <c r="S303" i="1" s="1"/>
  <c r="H303" i="1"/>
  <c r="Q315" i="1"/>
  <c r="Q316" i="1"/>
  <c r="Q325" i="1"/>
  <c r="F337" i="1"/>
  <c r="Q338" i="1"/>
  <c r="G129" i="1"/>
  <c r="D298" i="1"/>
  <c r="D291" i="1" s="1"/>
  <c r="K298" i="1"/>
  <c r="K291" i="1" s="1"/>
  <c r="O298" i="1"/>
  <c r="O291" i="1" s="1"/>
  <c r="Q334" i="1"/>
  <c r="G330" i="1"/>
  <c r="L330" i="1"/>
  <c r="P330" i="1"/>
  <c r="Q365" i="1"/>
  <c r="R381" i="1"/>
  <c r="S381" i="1" s="1"/>
  <c r="Q381" i="1"/>
  <c r="R399" i="1"/>
  <c r="S399" i="1" s="1"/>
  <c r="Q399" i="1"/>
  <c r="Q454" i="1"/>
  <c r="J519" i="1"/>
  <c r="Q97" i="1"/>
  <c r="Q110" i="1"/>
  <c r="Q114" i="1"/>
  <c r="I129" i="1"/>
  <c r="I24" i="1" s="1"/>
  <c r="M129" i="1"/>
  <c r="Q137" i="1"/>
  <c r="Q141" i="1"/>
  <c r="L26" i="1"/>
  <c r="P26" i="1"/>
  <c r="Q158" i="1"/>
  <c r="Q168" i="1"/>
  <c r="Q177" i="1"/>
  <c r="Q188" i="1"/>
  <c r="Q201" i="1"/>
  <c r="Q245" i="1"/>
  <c r="Q267" i="1"/>
  <c r="Q274" i="1"/>
  <c r="Q283" i="1"/>
  <c r="G298" i="1"/>
  <c r="G291" i="1" s="1"/>
  <c r="E330" i="1"/>
  <c r="D342" i="1"/>
  <c r="R483" i="1"/>
  <c r="S483" i="1" s="1"/>
  <c r="Q483" i="1"/>
  <c r="Q562" i="1"/>
  <c r="Q350" i="1"/>
  <c r="I23" i="1"/>
  <c r="O23" i="1"/>
  <c r="Q431" i="1"/>
  <c r="Q437" i="1"/>
  <c r="Q443" i="1"/>
  <c r="Q446" i="1"/>
  <c r="Q450" i="1"/>
  <c r="Q463" i="1"/>
  <c r="Q468" i="1"/>
  <c r="Q475" i="1"/>
  <c r="Q479" i="1"/>
  <c r="Q482" i="1"/>
  <c r="Q484" i="1"/>
  <c r="Q495" i="1"/>
  <c r="D519" i="1"/>
  <c r="G568" i="1"/>
  <c r="G583" i="1"/>
  <c r="M342" i="1"/>
  <c r="Q354" i="1"/>
  <c r="Q391" i="1"/>
  <c r="Q492" i="1"/>
  <c r="M502" i="1"/>
  <c r="G502" i="1"/>
  <c r="K502" i="1"/>
  <c r="O502" i="1"/>
  <c r="D502" i="1"/>
  <c r="N519" i="1"/>
  <c r="L583" i="1"/>
  <c r="E613" i="1"/>
  <c r="Q617" i="1"/>
  <c r="N342" i="1"/>
  <c r="Q351" i="1"/>
  <c r="Q353" i="1"/>
  <c r="L342" i="1"/>
  <c r="P342" i="1"/>
  <c r="Q364" i="1"/>
  <c r="Q368" i="1"/>
  <c r="Q372" i="1"/>
  <c r="Q376" i="1"/>
  <c r="Q380" i="1"/>
  <c r="Q384" i="1"/>
  <c r="Q401" i="1"/>
  <c r="Q405" i="1"/>
  <c r="Q422" i="1"/>
  <c r="E424" i="1"/>
  <c r="Q427" i="1"/>
  <c r="Q433" i="1"/>
  <c r="Q436" i="1"/>
  <c r="R447" i="1"/>
  <c r="S447" i="1" s="1"/>
  <c r="Q449" i="1"/>
  <c r="Q452" i="1"/>
  <c r="R459" i="1"/>
  <c r="S459" i="1" s="1"/>
  <c r="Q462" i="1"/>
  <c r="Q465" i="1"/>
  <c r="R476" i="1"/>
  <c r="S476" i="1" s="1"/>
  <c r="Q478" i="1"/>
  <c r="Q481" i="1"/>
  <c r="R492" i="1"/>
  <c r="S492" i="1" s="1"/>
  <c r="Q498" i="1"/>
  <c r="Q527" i="1"/>
  <c r="S532" i="1"/>
  <c r="J583" i="1"/>
  <c r="N583" i="1"/>
  <c r="F588" i="1"/>
  <c r="R614" i="1"/>
  <c r="S614" i="1" s="1"/>
  <c r="Q79" i="1"/>
  <c r="F77" i="1"/>
  <c r="R113" i="1"/>
  <c r="S113" i="1" s="1"/>
  <c r="Q113" i="1"/>
  <c r="R139" i="1"/>
  <c r="S139" i="1" s="1"/>
  <c r="Q139" i="1"/>
  <c r="Q564" i="1"/>
  <c r="F561" i="1"/>
  <c r="R117" i="1"/>
  <c r="S117" i="1" s="1"/>
  <c r="Q117" i="1"/>
  <c r="H125" i="1"/>
  <c r="Q125" i="1" s="1"/>
  <c r="Q124" i="1" s="1"/>
  <c r="Q122" i="1" s="1"/>
  <c r="Q121" i="1" s="1"/>
  <c r="P124" i="1"/>
  <c r="P122" i="1" s="1"/>
  <c r="P121" i="1" s="1"/>
  <c r="P23" i="1" s="1"/>
  <c r="R143" i="1"/>
  <c r="S143" i="1" s="1"/>
  <c r="Q143" i="1"/>
  <c r="H258" i="1"/>
  <c r="H254" i="1" s="1"/>
  <c r="R259" i="1"/>
  <c r="Q434" i="1"/>
  <c r="F424" i="1"/>
  <c r="Q439" i="1"/>
  <c r="R439" i="1"/>
  <c r="S439" i="1" s="1"/>
  <c r="R40" i="1"/>
  <c r="H39" i="1"/>
  <c r="R43" i="1"/>
  <c r="H42" i="1"/>
  <c r="R74" i="1"/>
  <c r="S74" i="1" s="1"/>
  <c r="Q74" i="1"/>
  <c r="R94" i="1"/>
  <c r="S94" i="1" s="1"/>
  <c r="Q94" i="1"/>
  <c r="R96" i="1"/>
  <c r="S96" i="1" s="1"/>
  <c r="Q96" i="1"/>
  <c r="R101" i="1"/>
  <c r="S101" i="1" s="1"/>
  <c r="Q101" i="1"/>
  <c r="Q132" i="1"/>
  <c r="Q131" i="1" s="1"/>
  <c r="F131" i="1"/>
  <c r="S134" i="1"/>
  <c r="K129" i="1"/>
  <c r="K24" i="1" s="1"/>
  <c r="R281" i="1"/>
  <c r="S281" i="1" s="1"/>
  <c r="Q281" i="1"/>
  <c r="H30" i="1"/>
  <c r="H29" i="1" s="1"/>
  <c r="R31" i="1"/>
  <c r="Q43" i="1"/>
  <c r="Q42" i="1" s="1"/>
  <c r="R47" i="1"/>
  <c r="S47" i="1" s="1"/>
  <c r="Q47" i="1"/>
  <c r="R277" i="1"/>
  <c r="S277" i="1" s="1"/>
  <c r="Q277" i="1"/>
  <c r="R345" i="1"/>
  <c r="S345" i="1" s="1"/>
  <c r="Q345" i="1"/>
  <c r="R45" i="1"/>
  <c r="H49" i="1"/>
  <c r="R49" i="1" s="1"/>
  <c r="S49" i="1" s="1"/>
  <c r="P44" i="1"/>
  <c r="H54" i="1"/>
  <c r="R55" i="1"/>
  <c r="H63" i="1"/>
  <c r="R63" i="1" s="1"/>
  <c r="S63" i="1" s="1"/>
  <c r="P61" i="1"/>
  <c r="P53" i="1" s="1"/>
  <c r="Q65" i="1"/>
  <c r="F64" i="1"/>
  <c r="H91" i="1"/>
  <c r="P90" i="1"/>
  <c r="R104" i="1"/>
  <c r="S104" i="1" s="1"/>
  <c r="Q104" i="1"/>
  <c r="H105" i="1"/>
  <c r="P105" i="1"/>
  <c r="R147" i="1"/>
  <c r="S147" i="1" s="1"/>
  <c r="Q147" i="1"/>
  <c r="H215" i="1"/>
  <c r="H210" i="1" s="1"/>
  <c r="H203" i="1" s="1"/>
  <c r="R216" i="1"/>
  <c r="Q244" i="1"/>
  <c r="F237" i="1"/>
  <c r="R273" i="1"/>
  <c r="S273" i="1" s="1"/>
  <c r="Q273" i="1"/>
  <c r="R135" i="1"/>
  <c r="S135" i="1" s="1"/>
  <c r="Q135" i="1"/>
  <c r="O129" i="1"/>
  <c r="O24" i="1" s="1"/>
  <c r="R265" i="1"/>
  <c r="S265" i="1" s="1"/>
  <c r="Q265" i="1"/>
  <c r="F306" i="1"/>
  <c r="Q310" i="1"/>
  <c r="S106" i="1"/>
  <c r="J23" i="1"/>
  <c r="R146" i="1"/>
  <c r="Q146" i="1"/>
  <c r="Q40" i="1"/>
  <c r="Q39" i="1" s="1"/>
  <c r="Q46" i="1"/>
  <c r="Q50" i="1"/>
  <c r="F68" i="1"/>
  <c r="R71" i="1"/>
  <c r="S71" i="1" s="1"/>
  <c r="Q71" i="1"/>
  <c r="H77" i="1"/>
  <c r="R78" i="1"/>
  <c r="Q78" i="1"/>
  <c r="R86" i="1"/>
  <c r="S86" i="1" s="1"/>
  <c r="Q86" i="1"/>
  <c r="F90" i="1"/>
  <c r="Q106" i="1"/>
  <c r="F105" i="1"/>
  <c r="R109" i="1"/>
  <c r="S109" i="1" s="1"/>
  <c r="Q109" i="1"/>
  <c r="Q119" i="1"/>
  <c r="Q148" i="1"/>
  <c r="F145" i="1"/>
  <c r="R153" i="1"/>
  <c r="S153" i="1" s="1"/>
  <c r="Q153" i="1"/>
  <c r="R269" i="1"/>
  <c r="S269" i="1" s="1"/>
  <c r="Q269" i="1"/>
  <c r="R285" i="1"/>
  <c r="S285" i="1" s="1"/>
  <c r="Q285" i="1"/>
  <c r="F30" i="1"/>
  <c r="F29" i="1" s="1"/>
  <c r="F39" i="1"/>
  <c r="P42" i="1"/>
  <c r="F44" i="1"/>
  <c r="F54" i="1"/>
  <c r="H68" i="1"/>
  <c r="H133" i="1"/>
  <c r="Q184" i="1"/>
  <c r="Q200" i="1"/>
  <c r="Q223" i="1"/>
  <c r="F222" i="1"/>
  <c r="F218" i="1" s="1"/>
  <c r="F229" i="1"/>
  <c r="Q233" i="1"/>
  <c r="Q239" i="1"/>
  <c r="Q262" i="1"/>
  <c r="F261" i="1"/>
  <c r="R289" i="1"/>
  <c r="S289" i="1" s="1"/>
  <c r="Q289" i="1"/>
  <c r="R301" i="1"/>
  <c r="Q301" i="1"/>
  <c r="Q300" i="1" s="1"/>
  <c r="S307" i="1"/>
  <c r="S338" i="1"/>
  <c r="Q304" i="1"/>
  <c r="F303" i="1"/>
  <c r="R333" i="1"/>
  <c r="Q333" i="1"/>
  <c r="H343" i="1"/>
  <c r="R344" i="1"/>
  <c r="Q344" i="1"/>
  <c r="Q349" i="1"/>
  <c r="F343" i="1"/>
  <c r="R370" i="1"/>
  <c r="S370" i="1" s="1"/>
  <c r="Q370" i="1"/>
  <c r="R378" i="1"/>
  <c r="S378" i="1" s="1"/>
  <c r="Q378" i="1"/>
  <c r="R386" i="1"/>
  <c r="S386" i="1" s="1"/>
  <c r="Q386" i="1"/>
  <c r="F136" i="1"/>
  <c r="Q157" i="1"/>
  <c r="Q161" i="1"/>
  <c r="Q163" i="1"/>
  <c r="Q172" i="1"/>
  <c r="Q192" i="1"/>
  <c r="Q194" i="1"/>
  <c r="Q196" i="1"/>
  <c r="Q216" i="1"/>
  <c r="Q215" i="1" s="1"/>
  <c r="Q210" i="1" s="1"/>
  <c r="Q203" i="1" s="1"/>
  <c r="R229" i="1"/>
  <c r="S230" i="1"/>
  <c r="Q232" i="1"/>
  <c r="H237" i="1"/>
  <c r="Q259" i="1"/>
  <c r="Q258" i="1" s="1"/>
  <c r="Q254" i="1" s="1"/>
  <c r="S262" i="1"/>
  <c r="R309" i="1"/>
  <c r="S309" i="1" s="1"/>
  <c r="Q309" i="1"/>
  <c r="H306" i="1"/>
  <c r="R313" i="1"/>
  <c r="S313" i="1" s="1"/>
  <c r="Q313" i="1"/>
  <c r="R317" i="1"/>
  <c r="S317" i="1" s="1"/>
  <c r="Q317" i="1"/>
  <c r="R321" i="1"/>
  <c r="S321" i="1" s="1"/>
  <c r="Q321" i="1"/>
  <c r="R326" i="1"/>
  <c r="S326" i="1" s="1"/>
  <c r="Q326" i="1"/>
  <c r="R340" i="1"/>
  <c r="S340" i="1" s="1"/>
  <c r="H337" i="1"/>
  <c r="R388" i="1"/>
  <c r="Q388" i="1"/>
  <c r="H387" i="1"/>
  <c r="F215" i="1"/>
  <c r="F210" i="1" s="1"/>
  <c r="F203" i="1" s="1"/>
  <c r="H229" i="1"/>
  <c r="R238" i="1"/>
  <c r="R250" i="1"/>
  <c r="Q392" i="1"/>
  <c r="F387" i="1"/>
  <c r="H597" i="1"/>
  <c r="Q597" i="1" s="1"/>
  <c r="P595" i="1"/>
  <c r="P591" i="1" s="1"/>
  <c r="Q348" i="1"/>
  <c r="Q356" i="1"/>
  <c r="Q363" i="1"/>
  <c r="F362" i="1"/>
  <c r="Q395" i="1"/>
  <c r="Q407" i="1"/>
  <c r="F420" i="1"/>
  <c r="F416" i="1" s="1"/>
  <c r="R443" i="1"/>
  <c r="S443" i="1" s="1"/>
  <c r="Q453" i="1"/>
  <c r="Q455" i="1"/>
  <c r="R455" i="1"/>
  <c r="S455" i="1" s="1"/>
  <c r="Q466" i="1"/>
  <c r="Q472" i="1"/>
  <c r="R472" i="1"/>
  <c r="S472" i="1" s="1"/>
  <c r="Q488" i="1"/>
  <c r="R488" i="1"/>
  <c r="S488" i="1" s="1"/>
  <c r="Q541" i="1"/>
  <c r="F538" i="1"/>
  <c r="F534" i="1" s="1"/>
  <c r="R544" i="1"/>
  <c r="S544" i="1" s="1"/>
  <c r="Q544" i="1"/>
  <c r="Q340" i="1"/>
  <c r="Q346" i="1"/>
  <c r="Q357" i="1"/>
  <c r="Q366" i="1"/>
  <c r="Q374" i="1"/>
  <c r="Q382" i="1"/>
  <c r="Q396" i="1"/>
  <c r="R497" i="1"/>
  <c r="S497" i="1" s="1"/>
  <c r="Q497" i="1"/>
  <c r="R525" i="1"/>
  <c r="S525" i="1" s="1"/>
  <c r="Q525" i="1"/>
  <c r="S539" i="1"/>
  <c r="R566" i="1"/>
  <c r="S566" i="1" s="1"/>
  <c r="Q566" i="1"/>
  <c r="Q586" i="1"/>
  <c r="Q585" i="1" s="1"/>
  <c r="F585" i="1"/>
  <c r="R615" i="1"/>
  <c r="S615" i="1" s="1"/>
  <c r="Q615" i="1"/>
  <c r="R468" i="1"/>
  <c r="S468" i="1" s="1"/>
  <c r="R484" i="1"/>
  <c r="S484" i="1" s="1"/>
  <c r="E502" i="1"/>
  <c r="I502" i="1"/>
  <c r="H420" i="1"/>
  <c r="H416" i="1" s="1"/>
  <c r="H424" i="1"/>
  <c r="R431" i="1"/>
  <c r="R435" i="1"/>
  <c r="S435" i="1" s="1"/>
  <c r="Q441" i="1"/>
  <c r="R451" i="1"/>
  <c r="S451" i="1" s="1"/>
  <c r="Q457" i="1"/>
  <c r="R464" i="1"/>
  <c r="S464" i="1" s="1"/>
  <c r="Q470" i="1"/>
  <c r="R480" i="1"/>
  <c r="S480" i="1" s="1"/>
  <c r="Q486" i="1"/>
  <c r="Q515" i="1"/>
  <c r="F514" i="1"/>
  <c r="F509" i="1" s="1"/>
  <c r="F502" i="1" s="1"/>
  <c r="F520" i="1"/>
  <c r="Q532" i="1"/>
  <c r="F531" i="1"/>
  <c r="R540" i="1"/>
  <c r="S540" i="1" s="1"/>
  <c r="H538" i="1"/>
  <c r="H534" i="1" s="1"/>
  <c r="Q540" i="1"/>
  <c r="R563" i="1"/>
  <c r="H561" i="1"/>
  <c r="I568" i="1"/>
  <c r="F595" i="1"/>
  <c r="F591" i="1" s="1"/>
  <c r="R514" i="1"/>
  <c r="H520" i="1"/>
  <c r="R521" i="1"/>
  <c r="H589" i="1"/>
  <c r="P588" i="1"/>
  <c r="P583" i="1" s="1"/>
  <c r="R616" i="1"/>
  <c r="S616" i="1" s="1"/>
  <c r="Q616" i="1"/>
  <c r="Q494" i="1"/>
  <c r="L502" i="1"/>
  <c r="P502" i="1"/>
  <c r="Q522" i="1"/>
  <c r="L519" i="1"/>
  <c r="R545" i="1"/>
  <c r="S545" i="1" s="1"/>
  <c r="Q545" i="1"/>
  <c r="Q563" i="1"/>
  <c r="F568" i="1"/>
  <c r="J568" i="1"/>
  <c r="N568" i="1"/>
  <c r="H581" i="1"/>
  <c r="P580" i="1"/>
  <c r="P575" i="1" s="1"/>
  <c r="P568" i="1" s="1"/>
  <c r="Q590" i="1"/>
  <c r="S596" i="1"/>
  <c r="J567" i="1" l="1"/>
  <c r="H61" i="1"/>
  <c r="G22" i="1"/>
  <c r="M24" i="1"/>
  <c r="P36" i="1"/>
  <c r="P28" i="1" s="1"/>
  <c r="P20" i="1" s="1"/>
  <c r="H519" i="1"/>
  <c r="R222" i="1"/>
  <c r="O22" i="1"/>
  <c r="K501" i="1"/>
  <c r="D24" i="1"/>
  <c r="L24" i="1"/>
  <c r="O501" i="1"/>
  <c r="M501" i="1"/>
  <c r="N202" i="1"/>
  <c r="K202" i="1"/>
  <c r="D501" i="1"/>
  <c r="Q23" i="1"/>
  <c r="D567" i="1"/>
  <c r="E342" i="1"/>
  <c r="E290" i="1" s="1"/>
  <c r="P24" i="1"/>
  <c r="N501" i="1"/>
  <c r="R64" i="1"/>
  <c r="S64" i="1" s="1"/>
  <c r="P501" i="1"/>
  <c r="I567" i="1"/>
  <c r="Q133" i="1"/>
  <c r="J21" i="1"/>
  <c r="E27" i="1"/>
  <c r="L501" i="1"/>
  <c r="E26" i="1"/>
  <c r="N27" i="1"/>
  <c r="G290" i="1"/>
  <c r="L567" i="1"/>
  <c r="F298" i="1"/>
  <c r="F291" i="1" s="1"/>
  <c r="S65" i="1"/>
  <c r="K567" i="1"/>
  <c r="I290" i="1"/>
  <c r="O20" i="1"/>
  <c r="I202" i="1"/>
  <c r="L27" i="1"/>
  <c r="Q538" i="1"/>
  <c r="Q534" i="1" s="1"/>
  <c r="Q303" i="1"/>
  <c r="Q64" i="1"/>
  <c r="L22" i="1"/>
  <c r="M290" i="1"/>
  <c r="J202" i="1"/>
  <c r="Q420" i="1"/>
  <c r="Q416" i="1" s="1"/>
  <c r="K27" i="1"/>
  <c r="K22" i="1"/>
  <c r="G27" i="1"/>
  <c r="L290" i="1"/>
  <c r="F129" i="1"/>
  <c r="F24" i="1" s="1"/>
  <c r="M202" i="1"/>
  <c r="R416" i="1"/>
  <c r="S416" i="1" s="1"/>
  <c r="I22" i="1"/>
  <c r="D202" i="1"/>
  <c r="E202" i="1"/>
  <c r="Q514" i="1"/>
  <c r="Q509" i="1" s="1"/>
  <c r="Q502" i="1" s="1"/>
  <c r="S559" i="1"/>
  <c r="D20" i="1"/>
  <c r="E567" i="1"/>
  <c r="Q595" i="1"/>
  <c r="Q591" i="1" s="1"/>
  <c r="N290" i="1"/>
  <c r="J290" i="1"/>
  <c r="E22" i="1"/>
  <c r="S558" i="1"/>
  <c r="R553" i="1"/>
  <c r="S553" i="1" s="1"/>
  <c r="D22" i="1"/>
  <c r="G21" i="1"/>
  <c r="M27" i="1"/>
  <c r="I501" i="1"/>
  <c r="Q613" i="1"/>
  <c r="Q237" i="1"/>
  <c r="Q136" i="1"/>
  <c r="Q129" i="1" s="1"/>
  <c r="G501" i="1"/>
  <c r="I21" i="1"/>
  <c r="Q331" i="1"/>
  <c r="R261" i="1"/>
  <c r="S261" i="1" s="1"/>
  <c r="P290" i="1"/>
  <c r="O290" i="1"/>
  <c r="K21" i="1"/>
  <c r="M20" i="1"/>
  <c r="G567" i="1"/>
  <c r="D290" i="1"/>
  <c r="O21" i="1"/>
  <c r="L21" i="1"/>
  <c r="Q531" i="1"/>
  <c r="Q520" i="1"/>
  <c r="F583" i="1"/>
  <c r="F567" i="1" s="1"/>
  <c r="F228" i="1"/>
  <c r="F202" i="1" s="1"/>
  <c r="J501" i="1"/>
  <c r="K290" i="1"/>
  <c r="G24" i="1"/>
  <c r="Q54" i="1"/>
  <c r="D21" i="1"/>
  <c r="I27" i="1"/>
  <c r="H26" i="1"/>
  <c r="Q424" i="1"/>
  <c r="H129" i="1"/>
  <c r="H24" i="1" s="1"/>
  <c r="F53" i="1"/>
  <c r="S132" i="1"/>
  <c r="R585" i="1"/>
  <c r="S585" i="1" s="1"/>
  <c r="S586" i="1"/>
  <c r="J22" i="1"/>
  <c r="Q561" i="1"/>
  <c r="H501" i="1"/>
  <c r="Q337" i="1"/>
  <c r="H228" i="1"/>
  <c r="H202" i="1" s="1"/>
  <c r="H298" i="1"/>
  <c r="H291" i="1" s="1"/>
  <c r="Q222" i="1"/>
  <c r="Q218" i="1" s="1"/>
  <c r="D27" i="1"/>
  <c r="J27" i="1"/>
  <c r="N22" i="1"/>
  <c r="F330" i="1"/>
  <c r="Q229" i="1"/>
  <c r="R61" i="1"/>
  <c r="S61" i="1" s="1"/>
  <c r="N21" i="1"/>
  <c r="N567" i="1"/>
  <c r="E21" i="1"/>
  <c r="R362" i="1"/>
  <c r="S362" i="1" s="1"/>
  <c r="H330" i="1"/>
  <c r="Q306" i="1"/>
  <c r="Q63" i="1"/>
  <c r="Q61" i="1" s="1"/>
  <c r="Q77" i="1"/>
  <c r="Q68" i="1"/>
  <c r="G20" i="1"/>
  <c r="M22" i="1"/>
  <c r="K20" i="1"/>
  <c r="P567" i="1"/>
  <c r="S521" i="1"/>
  <c r="R520" i="1"/>
  <c r="R538" i="1"/>
  <c r="S238" i="1"/>
  <c r="R237" i="1"/>
  <c r="S237" i="1" s="1"/>
  <c r="Q387" i="1"/>
  <c r="S222" i="1"/>
  <c r="R218" i="1"/>
  <c r="S218" i="1" s="1"/>
  <c r="Q343" i="1"/>
  <c r="R337" i="1"/>
  <c r="S337" i="1" s="1"/>
  <c r="F36" i="1"/>
  <c r="F28" i="1" s="1"/>
  <c r="F26" i="1"/>
  <c r="S78" i="1"/>
  <c r="R77" i="1"/>
  <c r="S146" i="1"/>
  <c r="R145" i="1"/>
  <c r="R91" i="1"/>
  <c r="H90" i="1"/>
  <c r="H76" i="1" s="1"/>
  <c r="H53" i="1"/>
  <c r="R44" i="1"/>
  <c r="S44" i="1" s="1"/>
  <c r="S45" i="1"/>
  <c r="S259" i="1"/>
  <c r="R258" i="1"/>
  <c r="O27" i="1"/>
  <c r="S431" i="1"/>
  <c r="R424" i="1"/>
  <c r="S424" i="1" s="1"/>
  <c r="Q362" i="1"/>
  <c r="R597" i="1"/>
  <c r="H595" i="1"/>
  <c r="H591" i="1" s="1"/>
  <c r="R387" i="1"/>
  <c r="S387" i="1" s="1"/>
  <c r="S388" i="1"/>
  <c r="S344" i="1"/>
  <c r="R343" i="1"/>
  <c r="S333" i="1"/>
  <c r="R331" i="1"/>
  <c r="S301" i="1"/>
  <c r="R300" i="1"/>
  <c r="Q261" i="1"/>
  <c r="L20" i="1"/>
  <c r="R105" i="1"/>
  <c r="S105" i="1" s="1"/>
  <c r="J20" i="1"/>
  <c r="P21" i="1"/>
  <c r="Q91" i="1"/>
  <c r="Q90" i="1" s="1"/>
  <c r="R42" i="1"/>
  <c r="S42" i="1" s="1"/>
  <c r="S43" i="1"/>
  <c r="R136" i="1"/>
  <c r="I20" i="1"/>
  <c r="S514" i="1"/>
  <c r="R509" i="1"/>
  <c r="F519" i="1"/>
  <c r="F501" i="1" s="1"/>
  <c r="E501" i="1"/>
  <c r="F342" i="1"/>
  <c r="H342" i="1"/>
  <c r="R306" i="1"/>
  <c r="S306" i="1" s="1"/>
  <c r="R68" i="1"/>
  <c r="S68" i="1" s="1"/>
  <c r="Q49" i="1"/>
  <c r="Q44" i="1" s="1"/>
  <c r="Q36" i="1" s="1"/>
  <c r="Q28" i="1" s="1"/>
  <c r="S31" i="1"/>
  <c r="R30" i="1"/>
  <c r="R133" i="1"/>
  <c r="S133" i="1" s="1"/>
  <c r="N20" i="1"/>
  <c r="E20" i="1"/>
  <c r="R581" i="1"/>
  <c r="H580" i="1"/>
  <c r="H575" i="1" s="1"/>
  <c r="H568" i="1" s="1"/>
  <c r="Q581" i="1"/>
  <c r="Q580" i="1" s="1"/>
  <c r="Q575" i="1" s="1"/>
  <c r="Q568" i="1" s="1"/>
  <c r="R589" i="1"/>
  <c r="H588" i="1"/>
  <c r="H583" i="1" s="1"/>
  <c r="Q589" i="1"/>
  <c r="Q588" i="1" s="1"/>
  <c r="Q583" i="1" s="1"/>
  <c r="R613" i="1"/>
  <c r="S613" i="1" s="1"/>
  <c r="R561" i="1"/>
  <c r="S561" i="1" s="1"/>
  <c r="S563" i="1"/>
  <c r="S250" i="1"/>
  <c r="R249" i="1"/>
  <c r="S229" i="1"/>
  <c r="Q105" i="1"/>
  <c r="Q145" i="1"/>
  <c r="S216" i="1"/>
  <c r="R215" i="1"/>
  <c r="P76" i="1"/>
  <c r="P22" i="1" s="1"/>
  <c r="S55" i="1"/>
  <c r="R54" i="1"/>
  <c r="H44" i="1"/>
  <c r="H36" i="1" s="1"/>
  <c r="H28" i="1" s="1"/>
  <c r="R39" i="1"/>
  <c r="S40" i="1"/>
  <c r="R125" i="1"/>
  <c r="H124" i="1"/>
  <c r="H122" i="1" s="1"/>
  <c r="H121" i="1" s="1"/>
  <c r="H23" i="1" s="1"/>
  <c r="F76" i="1"/>
  <c r="Q228" i="1" l="1"/>
  <c r="F290" i="1"/>
  <c r="D19" i="1"/>
  <c r="Q202" i="1"/>
  <c r="E19" i="1"/>
  <c r="O19" i="1"/>
  <c r="Q298" i="1"/>
  <c r="Q291" i="1" s="1"/>
  <c r="Q20" i="1" s="1"/>
  <c r="Q330" i="1"/>
  <c r="Q24" i="1"/>
  <c r="I19" i="1"/>
  <c r="L19" i="1"/>
  <c r="K19" i="1"/>
  <c r="Q53" i="1"/>
  <c r="J19" i="1"/>
  <c r="G19" i="1"/>
  <c r="Q519" i="1"/>
  <c r="Q501" i="1" s="1"/>
  <c r="M19" i="1"/>
  <c r="P27" i="1"/>
  <c r="H567" i="1"/>
  <c r="H22" i="1"/>
  <c r="F21" i="1"/>
  <c r="Q26" i="1"/>
  <c r="H21" i="1"/>
  <c r="F22" i="1"/>
  <c r="Q76" i="1"/>
  <c r="Q27" i="1" s="1"/>
  <c r="N19" i="1"/>
  <c r="H290" i="1"/>
  <c r="H27" i="1"/>
  <c r="H20" i="1"/>
  <c r="F20" i="1"/>
  <c r="F27" i="1"/>
  <c r="R129" i="1"/>
  <c r="S136" i="1"/>
  <c r="S258" i="1"/>
  <c r="R254" i="1"/>
  <c r="S254" i="1" s="1"/>
  <c r="S54" i="1"/>
  <c r="R53" i="1"/>
  <c r="P19" i="1"/>
  <c r="R228" i="1"/>
  <c r="S228" i="1" s="1"/>
  <c r="S581" i="1"/>
  <c r="R580" i="1"/>
  <c r="S509" i="1"/>
  <c r="R502" i="1"/>
  <c r="S597" i="1"/>
  <c r="R595" i="1"/>
  <c r="S77" i="1"/>
  <c r="S589" i="1"/>
  <c r="R588" i="1"/>
  <c r="S30" i="1"/>
  <c r="R29" i="1"/>
  <c r="S300" i="1"/>
  <c r="R298" i="1"/>
  <c r="S343" i="1"/>
  <c r="R342" i="1"/>
  <c r="S342" i="1" s="1"/>
  <c r="S91" i="1"/>
  <c r="R90" i="1"/>
  <c r="S90" i="1" s="1"/>
  <c r="R534" i="1"/>
  <c r="S534" i="1" s="1"/>
  <c r="S538" i="1"/>
  <c r="S249" i="1"/>
  <c r="R247" i="1"/>
  <c r="Q567" i="1"/>
  <c r="S145" i="1"/>
  <c r="R26" i="1"/>
  <c r="S26" i="1" s="1"/>
  <c r="Q342" i="1"/>
  <c r="Q290" i="1" s="1"/>
  <c r="S520" i="1"/>
  <c r="R519" i="1"/>
  <c r="S519" i="1" s="1"/>
  <c r="S39" i="1"/>
  <c r="R36" i="1"/>
  <c r="S36" i="1" s="1"/>
  <c r="S125" i="1"/>
  <c r="R124" i="1"/>
  <c r="S215" i="1"/>
  <c r="R210" i="1"/>
  <c r="S331" i="1"/>
  <c r="R330" i="1"/>
  <c r="S330" i="1" s="1"/>
  <c r="Q21" i="1" l="1"/>
  <c r="R76" i="1"/>
  <c r="Q22" i="1"/>
  <c r="H19" i="1"/>
  <c r="F19" i="1"/>
  <c r="S124" i="1"/>
  <c r="R122" i="1"/>
  <c r="S29" i="1"/>
  <c r="R28" i="1"/>
  <c r="S129" i="1"/>
  <c r="R24" i="1"/>
  <c r="S24" i="1" s="1"/>
  <c r="S76" i="1"/>
  <c r="S502" i="1"/>
  <c r="R501" i="1"/>
  <c r="S501" i="1" s="1"/>
  <c r="Q19" i="1"/>
  <c r="R203" i="1"/>
  <c r="S210" i="1"/>
  <c r="S247" i="1"/>
  <c r="R246" i="1"/>
  <c r="S246" i="1" s="1"/>
  <c r="S298" i="1"/>
  <c r="R291" i="1"/>
  <c r="S588" i="1"/>
  <c r="R583" i="1"/>
  <c r="S583" i="1" s="1"/>
  <c r="R591" i="1"/>
  <c r="S591" i="1" s="1"/>
  <c r="S595" i="1"/>
  <c r="R575" i="1"/>
  <c r="S580" i="1"/>
  <c r="S53" i="1"/>
  <c r="R21" i="1" l="1"/>
  <c r="S21" i="1" s="1"/>
  <c r="R202" i="1"/>
  <c r="S202" i="1" s="1"/>
  <c r="S203" i="1"/>
  <c r="R22" i="1"/>
  <c r="S22" i="1" s="1"/>
  <c r="S28" i="1"/>
  <c r="S575" i="1"/>
  <c r="R568" i="1"/>
  <c r="R20" i="1" s="1"/>
  <c r="S122" i="1"/>
  <c r="R121" i="1"/>
  <c r="S291" i="1"/>
  <c r="R290" i="1"/>
  <c r="S290" i="1" s="1"/>
  <c r="S20" i="1" l="1"/>
  <c r="S568" i="1"/>
  <c r="R567" i="1"/>
  <c r="S567" i="1" s="1"/>
  <c r="R23" i="1"/>
  <c r="S23" i="1" s="1"/>
  <c r="S121" i="1"/>
  <c r="R27" i="1"/>
  <c r="S27" i="1" s="1"/>
  <c r="R19" i="1" l="1"/>
  <c r="S19" i="1" s="1"/>
</calcChain>
</file>

<file path=xl/sharedStrings.xml><?xml version="1.0" encoding="utf-8"?>
<sst xmlns="http://schemas.openxmlformats.org/spreadsheetml/2006/main" count="2565" uniqueCount="1156">
  <si>
    <t>Приложение  № 10</t>
  </si>
  <si>
    <t>к приказу Минэнерго России</t>
  </si>
  <si>
    <t>от «___» ___ 2017 г. №______</t>
  </si>
  <si>
    <t>Форма 10.  Отчет об исполнении плана финансирования капитальных вложений по инвестиционным проектам (квартальный)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</si>
  <si>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</si>
  <si>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полное наименование субъекта электроэнергетики</t>
  </si>
  <si>
    <t>Год формирования информации: 2019 год</t>
  </si>
  <si>
    <t>Утвержденные плановые значения показателей приведены в соответствии с  приказом Минэнерго России от 12.12.2019№ 23@</t>
  </si>
  <si>
    <t xml:space="preserve">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</si>
  <si>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</si>
  <si>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</si>
  <si>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</si>
  <si>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</si>
  <si>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01.01.2019 года, млн рублей 
(с НДС) </t>
  </si>
  <si>
    <t xml:space="preserve">Остаток финансирования капитальных вложений 
на  01.01. 2019 года  в прогнозных ценах соответствующих лет,  млн рублей (с НДС) </t>
  </si>
  <si>
    <t>Финансирование капитальных вложений года 2019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</si>
  <si>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</si>
  <si>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</si>
  <si>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</si>
  <si>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</si>
  <si>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</si>
  <si>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</si>
  <si>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</si>
  <si>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</si>
  <si>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</si>
  <si>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</si>
  <si>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</si>
  <si>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</si>
  <si>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</si>
  <si>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</si>
  <si>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</si>
  <si>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</si>
  <si>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</si>
  <si>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</si>
  <si>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</si>
  <si>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</si>
  <si>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</si>
  <si>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</si>
  <si>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</si>
  <si>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</si>
  <si>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</si>
  <si>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</si>
  <si>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</si>
  <si>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</si>
  <si>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</si>
  <si>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</si>
  <si>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</si>
  <si>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</si>
  <si>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</si>
  <si>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</si>
  <si>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</si>
  <si>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</si>
  <si>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</si>
  <si>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</si>
  <si>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Устройство двух линейных ячеек  № 16 и 17 в ЗРУ 110 кВ Хабаровской ТЭЦ-1</t>
  </si>
  <si>
    <t>F_505-ХГ-24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</si>
  <si>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</si>
  <si>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</si>
  <si>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</si>
  <si>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</si>
  <si>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</si>
  <si>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</si>
  <si>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</si>
  <si>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</si>
  <si>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</si>
  <si>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</si>
  <si>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</si>
  <si>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</si>
  <si>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</si>
  <si>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</si>
  <si>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</si>
  <si>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</si>
  <si>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Снижение потребности финансирования по результатам заключенных договоров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</si>
  <si>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</si>
  <si>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</si>
  <si>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Закупки не состоялись, ввиду отсутствия необходимого количества участников торгов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</si>
  <si>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</si>
  <si>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</si>
  <si>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</si>
  <si>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</si>
  <si>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Изменение сроков  реализации проекта по результатам корректировки проектно-сметной документации и результатам экспертизы сметной документации №0009-НЭП-СД-18 от 23.07.2018. повлияло на перенос финансирования в 2020г.для погашение КЗ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</si>
  <si>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</si>
  <si>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</si>
  <si>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</si>
  <si>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</si>
  <si>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Изменение графика и объемов работ по причине поздней поставки МТР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</si>
  <si>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</si>
  <si>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</si>
  <si>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</si>
  <si>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</si>
  <si>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</si>
  <si>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</si>
  <si>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</si>
  <si>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</si>
  <si>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</si>
  <si>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</si>
  <si>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Снижение потребности финансирования по причине переноса ПИР в 2020г.</t>
  </si>
  <si>
    <t>Строительство ПНС-324 (450 Гкал/час) ХТС</t>
  </si>
  <si>
    <t>F_505-ХТСКх-20тп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</si>
  <si>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</si>
  <si>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</si>
  <si>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</si>
  <si>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</si>
  <si>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</si>
  <si>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</si>
  <si>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</si>
  <si>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</si>
  <si>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Реконструкция градирни ст. № 2 Хабаровской ТЭЦ-3</t>
  </si>
  <si>
    <t>H_505-ХГ-104</t>
  </si>
  <si>
    <t xml:space="preserve">Сдвиг срока разработки ПИР на 2020 год 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</si>
  <si>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</si>
  <si>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</si>
  <si>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</si>
  <si>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</si>
  <si>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 xml:space="preserve">Сдвиг срока производства работ на 2020 год </t>
  </si>
  <si>
    <t>Реконструкция ПЭН (питательных электронасосов) на СП "Хабаровская ТЭЦ-3"  (2 шт)</t>
  </si>
  <si>
    <t>I_505-ХГ-137</t>
  </si>
  <si>
    <t>Экономический эффект от проведения закупочной деятельности, гашение КЗ в 2020 году из-за длительного проведения закупочных процедур</t>
  </si>
  <si>
    <t>Реконструкция ПЭН (питательных электронасосов) на СП  "Комсомольская ТЭЦ-3" (2 шт)</t>
  </si>
  <si>
    <t>I_505-ХГ-138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</si>
  <si>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</si>
  <si>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</si>
  <si>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</si>
  <si>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</si>
  <si>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Перенос сроков проведения закупочных процедур повлиял на снижение потребности финансирования в 2019 и перенос по погашению КЗ в 2020г.</t>
  </si>
  <si>
    <t>Расширение автоматической котельной в п. Некрасовка с приростом мощности на 5,59 Гкал/ч</t>
  </si>
  <si>
    <t>H_505-ХТСКх-30-1</t>
  </si>
  <si>
    <t>Срыв обязательств со стороны подрядчика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</si>
  <si>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</si>
  <si>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</si>
  <si>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</si>
  <si>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</si>
  <si>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Cрыв сроков выполнения работ подрядной организацией. Расторжением договора подряда.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</si>
  <si>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</si>
  <si>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</si>
  <si>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тепловой изоляции вывода III очереди КТЭЦ-2  (ППУ с покрывным слоем ТИАЛ-ЛЦ).(СП КТС)</t>
  </si>
  <si>
    <t>F_505-ХТСКх-26-2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</si>
  <si>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</si>
  <si>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</si>
  <si>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</si>
  <si>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</si>
  <si>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</si>
  <si>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</si>
  <si>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Корректировка сроков выполнения работ подрядной организацией в связи с наводнением на р.Амур</t>
  </si>
  <si>
    <t xml:space="preserve">Реконструкция дамбы золоотвала №2, секция 1 "Хабаровской ТЭЦ-3" </t>
  </si>
  <si>
    <t>J_505-ХГ-138</t>
  </si>
  <si>
    <t>Фактически принятые затраты на содержание службы заказчика.</t>
  </si>
  <si>
    <t>Реконструкция системы сброса сточных вод золоотвала Комсомольской ТЭЦ-2</t>
  </si>
  <si>
    <t>I_505-ХГ-90</t>
  </si>
  <si>
    <t>Реконструкция обьекта  "Дамба берега Амура" (берегоукрепление Хабаровской ТЭЦ-2)</t>
  </si>
  <si>
    <t>F_505-ХТСКх-2</t>
  </si>
  <si>
    <t>Гарантийное обязательство подлежит оплате в следующем отчетном периоде (согласно условиям по договору)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</si>
  <si>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</si>
  <si>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</si>
  <si>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Экономический эффект от проведения закупочной деятельности. Нарушение контрагентом графика проведения работ привело к смещению сроков оплаты гарантийного удержания в 2020г.</t>
  </si>
  <si>
    <t>Реконструкция баков  аккумуляторов на ПНС-922 и ПНС-315 (СП ХТС)</t>
  </si>
  <si>
    <t>F_505-ХТСКх-15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</si>
  <si>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</si>
  <si>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</si>
  <si>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</si>
  <si>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</si>
  <si>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к/а ст. № 10 БКЗ-210-140 Хабаровской ТЭЦ-1</t>
  </si>
  <si>
    <t>H_505-ХГ-65</t>
  </si>
  <si>
    <t>Модернизация турбоагрегата ст. № 8 Т-100/130 Хабаровской ТЭЦ-1</t>
  </si>
  <si>
    <t>I_505-ХГ-119</t>
  </si>
  <si>
    <t>Модернизация газового оборудования котлоагрегата БКЗ-210-140 ст. № 8 КТЭЦ-2</t>
  </si>
  <si>
    <t>I_505-ХГ-123</t>
  </si>
  <si>
    <t xml:space="preserve"> Гашение КЗ в 2020 году из-за переноса сроков выполнения работ по договору в связи с недопоставкой материалов и оборудования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</si>
  <si>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</si>
  <si>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</si>
  <si>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</si>
  <si>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</si>
  <si>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Изменение объемов капиталовложений на основании заключенных договоров.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</si>
  <si>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</si>
  <si>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</si>
  <si>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</si>
  <si>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</si>
  <si>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>Изменение графика производства работ в связи с недопоставкой материалов и оборудования. Сдвиг срока реализации проекта на 2020 год.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</si>
  <si>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</si>
  <si>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</si>
  <si>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</si>
  <si>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</si>
  <si>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</si>
  <si>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</si>
  <si>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 xml:space="preserve"> Гашение КЗ в 2020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</si>
  <si>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</si>
  <si>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</si>
  <si>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Перенос сроков выполнения работ по договору в связи с недопоставкой материалов и оборудования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</si>
  <si>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</si>
  <si>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</si>
  <si>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</si>
  <si>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</si>
  <si>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№3 г. Комсомольск-на-Амуре.(СП КТС)</t>
  </si>
  <si>
    <t>H_505-ХТСКх-9-36</t>
  </si>
  <si>
    <t>Потребность финансрования по результату экономического эффекта от проведения закупочной деятельности</t>
  </si>
  <si>
    <t>Техперевооружение теплотрассы №12 г. Комсомольск-на-Амуре.(СП КТС)</t>
  </si>
  <si>
    <t>H_505-ХТСКх-9-40</t>
  </si>
  <si>
    <t>Техперевооружение теплотрассы №16 г. Амурск.(СП КТС)</t>
  </si>
  <si>
    <t>H_505-ХТСКх-9-42</t>
  </si>
  <si>
    <t>Снижение потребности финансирования по причине изменения графика и объемов работ по причине поздней поставки МТР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</si>
  <si>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</si>
  <si>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</si>
  <si>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</si>
  <si>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</si>
  <si>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</si>
  <si>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</si>
  <si>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</si>
  <si>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</si>
  <si>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Сдвиг сроков реализации проекта на 2020 год по причине поздней поставки МТР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</si>
  <si>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</si>
  <si>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</si>
  <si>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</si>
  <si>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</si>
  <si>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</si>
  <si>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</si>
  <si>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Экономический эффект от проведения закупочной деятельности</t>
  </si>
  <si>
    <t>Техперевооружение тепломагистрали№21 г. Хабаровск. СП ХТС</t>
  </si>
  <si>
    <t>H_505-ХТСКх-10-22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</si>
  <si>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</si>
  <si>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</si>
  <si>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</si>
  <si>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</si>
  <si>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</si>
  <si>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</si>
  <si>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</si>
  <si>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</si>
  <si>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</si>
  <si>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</si>
  <si>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</si>
  <si>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</si>
  <si>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</si>
  <si>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</si>
  <si>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Замена измерительных трансформаторов тока на ХТЭЦ-3, КТЭЦ-1, КТЭЦ-2, КТЭЦ-3, МГРЭС</t>
  </si>
  <si>
    <t>F_505-ХГ-34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</si>
  <si>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</si>
  <si>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</si>
  <si>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</si>
  <si>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</si>
  <si>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</si>
  <si>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</si>
  <si>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"Хабаровской ТЭЦ-1"</t>
  </si>
  <si>
    <t>H_505-ХГ-80</t>
  </si>
  <si>
    <t>Экономический эффект от проведения закупочной деятельности. Сдвиг срока разработки ПИР на 2020 год . Гашение КЗ в 2020. Экономия по договору.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</si>
  <si>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</si>
  <si>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</si>
  <si>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Экономический эффект от проведения закупочной деятельности. Сдвиг срока разработки ПИР на 2020 год . Гашение КЗ в 2020.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</si>
  <si>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</si>
  <si>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</si>
  <si>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Замена трансформатора ТДЦ-125000/110 на трансформатор ТДЦ-160000/110 ХТЭЦ-1, 1 шт.</t>
  </si>
  <si>
    <t>K_505-ХГ-147</t>
  </si>
  <si>
    <t>Новый проект. Устранение аварийной ситуации.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</si>
  <si>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</si>
  <si>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</si>
  <si>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</si>
  <si>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</si>
  <si>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Монтаж частотного привода на подпиточные насосы теплосети Хабаровской ТЭЦ-2</t>
  </si>
  <si>
    <t>H_505-ХТСКх-37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</si>
  <si>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</si>
  <si>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</si>
  <si>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Cрыв сроков выполнения работ подрядной организацией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</si>
  <si>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</si>
  <si>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</si>
  <si>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</si>
  <si>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</si>
  <si>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</si>
  <si>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</si>
  <si>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</si>
  <si>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</si>
  <si>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</si>
  <si>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</si>
  <si>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</si>
  <si>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</si>
  <si>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</si>
  <si>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</si>
  <si>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</si>
  <si>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</si>
  <si>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</si>
  <si>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</si>
  <si>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</si>
  <si>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</si>
  <si>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</si>
  <si>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</si>
  <si>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Сдвиг срока реализации проекта на 2020 год из-за задержки выдачи проектной документации контрагентом, планировавшейся в 2018 году.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</si>
  <si>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</si>
  <si>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</si>
  <si>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</si>
  <si>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</si>
  <si>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</si>
  <si>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</si>
  <si>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Контрагентом не предоставлена банковская гарантия для выплаты авансового платежа в полном объеме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</si>
  <si>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</si>
  <si>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</si>
  <si>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</si>
  <si>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</si>
  <si>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Фактически принятые затраты по аренде земли</t>
  </si>
  <si>
    <t>Строительство золоотвала Амурской ТЭЦ (ёмкость 3189 тыс. м3, производительность 1200 т/час)</t>
  </si>
  <si>
    <t>F_505-ХГ-42</t>
  </si>
  <si>
    <t>Гашение КЗ в 2020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</si>
  <si>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</si>
  <si>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</si>
  <si>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</si>
  <si>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</si>
  <si>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 xml:space="preserve">Срыв обязательств со стороны проектировщика. Сдвиг срока разработки ПИР на 2020 год </t>
  </si>
  <si>
    <t>Строительство жилого комплекса для работников Совгаванской ТЭЦ (S=9121,15 м2)</t>
  </si>
  <si>
    <t>I_505-ХГ-130</t>
  </si>
  <si>
    <t>Подрядчиком не предоставлена банковская гарантия на выплату авансового платежа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</si>
  <si>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</si>
  <si>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</si>
  <si>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</si>
  <si>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</si>
  <si>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Влияние фактически сложившейся КЗ на 01.01.2019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</si>
  <si>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</si>
  <si>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</si>
  <si>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</si>
  <si>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</si>
  <si>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</si>
  <si>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</si>
  <si>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Приостановка реализации проекта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</si>
  <si>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</si>
  <si>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</si>
  <si>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 xml:space="preserve"> Сдвиг срока разработки ПИР на 2020 год </t>
  </si>
  <si>
    <t>Покупка автобуса ПАЗ-32054-60 (утепленный) либо аналог вместимостью 42 человека, 1 шт. для АТЭЦ</t>
  </si>
  <si>
    <t>I_505-ХГ-45-267</t>
  </si>
  <si>
    <t>Изменение стоимости оборудования на основании заключенного договора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</si>
  <si>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</si>
  <si>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</si>
  <si>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</si>
  <si>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</si>
  <si>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</si>
  <si>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</si>
  <si>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</si>
  <si>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</si>
  <si>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</si>
  <si>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</si>
  <si>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</si>
  <si>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</si>
  <si>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</si>
  <si>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</si>
  <si>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 установки для очистки турбинного масла ОТМ-250, СП Николаевская ТЭЦ, кол-во 2 шт.</t>
  </si>
  <si>
    <t>H_505-ХГ-45-140</t>
  </si>
  <si>
    <t>Закупка признана не состоявшейся, отсутствие участников торгов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</si>
  <si>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</si>
  <si>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</si>
  <si>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</si>
  <si>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</si>
  <si>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</si>
  <si>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</si>
  <si>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</si>
  <si>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</si>
  <si>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</si>
  <si>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</si>
  <si>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</si>
  <si>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</si>
  <si>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</si>
  <si>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</si>
  <si>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</si>
  <si>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</si>
  <si>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</si>
  <si>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</si>
  <si>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</si>
  <si>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</si>
  <si>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</si>
  <si>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</si>
  <si>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</si>
  <si>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</si>
  <si>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</si>
  <si>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</si>
  <si>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</si>
  <si>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</si>
  <si>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</si>
  <si>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</si>
  <si>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</si>
  <si>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</si>
  <si>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</si>
  <si>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</si>
  <si>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 газоанализатора Optima 7, СП Николаевская ТЭЦ, кол-во 1 шт.</t>
  </si>
  <si>
    <t>H_505-ХГ-45-107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</si>
  <si>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</si>
  <si>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</si>
  <si>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</si>
  <si>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</si>
  <si>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</si>
  <si>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</si>
  <si>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</si>
  <si>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</si>
  <si>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 установки для очистки турбинного масла ОТМ-250, СП Амурская ТЭЦ, кол-во 2 шт.</t>
  </si>
  <si>
    <t>J_505-ХГ-45-310</t>
  </si>
  <si>
    <t>Покупка измерителя параметров микроклимата "Метеоскоп-М" СП Хабаровская ТЭЦ-1, кол-во 1 шт.</t>
  </si>
  <si>
    <t>J_505-ХГ-45-307</t>
  </si>
  <si>
    <t>Покупка метеостанции многофункциональной Davis 6152CEU-VantageСП Николаевская ТЭЦ, кол-во 2 шт.</t>
  </si>
  <si>
    <t>J_505-ХГ-45-308</t>
  </si>
  <si>
    <t>Покупка установки леспожарной ранцевой  "Ангара" СП Николаевская ТЭЦ, кол-во 1 шт.</t>
  </si>
  <si>
    <t>J_505-ХГ-45-309</t>
  </si>
  <si>
    <t>Покупка  кардиографа -1 шт., Аппарат управления Хабаровской генерации</t>
  </si>
  <si>
    <t>I_505-ХГ-45-270</t>
  </si>
  <si>
    <t>Покупка спирометра компьютерного "Спиро-Спектр"-1 шт, Аппарат управления Хабаровской генерации</t>
  </si>
  <si>
    <t>I_505-ХГ-45-271</t>
  </si>
  <si>
    <t>Покупка  сервера,  СП ХТЭЦ-2 кол-во  2 шт.</t>
  </si>
  <si>
    <t>F_505-ХТСКх-34-5</t>
  </si>
  <si>
    <t>Покупка  автомобиля УАЗ Патриот ХТС, 2 шт., КТС-1 шт</t>
  </si>
  <si>
    <t>F_505-ХТСКх-34-10</t>
  </si>
  <si>
    <t>Покупка  автомобиля УАЗ-39094 КТС, 3 шт.,ХТС-3 шт, ХТЭЦ-2 - 1 шт</t>
  </si>
  <si>
    <t>F_505-ХТСКх-34-11</t>
  </si>
  <si>
    <t>Покупка экскаватора ХИТАЧИ, СП КТС кол-во  2шт.</t>
  </si>
  <si>
    <t>H_505-ХТСКх-34-20</t>
  </si>
  <si>
    <t>Покупка робота-тренажера "Гоша" КТС, 1 шт.</t>
  </si>
  <si>
    <t>H_505-ХТСКх-34-21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</si>
  <si>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</si>
  <si>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</si>
  <si>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</si>
  <si>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</si>
  <si>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</si>
  <si>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</si>
  <si>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</si>
  <si>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</si>
  <si>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</si>
  <si>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</si>
  <si>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презентационного проектора, Исполнительный аппарат АО "ДГК" кол-во 1 шт.</t>
  </si>
  <si>
    <t>J_505-ИА-1-59</t>
  </si>
  <si>
    <t>Покупка офисной мебели (кресло руководителя - 2 шт., стулья - 16 шт.) ИА АО "ДГК"</t>
  </si>
  <si>
    <t>I_505-ИА-1-56</t>
  </si>
  <si>
    <t xml:space="preserve">Проект исключен из инвестиционной программы </t>
  </si>
  <si>
    <t>Покупка кофемашины, Исполнительный аппарат АО "ДГК" кол-во 1 шт</t>
  </si>
  <si>
    <t>K_505-ИА-1-67</t>
  </si>
  <si>
    <t xml:space="preserve">Производственная необходимость 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</si>
  <si>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</si>
  <si>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</si>
  <si>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Включены затраты по договору с патентным поверенным от 07.04.2017 № 444/23-17 .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</si>
  <si>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</si>
  <si>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</si>
  <si>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</si>
  <si>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</si>
  <si>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</si>
  <si>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</si>
  <si>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</si>
  <si>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</si>
  <si>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</si>
  <si>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</si>
  <si>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</si>
  <si>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</si>
  <si>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</si>
  <si>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</si>
  <si>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</si>
  <si>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</si>
  <si>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</si>
  <si>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</si>
  <si>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</si>
  <si>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</si>
  <si>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</si>
  <si>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</si>
  <si>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</si>
  <si>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Перенос сроков выполнения работ на 2020 год</t>
  </si>
  <si>
    <t>2.1.4</t>
  </si>
  <si>
    <t>2.2</t>
  </si>
  <si>
    <t>2.2.1</t>
  </si>
  <si>
    <t>2.2.2</t>
  </si>
  <si>
    <t>2.2.3</t>
  </si>
  <si>
    <t>2.2.4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</si>
  <si>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</si>
  <si>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</si>
  <si>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</si>
  <si>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</si>
  <si>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</si>
  <si>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</si>
  <si>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</si>
  <si>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</si>
  <si>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</si>
  <si>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</si>
  <si>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2.3</t>
  </si>
  <si>
    <t>2.3.1</t>
  </si>
  <si>
    <t>Монтаж шумоглушителей к/а №1,2,3,4 БТЭЦ</t>
  </si>
  <si>
    <t>F_505-АГ-5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</si>
  <si>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</si>
  <si>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</si>
  <si>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</si>
  <si>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</si>
  <si>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Экономический эффект от проведения закупочной деятельности. Перенос сроков выполнения работ на 2020 год</t>
  </si>
  <si>
    <t>Модернизация котлоагрегата ст. №4 .БТЭЦ</t>
  </si>
  <si>
    <t>I_505-АГ-59</t>
  </si>
  <si>
    <t>Эффект от закупочных процедут. Гашение КЗ в 2020 году</t>
  </si>
  <si>
    <t>Модернизация узлов турбоагрегата и/с ст №3 БТЭЦ</t>
  </si>
  <si>
    <t>H_505-АГ-34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</si>
  <si>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</si>
  <si>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</si>
  <si>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</si>
  <si>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</si>
  <si>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</si>
  <si>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Экономический эффект от проведения закупочной деятельности. Расторжение договора на выполнения проектных работ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</si>
  <si>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</si>
  <si>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</si>
  <si>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</si>
  <si>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</si>
  <si>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Замена выключателей МКП-110 на ВЭБ-110 РГРЭС, 2 шт.</t>
  </si>
  <si>
    <t>F_505-АГ-13</t>
  </si>
  <si>
    <t>Монтаж  весов  конвейерных АКВС-1 РГРЭС (1 шт)</t>
  </si>
  <si>
    <t>I_505-АГ-60</t>
  </si>
  <si>
    <t>Гашение КЗ в 2020 году по причине позднего заключения договора</t>
  </si>
  <si>
    <t>Установка зарезонансного балансировочного станка ВМ-3000 «Диамех2000» СП БТЭЦ</t>
  </si>
  <si>
    <t>I_505-АГ-61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</si>
  <si>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</si>
  <si>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</si>
  <si>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</si>
  <si>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</si>
  <si>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 xml:space="preserve">Гашение КЗ в 2020 году </t>
  </si>
  <si>
    <t>2.4</t>
  </si>
  <si>
    <t>2.4.1</t>
  </si>
  <si>
    <t>г. Благовещенск</t>
  </si>
  <si>
    <t>2.4.1.1</t>
  </si>
  <si>
    <t>2.4.1.2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</si>
  <si>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(БТЭЦ). (Строительство ПНС на тепломагистрали №2 (ул. Студенческая – ул. Промышленная) производительностью 4900 т/час).</t>
  </si>
  <si>
    <t>F_505-АГ-23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</si>
  <si>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</si>
  <si>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</si>
  <si>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</si>
  <si>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</si>
  <si>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</si>
  <si>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</si>
  <si>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</si>
  <si>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</si>
  <si>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</si>
  <si>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</si>
  <si>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Экономия по итогам реализации проекта</t>
  </si>
  <si>
    <t>2.6</t>
  </si>
  <si>
    <t>2.7</t>
  </si>
  <si>
    <t xml:space="preserve">Покупка МФУ монохромное, СП БТЭЦ кол-во  26 шт. </t>
  </si>
  <si>
    <t>F_505-АГ-27-1</t>
  </si>
  <si>
    <t>Покупка Маршрутизатор CISCO АГ БТЭЦ 2 шт.</t>
  </si>
  <si>
    <t>I_505-АГ-27-98</t>
  </si>
  <si>
    <t>Покупка серверного шкафа стойки 42 U, СП БТЭЦ  кол-во  2 шт.</t>
  </si>
  <si>
    <t>F_505-АГ-27-2</t>
  </si>
  <si>
    <t>Изменение стоимости  оборудования на основании заключенного договора</t>
  </si>
  <si>
    <t>Покупка сетевого блока в промышленном исполнении, СП БТЭЦ  кол-во  2  шт.</t>
  </si>
  <si>
    <t>F_505-АГ-27-3</t>
  </si>
  <si>
    <t>Покупка Оборудования IP-телефонии, АУ АГ, 1 шт.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</si>
  <si>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</si>
  <si>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</si>
  <si>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</si>
  <si>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</si>
  <si>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I_505-АГ-27-99</t>
  </si>
  <si>
    <t>Покупка автобус среднего класса на 50(30) п/м ПАЗ-4234-04 РГРЭС 1 шт.</t>
  </si>
  <si>
    <t>I_505-АГ-27-100</t>
  </si>
  <si>
    <t>Покупка фронтальный погрузчик-экскаватор TLB-825 РГРЭС 1 шт.</t>
  </si>
  <si>
    <t>I_505-АГ-27-101</t>
  </si>
  <si>
    <t>Покупка спецавтомобиль АРТК-М ГАЗ-33088 БТЭЦ 1 шт.</t>
  </si>
  <si>
    <t>I_505-АГ-27-102</t>
  </si>
  <si>
    <t>Покупка спецавтомобиль АРТК-М ГАЗ-33098 (2 шт.) СП БТЭЦ 2 шт.</t>
  </si>
  <si>
    <t>I_505-АГ-27-103</t>
  </si>
  <si>
    <t>Покупка автопогрузчик GEKA D70 БТЭЦ 1 шт.</t>
  </si>
  <si>
    <t>I_505-АГ-27-104</t>
  </si>
  <si>
    <t>Покупка легкового автомобиль повышенной комфортности БТЭЦ 1 шт.</t>
  </si>
  <si>
    <t>I_505-АГ-27-105</t>
  </si>
  <si>
    <t>Покупка Преобразователь температуры и влажности измерительный РОСА-10 Ex, СП РГРЭС (1 шт)</t>
  </si>
  <si>
    <t>I_505-АГ-27-106</t>
  </si>
  <si>
    <t>Покупка Электронный теодолит RGKT-05 СП БТЭЦ (1 шт)</t>
  </si>
  <si>
    <t>I_505-АГ-27-107</t>
  </si>
  <si>
    <t>Покупка Прибор для измерения плотности бетона   СП БТЭЦ (1 шт)</t>
  </si>
  <si>
    <t>I_505-АГ-27-108</t>
  </si>
  <si>
    <t>Покупка установки поверочной универсальной СП  БТЭЦ (1 шт)</t>
  </si>
  <si>
    <t>I_505-АГ-27-109</t>
  </si>
  <si>
    <t>Покупка Уровнемер УЛМ-11А1 СП БТЭЦ (2 шт)</t>
  </si>
  <si>
    <t>I_505-АГ-27-110</t>
  </si>
  <si>
    <t>Покупка Гигрометр ГТВ-002 СП БТЭЦ (2 шт)</t>
  </si>
  <si>
    <t>I_505-АГ-27-111</t>
  </si>
  <si>
    <t>Покупка Газоанализатор ГАНК-4С-NaOH СП БТЭЦ (1 шт)</t>
  </si>
  <si>
    <t>I_505-АГ-27-112</t>
  </si>
  <si>
    <t>Покупка Газоанализатор ГАНК-4С-H2SO4 СП БТЭЦ (1 шт)</t>
  </si>
  <si>
    <t>I_505-АГ-27-113</t>
  </si>
  <si>
    <t>Покупка Газоанализатор ДАХ-М-06ТРХ-NH3-600 СП БТЭЦ (1 шт)</t>
  </si>
  <si>
    <t>I_505-АГ-27-114</t>
  </si>
  <si>
    <t>Покупка Газоанализатор ДАРТ-А-В3-N2H4 СП БТЭЦ (1 шт)</t>
  </si>
  <si>
    <t>I_505-АГ-27-115</t>
  </si>
  <si>
    <t>Покупка Калибратор Yokogawa CA71 СП БТЭЦ (1 шт)</t>
  </si>
  <si>
    <t>I_505-АГ-27-116</t>
  </si>
  <si>
    <t>Покупка Расходомер Streamlux SLS-700P  СП БТЭЦ (1 шт)</t>
  </si>
  <si>
    <t>I_505-АГ-27-117</t>
  </si>
  <si>
    <t>Покупка Система лазерной центровки Easy-Laser E 420  СП БТЭЦ (1 шт)</t>
  </si>
  <si>
    <t>I_505-АГ-27-118</t>
  </si>
  <si>
    <t>Покупка инвенторов DC/AC - 220/220В-3000ВА, БТЭЦ (2 шт)</t>
  </si>
  <si>
    <t>J_505-АГ-27-195</t>
  </si>
  <si>
    <t>Покупка Виброизмеритель КВАРЦ-2 СП БТЭЦ (1 шт)</t>
  </si>
  <si>
    <t>I_505-АГ-27-119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</si>
  <si>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</si>
  <si>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</si>
  <si>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</si>
  <si>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</si>
  <si>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</si>
  <si>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</si>
  <si>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</si>
  <si>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</si>
  <si>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</si>
  <si>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</si>
  <si>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</si>
  <si>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</si>
  <si>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</si>
  <si>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</si>
  <si>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Финансироавние обязательств на основании заключенного договора</t>
  </si>
  <si>
    <t>3.1.3.3</t>
  </si>
  <si>
    <t>3.1.3.4</t>
  </si>
  <si>
    <t xml:space="preserve">Расширение котельной "Северная" с установкой котла КВГМ-100. (СП ПТС) </t>
  </si>
  <si>
    <t>F_505-ПГт-1тп</t>
  </si>
  <si>
    <t>Модернизация АБ № 1 КЦ № 1 в г. Владивостоке, V = 3000м3 (СП ПТС)</t>
  </si>
  <si>
    <t>H_505-ПГт-31тп</t>
  </si>
  <si>
    <t>3.1.3.5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</si>
  <si>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</si>
  <si>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</si>
  <si>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</si>
  <si>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</si>
  <si>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</si>
  <si>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</si>
  <si>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</si>
  <si>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</si>
  <si>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</si>
  <si>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</si>
  <si>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</si>
  <si>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</si>
  <si>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Сдвиг реализации проекта вправо в связи с необзодимостью корректировки проекта для получения разрешения на строительство и оформления земельных участков под опоры за территорией ВТЭЦ-2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</si>
  <si>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</si>
  <si>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</si>
  <si>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</si>
  <si>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</si>
  <si>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</si>
  <si>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</si>
  <si>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</si>
  <si>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</si>
  <si>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</si>
  <si>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</si>
  <si>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Снижение потребности в финансировании на основании заключенного договора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</si>
  <si>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</si>
  <si>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</si>
  <si>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</si>
  <si>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</si>
  <si>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</si>
  <si>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</si>
  <si>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</si>
  <si>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</si>
  <si>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</si>
  <si>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</si>
  <si>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</si>
  <si>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</si>
  <si>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</si>
  <si>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</si>
  <si>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Сдвиг реализации проекта в 2020 г в связи с длительным сроком согласования с администрацией и изменением проектного решения.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</si>
  <si>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</si>
  <si>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</si>
  <si>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Изменение условий оплаты по результатам заключённых договорных обязательств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</si>
  <si>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</si>
  <si>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</si>
  <si>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</si>
  <si>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</si>
  <si>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Сдвиг реализации проекта в 2020 г в связи с поздней поставкой МТР и изменением проектного решения.</t>
  </si>
  <si>
    <t>Техперевооружение теплотрассы УТ1229 до УТ1230 ул.Вилкова - ул.Калинина Дн 720х9 L=524 пм</t>
  </si>
  <si>
    <t>I_505-ПГт-116тп</t>
  </si>
  <si>
    <t>Перенос объемов работ в 2020 г по причине поздней поставки МТР</t>
  </si>
  <si>
    <t>3.1.4</t>
  </si>
  <si>
    <t>3.2</t>
  </si>
  <si>
    <t>3.2.1</t>
  </si>
  <si>
    <t>Реконструкция системы общего первичного регулирования частоты бл. 200 (ПримГРЭС)</t>
  </si>
  <si>
    <t>F_505-ЛуТЭК-24</t>
  </si>
  <si>
    <t xml:space="preserve">Сдвиг срока выполнения работ на 2020 год 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</si>
  <si>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</si>
  <si>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</si>
  <si>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</si>
  <si>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</si>
  <si>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3.2.2</t>
  </si>
  <si>
    <t>3.2.3</t>
  </si>
  <si>
    <t>3.2.4</t>
  </si>
  <si>
    <t>Реконструкция энергоснабжения береговой насосной станции ВТЭЦ-2, ПИР, СМР</t>
  </si>
  <si>
    <t>F_505-ПГг-22</t>
  </si>
  <si>
    <t>Наращивание дамб  золоотвала №2 Артемовской ТЭЦ на 4060 тыс. м3</t>
  </si>
  <si>
    <t>F_505-ПГг-20</t>
  </si>
  <si>
    <t>Финансирование согласно уточненного графика производства работ  по договору.Экономия по итогам реализации проекта</t>
  </si>
  <si>
    <t>Наращивание дамб  золоотвала №1 Артемовской ТЭЦ  на 1778 тыс. м3</t>
  </si>
  <si>
    <t>F_505-ПГг-24</t>
  </si>
  <si>
    <t>Рекультивация золоотвала Партизанской ГРЭС, S=72 га</t>
  </si>
  <si>
    <t>F_505-ПГг-29</t>
  </si>
  <si>
    <t>Уточнение источника финансирования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</si>
  <si>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</si>
  <si>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</si>
  <si>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</si>
  <si>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</si>
  <si>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т/а № 2. ВТЭЦ-2</t>
  </si>
  <si>
    <t>H_505-ПГг-52</t>
  </si>
  <si>
    <t>Модернизация к/а № 10  Артемовской ТЭЦ</t>
  </si>
  <si>
    <t>I_505-ПГг-95</t>
  </si>
  <si>
    <t>Модернизация МВ, КПСУ бл. 100,200 (ПримГРЭС)</t>
  </si>
  <si>
    <t>F_505-ЛуТЭК-6</t>
  </si>
  <si>
    <t>Модернизация энергоблока ст № 2 (ПримГРЭС)</t>
  </si>
  <si>
    <t>I_505-ЛуТЭК-74</t>
  </si>
  <si>
    <t>Модернизация котлоагрегатов э/бл. Ст. №3А,Б  БКЗ-220-100 ПримГРЭС</t>
  </si>
  <si>
    <t>H_505-ЛуТЭК-58</t>
  </si>
  <si>
    <t>Экономический эффект от проведения закупочной деятельности. Гашение КЗ в 2020 в связи с корректировкой графика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</si>
  <si>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</si>
  <si>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</si>
  <si>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</si>
  <si>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</si>
  <si>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</si>
  <si>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</si>
  <si>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</si>
  <si>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</si>
  <si>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</si>
  <si>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</si>
  <si>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</si>
  <si>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</si>
  <si>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</si>
  <si>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</si>
  <si>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</si>
  <si>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</si>
  <si>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</si>
  <si>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</si>
  <si>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Экономический эффект от проведения закупочной деятельности. Гашение КЗ в 2020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</si>
  <si>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</si>
  <si>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</si>
  <si>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</si>
  <si>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</si>
  <si>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3.3.2</t>
  </si>
  <si>
    <t>3.3.3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</si>
  <si>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</si>
  <si>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</si>
  <si>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</si>
  <si>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</si>
  <si>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</si>
  <si>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</si>
  <si>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</si>
  <si>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</si>
  <si>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</si>
  <si>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</si>
  <si>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</si>
  <si>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</si>
  <si>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</si>
  <si>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</si>
  <si>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</si>
  <si>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</si>
  <si>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</si>
  <si>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</si>
  <si>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</si>
  <si>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</si>
  <si>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</si>
  <si>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</si>
  <si>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</si>
  <si>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</si>
  <si>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</si>
  <si>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</si>
  <si>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</si>
  <si>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</si>
  <si>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</si>
  <si>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</si>
  <si>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 481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</si>
  <si>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</si>
  <si>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</si>
  <si>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</si>
  <si>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</si>
  <si>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</si>
  <si>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</si>
  <si>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I_505-ПГт-5-65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</si>
  <si>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</si>
  <si>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</si>
  <si>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</si>
  <si>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</si>
  <si>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</si>
  <si>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</si>
  <si>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</si>
  <si>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</si>
  <si>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теплосетевого комплекса в г.Партизанск (СП ПТС) (инвестиционное обеспечение)</t>
  </si>
  <si>
    <t>I_505-ПГт-105</t>
  </si>
  <si>
    <t>3.3.4</t>
  </si>
  <si>
    <t>Установка танзометрических вагонных весов, Артемовская ТЭЦ, 1 шт.</t>
  </si>
  <si>
    <t>H_505-ПГг-64</t>
  </si>
  <si>
    <t>Установка весов конввейерных Артемовской ТЭЦ, 3 шт.</t>
  </si>
  <si>
    <t>H_505-ПГг-65</t>
  </si>
  <si>
    <t>Модернизация участка холодного водоснабжения Партизанской ГРЭС</t>
  </si>
  <si>
    <t>I_505-ПГг-72</t>
  </si>
  <si>
    <t>Модернизация выпуска загрязнённых вод Артемовской ТЭЦ</t>
  </si>
  <si>
    <t>F_505-ПГг-28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</si>
  <si>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</si>
  <si>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</si>
  <si>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</si>
  <si>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</si>
  <si>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</si>
  <si>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</si>
  <si>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</si>
  <si>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</si>
  <si>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</si>
  <si>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</si>
  <si>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Модернизация тепловоза    (ПримГРЭС)</t>
  </si>
  <si>
    <t>F_505-ЛуТЭК-10</t>
  </si>
  <si>
    <t>В связи с уточнением технических решений по проекту , решение по дальнейшей реализации уточняется</t>
  </si>
  <si>
    <t>Установка автоматизированной системы пожаротушения топливоподачи   (ПримГРЭС)</t>
  </si>
  <si>
    <t>F_505-ЛуТЭК-14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</si>
  <si>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</si>
  <si>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</si>
  <si>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Гашение КЗ в 2020, экономия по договору</t>
  </si>
  <si>
    <t>Замена трансформатора ст. № Т-3 ТДЦ-125000/110/10 на ТДЦ-175000/110/10 Владивостокской ТЭЦ-2, 1 шт</t>
  </si>
  <si>
    <t>J_505-ПГг-118</t>
  </si>
  <si>
    <t>Новый проект. Устранение аварийной ситуации (акт осмотра трансформатора от 31.08.2019 № б/н)</t>
  </si>
  <si>
    <t>Замена масляных выключателей У-110, 220 (ОРУ-110,220) на элегазовые (27 шт.)   (ПримГРЭС)</t>
  </si>
  <si>
    <t>F_505-ЛуТЭК-20</t>
  </si>
  <si>
    <t>Закупка по СМР признана не состоявшейся, отсутствие участников торгов</t>
  </si>
  <si>
    <t>Установка весов вагонных (груженных) Приморской ГРЭС, 2 шт.</t>
  </si>
  <si>
    <t>H_505-ЛуТЭК-34</t>
  </si>
  <si>
    <t>Установка весов конвейерных   Приморской ГРЭС, 8 шт.</t>
  </si>
  <si>
    <t>H_505-ЛуТЭК-35</t>
  </si>
  <si>
    <t>Установка расходомера (на каждый котел от кольца) Приморской ГРЭС, 2 шт.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</si>
  <si>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</si>
  <si>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</si>
  <si>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</si>
  <si>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</si>
  <si>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</si>
  <si>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</si>
  <si>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</si>
  <si>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</si>
  <si>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</si>
  <si>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</si>
  <si>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</si>
  <si>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</si>
  <si>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</si>
  <si>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</si>
  <si>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</si>
  <si>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</si>
  <si>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</si>
  <si>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</si>
  <si>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</si>
  <si>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</si>
  <si>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</si>
  <si>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</si>
  <si>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</si>
  <si>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</si>
  <si>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экономия по договору</t>
  </si>
  <si>
    <t>Строительство Золоотвала №2 Приморской ГРЭС,строительство  3 яруса (емкость - 24,7 млн. м3)</t>
  </si>
  <si>
    <t>F_505-ЛуТЭК-29</t>
  </si>
  <si>
    <t xml:space="preserve">Экономический эффект от проведения закупочной деятельности. Приостановка работ, согласно протокола Совета директоров АО "ДГК"  </t>
  </si>
  <si>
    <t>3.6</t>
  </si>
  <si>
    <t>3.7</t>
  </si>
  <si>
    <t xml:space="preserve">Разработка проектно-изыскательских работ для реконструкции турбоагрегатов ст. №№ 2, 3, Владивостокской ТЭЦ-2 </t>
  </si>
  <si>
    <t>J_505-ПГг-96</t>
  </si>
  <si>
    <t xml:space="preserve">Корректировка сроков выполнения работ в связи с увеличением объемов работ и корректировкой технического задания.
Смещение сроков проектирования вследствие того, что решение по реконструкции объекта, принято Правительством РФ в июле 2019 года (от 15.07.2019 № 1544-р).
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</si>
  <si>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</si>
  <si>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</si>
  <si>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 xml:space="preserve">Корректироовка сроков проектирования вследствие:
1. Решение по строительству АТЭЦ-2, принято Правительством РФ в июле 2019 года (от 15.07.2019 № 1544-р).
2. Распоряжение Территориального управления Федерального агентства по управлению гос.имуществом в Приморском крае о разрешении на использование части земельного участка, находящегося в федеральной собственности получено 24.09.2019 №258-р.
</t>
  </si>
  <si>
    <t>Покупка бульдозера   SHANTUI-320D,  СП Партизанская ГРЭС,, кол-во  2 шт.</t>
  </si>
  <si>
    <t>H_505-ПГг-39-38</t>
  </si>
  <si>
    <t>Покупка углеперегружателя Sennebogen 840R-HD  , СП Партизанская ГРЭС кол-во  3 шт.</t>
  </si>
  <si>
    <t>H_505-ПГг-39-3</t>
  </si>
  <si>
    <t>Покупка просеивающей машины, ударная Retsch AS200 tap, СП Партизанская ГРЭС, 1 шт.</t>
  </si>
  <si>
    <t>H_505-ПГг-39-46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</si>
  <si>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</si>
  <si>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</si>
  <si>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делителя проб СЖ-15, СП Партизанская ГРЭС, 2 шт.</t>
  </si>
  <si>
    <t>H_505-ПГг-39-47</t>
  </si>
  <si>
    <t>Покупка толщиномера ультразвуковой ТУЗ-2, СП Артемовская ТЭЦ, 1 шт.</t>
  </si>
  <si>
    <t>J_505-ПГг-39-134</t>
  </si>
  <si>
    <t>Новый проект.Приобретение оборудования вызвно необходимостью обеспечения производственного процесса</t>
  </si>
  <si>
    <t>Покупка Самосвал-Камаз, 2 шт (СП ПТС)</t>
  </si>
  <si>
    <t>H_505-ПГт-11-24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</si>
  <si>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</si>
  <si>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</si>
  <si>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</si>
  <si>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</si>
  <si>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агрегата сварочного DLW-300 ESV, СП ПТС  2 шт.</t>
  </si>
  <si>
    <t>H_505-ПГт-11-16</t>
  </si>
  <si>
    <t>Покупка машины пневматической "МАНГУСТ-2МТ" (или аналог), 2 шт. (СП ПТС)</t>
  </si>
  <si>
    <t>H_505-ПГт-11-31</t>
  </si>
  <si>
    <t>Покупка шумомера виброметра Экофизика-110АВ4 с набором адаптеров Приморские тепловые сети 1 шт.</t>
  </si>
  <si>
    <t>I_505-ПГт-11-33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</si>
  <si>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</si>
  <si>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</si>
  <si>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</si>
  <si>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</si>
  <si>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</si>
  <si>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</si>
  <si>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</si>
  <si>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</si>
  <si>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</si>
  <si>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</si>
  <si>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</si>
  <si>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</si>
  <si>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</si>
  <si>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</si>
  <si>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</si>
  <si>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</si>
  <si>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</si>
  <si>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</si>
  <si>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</si>
  <si>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</si>
  <si>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</si>
  <si>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</si>
  <si>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</si>
  <si>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</si>
  <si>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</si>
  <si>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</si>
  <si>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</si>
  <si>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</si>
  <si>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</si>
  <si>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</si>
  <si>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</si>
  <si>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</si>
  <si>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</si>
  <si>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</si>
  <si>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</si>
  <si>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</si>
  <si>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</si>
  <si>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</si>
  <si>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</si>
  <si>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</si>
  <si>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</si>
  <si>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</si>
  <si>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</si>
  <si>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</si>
  <si>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</si>
  <si>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</si>
  <si>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</si>
  <si>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</si>
  <si>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</si>
  <si>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</si>
  <si>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</si>
  <si>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</si>
  <si>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</si>
  <si>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</si>
  <si>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</si>
  <si>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</si>
  <si>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</si>
  <si>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</si>
  <si>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Стоимость по факту  составила меньше 40 тыс.руб.,согласно бух.учету отнесено на эксплуатацию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</si>
  <si>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</si>
  <si>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</si>
  <si>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</si>
  <si>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</si>
  <si>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</si>
  <si>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</si>
  <si>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</si>
  <si>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</si>
  <si>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</si>
  <si>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</si>
  <si>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</si>
  <si>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</si>
  <si>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</si>
  <si>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</si>
  <si>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</si>
  <si>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</si>
  <si>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</si>
  <si>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</si>
  <si>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</si>
  <si>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</si>
  <si>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</si>
  <si>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</si>
  <si>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</si>
  <si>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</si>
  <si>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</si>
  <si>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</si>
  <si>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</si>
  <si>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</si>
  <si>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</si>
  <si>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</si>
  <si>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</si>
  <si>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</si>
  <si>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</si>
  <si>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</si>
  <si>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</si>
  <si>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</si>
  <si>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</si>
  <si>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</si>
  <si>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</si>
  <si>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</si>
  <si>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</si>
  <si>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</si>
  <si>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</si>
  <si>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</si>
  <si>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</si>
  <si>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</si>
  <si>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</si>
  <si>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</si>
  <si>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</si>
  <si>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</si>
  <si>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</si>
  <si>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</si>
  <si>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</si>
  <si>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</si>
  <si>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</si>
  <si>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</si>
  <si>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</si>
  <si>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</si>
  <si>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</si>
  <si>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</si>
  <si>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</si>
  <si>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</si>
  <si>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</si>
  <si>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</si>
  <si>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 xml:space="preserve">Приостановка работ, согласно протокола Совета директоров АО "ДГК"  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</si>
  <si>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</si>
  <si>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</si>
  <si>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</si>
  <si>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</si>
  <si>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</si>
  <si>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</si>
  <si>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</si>
  <si>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</si>
  <si>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</si>
  <si>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</si>
  <si>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</si>
  <si>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</si>
  <si>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</si>
  <si>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</si>
  <si>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</si>
  <si>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</si>
  <si>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</si>
  <si>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</si>
  <si>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</si>
  <si>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</si>
  <si>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</si>
  <si>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</si>
  <si>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Изменение условий оплаты по результатам заключённых договорных обязательств, длительное проведение конкурентных процедур по выбору подрядчика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</si>
  <si>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</si>
  <si>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</si>
  <si>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</si>
  <si>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</si>
  <si>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</si>
  <si>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</si>
  <si>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</si>
  <si>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</si>
  <si>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</si>
  <si>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</si>
  <si>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</si>
  <si>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</si>
  <si>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</si>
  <si>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</si>
  <si>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</si>
  <si>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</si>
  <si>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</si>
  <si>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</si>
  <si>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</si>
  <si>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</si>
  <si>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</si>
  <si>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4.2.2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</si>
  <si>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</si>
  <si>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</si>
  <si>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Возврат аванса.</t>
  </si>
  <si>
    <t>4.2.3</t>
  </si>
  <si>
    <t>4.2.4</t>
  </si>
  <si>
    <t>Реконструкция вагоноопрокидывателя НГРЭС</t>
  </si>
  <si>
    <t>H_505-НГ-43</t>
  </si>
  <si>
    <t>Изменение сроков оплаты по результатам заключенных договорных обязательств, поздняя поставка МТР заказчика.</t>
  </si>
  <si>
    <t>Реконструкция системы оборотного водоснабжения осветленной воды ШЗО Нерюнгринской ГРЭС</t>
  </si>
  <si>
    <t>H_505-НГ-48</t>
  </si>
  <si>
    <t>Длительное проведения конкурентных процедур, нарушение графика выполнения работ.</t>
  </si>
  <si>
    <t>4.3</t>
  </si>
  <si>
    <t>4.3.1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</si>
  <si>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</si>
  <si>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</si>
  <si>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</si>
  <si>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</si>
  <si>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</si>
  <si>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</si>
  <si>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</si>
  <si>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</si>
  <si>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</si>
  <si>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</si>
  <si>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</si>
  <si>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</si>
  <si>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</si>
  <si>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</si>
  <si>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</si>
  <si>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Установка дифференциальной защиты шин на Чульманской ТЭЦ</t>
  </si>
  <si>
    <t>J_505-НГ-79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</si>
  <si>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</si>
  <si>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</si>
  <si>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</si>
  <si>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</si>
  <si>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</si>
  <si>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</si>
  <si>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</si>
  <si>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</si>
  <si>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</si>
  <si>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</si>
  <si>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 xml:space="preserve">Строительство водогрейной котельной в пос. Чульман. СП ЧТЭЦ, мощность - 150 Гкал/ч (178 МВт) </t>
  </si>
  <si>
    <t>F_505-НГ-22</t>
  </si>
  <si>
    <t>Возникновение обязательств для финансирования по договорам аренды земли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</si>
  <si>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</si>
  <si>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</si>
  <si>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</si>
  <si>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</si>
  <si>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</si>
  <si>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</si>
  <si>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</si>
  <si>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</si>
  <si>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Покупка автобуса ПАЗ НГРЭС Кол-во: 2017г.-1 шт., 2018г.-1шт., 2019г.-2шт., 2020г.-1 шт, 2022г.-1шт)</t>
  </si>
  <si>
    <t>H_505-НГ-24-24</t>
  </si>
  <si>
    <t>Покупка бульдозера Т-35.01 НГРЭС   Кол-во: 2018-1шт, 2019-1шт, 2020-1шт</t>
  </si>
  <si>
    <t>H_505-НГ-24-26</t>
  </si>
  <si>
    <t>Покупка машины пневматической "Мангуст-2МТ", НГРЭС, 1 шт.</t>
  </si>
  <si>
    <t>J_505-НГ-24-71</t>
  </si>
  <si>
    <t>Покупка мобильной установки регенерации турбинных и трансформаторных масел  (КСОР-1) НГРЭС, 1 шт.</t>
  </si>
  <si>
    <t>I_505-НГ-24-39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</si>
  <si>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</si>
  <si>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</si>
  <si>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</si>
  <si>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</si>
  <si>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</si>
  <si>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</si>
  <si>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</si>
  <si>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</si>
  <si>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</si>
  <si>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</si>
  <si>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</si>
  <si>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</si>
  <si>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</si>
  <si>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</si>
  <si>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</si>
  <si>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</si>
  <si>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</si>
  <si>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</si>
  <si>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</si>
  <si>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</si>
  <si>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</si>
  <si>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</si>
  <si>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</si>
  <si>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</si>
  <si>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</si>
  <si>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</si>
  <si>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</si>
  <si>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</si>
  <si>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</si>
  <si>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5.3</t>
  </si>
  <si>
    <t>5.3.1</t>
  </si>
  <si>
    <t>5.3.2</t>
  </si>
  <si>
    <t>5.3.3</t>
  </si>
  <si>
    <t>5.3.4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</si>
  <si>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</si>
  <si>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</si>
  <si>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</si>
  <si>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</si>
  <si>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</si>
  <si>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</si>
  <si>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</si>
  <si>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</si>
  <si>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</si>
  <si>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</si>
  <si>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</si>
  <si>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</si>
  <si>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</si>
  <si>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</si>
  <si>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</si>
  <si>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</si>
  <si>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</si>
  <si>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</si>
  <si>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</si>
  <si>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</si>
  <si>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</si>
  <si>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</si>
  <si>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 xml:space="preserve">Покупка комплекса для отображения информации AL-P5Q-RGB-384-288-OVP-L1 БТЭЦ </t>
  </si>
  <si>
    <t>J_505-ХТСКб-8-24</t>
  </si>
  <si>
    <t>Покупка Бульдозер Б10М.0111–ЕН (2019 г.- 1 шт, 2023 г. - 1 шт.)БТЭЦ</t>
  </si>
  <si>
    <t>H_505-ХТСКб-8-7</t>
  </si>
  <si>
    <t>Прибор для оперативного контроля содержания пыли в отходящих газах технологических процессов (Пылемер) ИДИП 01 ПМ - 1 шт БТЭЦ</t>
  </si>
  <si>
    <t>J_505-ХТСКб-8-27</t>
  </si>
  <si>
    <t>Покупка  газоанализатор переносной для дымовых газов топливосжигающих установок, ПЭМ-4М2  – 1 шт БТЭЦ</t>
  </si>
  <si>
    <t>J_505-ХТСКб-8-26</t>
  </si>
  <si>
    <t>за 12 меясцев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</si>
</sst>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000000"/>
    <numFmt numFmtId="165" formatCode="#,##0.00000000"/>
    <numFmt numFmtId="166" formatCode="#,##0.00\ _₽"/>
    <numFmt numFmtId="167" formatCode="#,##0.00000"/>
    <numFmt numFmtId="168" formatCode="#,##0.0"/>
    <numFmt numFmtId="169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9" fillId="0" borderId="0"/>
    <xf numFmtId="0" fontId="9" fillId="0" borderId="0"/>
    <xf numFmtId="0" fontId="1" fillId="0" borderId="0"/>
  </cellStyleXfs>
  <cellXfs count="169">
    <xf numFmtId="0" fontId="0" fillId="0" borderId="0" xfId="0"/>
    <xf numFmtId="0" fontId="1" fillId="0" borderId="0" xfId="1" applyFont="1" applyFill="1"/>
    <xf numFmtId="164" fontId="2" fillId="0" borderId="0" xfId="1" applyNumberFormat="1" applyFont="1" applyFill="1"/>
    <xf numFmtId="165" fontId="1" fillId="0" borderId="0" xfId="1" applyNumberFormat="1" applyFont="1" applyFill="1"/>
    <xf numFmtId="4" fontId="1" fillId="0" borderId="0" xfId="1" applyNumberFormat="1" applyFont="1" applyFill="1"/>
    <xf numFmtId="165" fontId="2" fillId="0" borderId="0" xfId="1" applyNumberFormat="1" applyFont="1" applyFill="1"/>
    <xf numFmtId="0" fontId="3" fillId="0" borderId="0" xfId="1" applyFont="1" applyFill="1" applyAlignment="1">
      <alignment horizontal="center" vertical="center" wrapText="1"/>
    </xf>
    <xf numFmtId="0" fontId="1" fillId="0" borderId="0" xfId="1" applyFont="1" applyFill="1" applyBorder="1"/>
    <xf numFmtId="0" fontId="4" fillId="0" borderId="0" xfId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165" fontId="4" fillId="0" borderId="0" xfId="1" applyNumberFormat="1" applyFont="1" applyFill="1" applyBorder="1" applyAlignment="1">
      <alignment horizontal="center"/>
    </xf>
    <xf numFmtId="4" fontId="4" fillId="0" borderId="0" xfId="1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165" fontId="1" fillId="0" borderId="0" xfId="2" applyNumberFormat="1" applyFont="1" applyFill="1" applyAlignment="1">
      <alignment horizontal="center" vertical="center"/>
    </xf>
    <xf numFmtId="4" fontId="1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164" fontId="7" fillId="0" borderId="9" xfId="1" applyNumberFormat="1" applyFont="1" applyFill="1" applyBorder="1" applyAlignment="1">
      <alignment horizontal="center" vertical="center" wrapText="1"/>
    </xf>
    <xf numFmtId="165" fontId="7" fillId="0" borderId="9" xfId="1" applyNumberFormat="1" applyFont="1" applyFill="1" applyBorder="1" applyAlignment="1">
      <alignment horizontal="center" vertical="center" wrapText="1"/>
    </xf>
    <xf numFmtId="4" fontId="7" fillId="0" borderId="9" xfId="1" applyNumberFormat="1" applyFont="1" applyFill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 wrapText="1"/>
    </xf>
    <xf numFmtId="165" fontId="7" fillId="2" borderId="9" xfId="1" applyNumberFormat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1" fontId="7" fillId="0" borderId="16" xfId="1" applyNumberFormat="1" applyFont="1" applyFill="1" applyBorder="1" applyAlignment="1">
      <alignment horizontal="center" vertical="center" wrapText="1"/>
    </xf>
    <xf numFmtId="3" fontId="7" fillId="0" borderId="16" xfId="1" applyNumberFormat="1" applyFont="1" applyFill="1" applyBorder="1" applyAlignment="1">
      <alignment horizontal="center" vertical="center" wrapText="1"/>
    </xf>
    <xf numFmtId="3" fontId="7" fillId="2" borderId="16" xfId="1" applyNumberFormat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4" fontId="10" fillId="2" borderId="18" xfId="3" applyNumberFormat="1" applyFont="1" applyFill="1" applyBorder="1" applyAlignment="1" applyProtection="1">
      <alignment horizontal="center" vertical="center" wrapText="1"/>
      <protection locked="0"/>
    </xf>
    <xf numFmtId="4" fontId="10" fillId="2" borderId="19" xfId="3" applyNumberFormat="1" applyFont="1" applyFill="1" applyBorder="1" applyAlignment="1" applyProtection="1">
      <alignment horizontal="center" vertical="center" wrapText="1"/>
      <protection locked="0"/>
    </xf>
    <xf numFmtId="166" fontId="10" fillId="2" borderId="19" xfId="3" applyNumberFormat="1" applyFont="1" applyFill="1" applyBorder="1" applyAlignment="1" applyProtection="1">
      <alignment horizontal="center" vertical="center" wrapText="1"/>
      <protection locked="0"/>
    </xf>
    <xf numFmtId="10" fontId="7" fillId="2" borderId="19" xfId="1" applyNumberFormat="1" applyFont="1" applyFill="1" applyBorder="1" applyAlignment="1">
      <alignment horizontal="center" vertical="center" wrapText="1"/>
    </xf>
    <xf numFmtId="4" fontId="10" fillId="2" borderId="20" xfId="3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1" applyFont="1" applyFill="1"/>
    <xf numFmtId="4" fontId="7" fillId="2" borderId="21" xfId="2" applyNumberFormat="1" applyFont="1" applyFill="1" applyBorder="1" applyAlignment="1">
      <alignment horizontal="center" vertical="center"/>
    </xf>
    <xf numFmtId="4" fontId="7" fillId="2" borderId="14" xfId="2" applyNumberFormat="1" applyFont="1" applyFill="1" applyBorder="1" applyAlignment="1">
      <alignment horizontal="center" wrapText="1"/>
    </xf>
    <xf numFmtId="4" fontId="7" fillId="2" borderId="14" xfId="1" applyNumberFormat="1" applyFont="1" applyFill="1" applyBorder="1" applyAlignment="1">
      <alignment horizontal="center" vertical="center"/>
    </xf>
    <xf numFmtId="166" fontId="7" fillId="2" borderId="14" xfId="1" applyNumberFormat="1" applyFont="1" applyFill="1" applyBorder="1" applyAlignment="1">
      <alignment horizontal="center" vertical="center" wrapText="1"/>
    </xf>
    <xf numFmtId="10" fontId="7" fillId="2" borderId="14" xfId="1" applyNumberFormat="1" applyFont="1" applyFill="1" applyBorder="1" applyAlignment="1">
      <alignment horizontal="center" vertical="center" wrapText="1"/>
    </xf>
    <xf numFmtId="167" fontId="7" fillId="2" borderId="22" xfId="1" applyNumberFormat="1" applyFont="1" applyFill="1" applyBorder="1" applyAlignment="1">
      <alignment horizontal="center" vertical="center" wrapText="1"/>
    </xf>
    <xf numFmtId="4" fontId="7" fillId="2" borderId="8" xfId="2" applyNumberFormat="1" applyFont="1" applyFill="1" applyBorder="1" applyAlignment="1">
      <alignment horizontal="center" vertical="center"/>
    </xf>
    <xf numFmtId="4" fontId="7" fillId="2" borderId="9" xfId="2" applyNumberFormat="1" applyFont="1" applyFill="1" applyBorder="1" applyAlignment="1">
      <alignment horizontal="center" wrapText="1"/>
    </xf>
    <xf numFmtId="4" fontId="7" fillId="2" borderId="9" xfId="1" applyNumberFormat="1" applyFont="1" applyFill="1" applyBorder="1" applyAlignment="1">
      <alignment horizontal="center" vertical="center"/>
    </xf>
    <xf numFmtId="166" fontId="7" fillId="2" borderId="9" xfId="1" applyNumberFormat="1" applyFont="1" applyFill="1" applyBorder="1" applyAlignment="1">
      <alignment horizontal="center" vertical="center" wrapText="1"/>
    </xf>
    <xf numFmtId="10" fontId="7" fillId="2" borderId="9" xfId="1" applyNumberFormat="1" applyFont="1" applyFill="1" applyBorder="1" applyAlignment="1">
      <alignment horizontal="center" vertical="center" wrapText="1"/>
    </xf>
    <xf numFmtId="167" fontId="7" fillId="2" borderId="13" xfId="1" applyNumberFormat="1" applyFont="1" applyFill="1" applyBorder="1" applyAlignment="1">
      <alignment horizontal="center" vertical="center" wrapText="1"/>
    </xf>
    <xf numFmtId="4" fontId="7" fillId="2" borderId="9" xfId="2" applyNumberFormat="1" applyFont="1" applyFill="1" applyBorder="1" applyAlignment="1">
      <alignment horizontal="center" vertical="center" wrapText="1"/>
    </xf>
    <xf numFmtId="4" fontId="1" fillId="2" borderId="8" xfId="2" applyNumberFormat="1" applyFont="1" applyFill="1" applyBorder="1" applyAlignment="1">
      <alignment horizontal="center" vertical="center"/>
    </xf>
    <xf numFmtId="4" fontId="1" fillId="2" borderId="9" xfId="3" applyNumberFormat="1" applyFont="1" applyFill="1" applyBorder="1" applyAlignment="1" applyProtection="1">
      <alignment horizontal="left" vertical="center" wrapText="1"/>
      <protection locked="0"/>
    </xf>
    <xf numFmtId="4" fontId="11" fillId="2" borderId="9" xfId="3" applyNumberFormat="1" applyFont="1" applyFill="1" applyBorder="1" applyAlignment="1" applyProtection="1">
      <alignment horizontal="center" vertical="center" wrapText="1"/>
      <protection locked="0"/>
    </xf>
    <xf numFmtId="166" fontId="1" fillId="2" borderId="9" xfId="1" applyNumberFormat="1" applyFont="1" applyFill="1" applyBorder="1" applyAlignment="1">
      <alignment horizontal="center" vertical="center" wrapText="1"/>
    </xf>
    <xf numFmtId="166" fontId="11" fillId="2" borderId="9" xfId="3" applyNumberFormat="1" applyFont="1" applyFill="1" applyBorder="1" applyAlignment="1" applyProtection="1">
      <alignment horizontal="center" vertical="center" wrapText="1"/>
      <protection locked="0"/>
    </xf>
    <xf numFmtId="10" fontId="1" fillId="2" borderId="9" xfId="1" applyNumberFormat="1" applyFont="1" applyFill="1" applyBorder="1" applyAlignment="1">
      <alignment horizontal="center" vertical="center" wrapText="1"/>
    </xf>
    <xf numFmtId="167" fontId="1" fillId="2" borderId="13" xfId="1" applyNumberFormat="1" applyFont="1" applyFill="1" applyBorder="1" applyAlignment="1">
      <alignment horizontal="center" vertical="center" wrapText="1"/>
    </xf>
    <xf numFmtId="4" fontId="7" fillId="2" borderId="9" xfId="3" applyNumberFormat="1" applyFont="1" applyFill="1" applyBorder="1" applyAlignment="1" applyProtection="1">
      <alignment horizontal="left" vertical="center" wrapText="1"/>
      <protection locked="0"/>
    </xf>
    <xf numFmtId="4" fontId="10" fillId="2" borderId="9" xfId="3" applyNumberFormat="1" applyFont="1" applyFill="1" applyBorder="1" applyAlignment="1" applyProtection="1">
      <alignment horizontal="center" vertical="center" wrapText="1"/>
      <protection locked="0"/>
    </xf>
    <xf numFmtId="166" fontId="10" fillId="2" borderId="9" xfId="4" applyNumberFormat="1" applyFont="1" applyFill="1" applyBorder="1" applyAlignment="1" applyProtection="1">
      <alignment horizontal="center" vertical="center" wrapText="1"/>
      <protection locked="0"/>
    </xf>
    <xf numFmtId="4" fontId="11" fillId="2" borderId="9" xfId="4" applyNumberFormat="1" applyFont="1" applyFill="1" applyBorder="1" applyAlignment="1" applyProtection="1">
      <alignment horizontal="left" vertical="center" wrapText="1"/>
      <protection locked="0"/>
    </xf>
    <xf numFmtId="4" fontId="11" fillId="2" borderId="9" xfId="4" applyNumberFormat="1" applyFont="1" applyFill="1" applyBorder="1" applyAlignment="1" applyProtection="1">
      <alignment horizontal="center" vertical="center" wrapText="1"/>
      <protection locked="0"/>
    </xf>
    <xf numFmtId="4" fontId="1" fillId="2" borderId="9" xfId="2" applyNumberFormat="1" applyFont="1" applyFill="1" applyBorder="1" applyAlignment="1">
      <alignment horizontal="center" vertical="center" wrapText="1"/>
    </xf>
    <xf numFmtId="4" fontId="1" fillId="2" borderId="9" xfId="1" applyNumberFormat="1" applyFont="1" applyFill="1" applyBorder="1" applyAlignment="1">
      <alignment horizontal="center" vertical="center"/>
    </xf>
    <xf numFmtId="4" fontId="11" fillId="2" borderId="9" xfId="3" applyNumberFormat="1" applyFont="1" applyFill="1" applyBorder="1" applyAlignment="1" applyProtection="1">
      <alignment horizontal="left" vertical="center" wrapText="1"/>
      <protection locked="0"/>
    </xf>
    <xf numFmtId="4" fontId="1" fillId="2" borderId="9" xfId="1" applyNumberFormat="1" applyFont="1" applyFill="1" applyBorder="1" applyAlignment="1">
      <alignment horizontal="center" vertical="center" wrapText="1"/>
    </xf>
    <xf numFmtId="49" fontId="1" fillId="2" borderId="8" xfId="2" applyNumberFormat="1" applyFont="1" applyFill="1" applyBorder="1" applyAlignment="1">
      <alignment horizontal="center" vertical="center"/>
    </xf>
    <xf numFmtId="168" fontId="11" fillId="2" borderId="9" xfId="3" applyNumberFormat="1" applyFont="1" applyFill="1" applyBorder="1" applyAlignment="1" applyProtection="1">
      <alignment horizontal="left" vertical="center" wrapText="1"/>
      <protection locked="0"/>
    </xf>
    <xf numFmtId="168" fontId="11" fillId="2" borderId="9" xfId="3" applyNumberFormat="1" applyFont="1" applyFill="1" applyBorder="1" applyAlignment="1" applyProtection="1">
      <alignment horizontal="center" vertical="center" wrapText="1"/>
      <protection locked="0"/>
    </xf>
    <xf numFmtId="4" fontId="11" fillId="2" borderId="22" xfId="3" applyNumberFormat="1" applyFont="1" applyFill="1" applyBorder="1" applyAlignment="1" applyProtection="1">
      <alignment horizontal="center" vertical="center" wrapText="1"/>
      <protection locked="0"/>
    </xf>
    <xf numFmtId="166" fontId="1" fillId="2" borderId="9" xfId="4" applyNumberFormat="1" applyFont="1" applyFill="1" applyBorder="1" applyAlignment="1" applyProtection="1">
      <alignment horizontal="center" vertical="center" wrapText="1"/>
    </xf>
    <xf numFmtId="167" fontId="1" fillId="2" borderId="13" xfId="4" applyNumberFormat="1" applyFont="1" applyFill="1" applyBorder="1" applyAlignment="1" applyProtection="1">
      <alignment horizontal="center" vertical="center" wrapText="1"/>
    </xf>
    <xf numFmtId="4" fontId="11" fillId="2" borderId="9" xfId="4" applyNumberFormat="1" applyFont="1" applyFill="1" applyBorder="1" applyAlignment="1" applyProtection="1">
      <alignment vertical="center" wrapText="1"/>
      <protection locked="0"/>
    </xf>
    <xf numFmtId="166" fontId="11" fillId="2" borderId="9" xfId="4" applyNumberFormat="1" applyFont="1" applyFill="1" applyBorder="1" applyAlignment="1" applyProtection="1">
      <alignment horizontal="center" vertical="center" wrapText="1"/>
      <protection locked="0"/>
    </xf>
    <xf numFmtId="4" fontId="11" fillId="2" borderId="13" xfId="4" applyNumberFormat="1" applyFont="1" applyFill="1" applyBorder="1" applyAlignment="1" applyProtection="1">
      <alignment horizontal="center" vertical="center" wrapText="1"/>
      <protection locked="0"/>
    </xf>
    <xf numFmtId="4" fontId="11" fillId="2" borderId="9" xfId="3" applyNumberFormat="1" applyFont="1" applyFill="1" applyBorder="1" applyAlignment="1" applyProtection="1">
      <alignment vertical="center" wrapText="1"/>
      <protection locked="0"/>
    </xf>
    <xf numFmtId="166" fontId="12" fillId="2" borderId="9" xfId="4" applyNumberFormat="1" applyFont="1" applyFill="1" applyBorder="1" applyAlignment="1" applyProtection="1">
      <alignment horizontal="center" vertical="center" wrapText="1"/>
      <protection locked="0"/>
    </xf>
    <xf numFmtId="4" fontId="12" fillId="2" borderId="13" xfId="4" applyNumberFormat="1" applyFont="1" applyFill="1" applyBorder="1" applyAlignment="1" applyProtection="1">
      <alignment horizontal="center" vertical="center" wrapText="1"/>
      <protection locked="0"/>
    </xf>
    <xf numFmtId="168" fontId="11" fillId="2" borderId="9" xfId="4" applyNumberFormat="1" applyFont="1" applyFill="1" applyBorder="1" applyAlignment="1" applyProtection="1">
      <alignment vertical="center" wrapText="1"/>
      <protection locked="0"/>
    </xf>
    <xf numFmtId="169" fontId="11" fillId="2" borderId="9" xfId="4" applyNumberFormat="1" applyFont="1" applyFill="1" applyBorder="1" applyAlignment="1" applyProtection="1">
      <alignment horizontal="center" vertical="center" wrapText="1"/>
      <protection locked="0"/>
    </xf>
    <xf numFmtId="168" fontId="1" fillId="2" borderId="9" xfId="3" applyNumberFormat="1" applyFont="1" applyFill="1" applyBorder="1" applyAlignment="1" applyProtection="1">
      <alignment horizontal="left" vertical="center" wrapText="1"/>
      <protection locked="0"/>
    </xf>
    <xf numFmtId="169" fontId="11" fillId="2" borderId="9" xfId="3" applyNumberFormat="1" applyFont="1" applyFill="1" applyBorder="1" applyAlignment="1" applyProtection="1">
      <alignment horizontal="center" vertical="center" wrapText="1"/>
      <protection locked="0"/>
    </xf>
    <xf numFmtId="10" fontId="1" fillId="2" borderId="9" xfId="1" applyNumberFormat="1" applyFont="1" applyFill="1" applyBorder="1" applyAlignment="1">
      <alignment horizontal="center" vertical="center"/>
    </xf>
    <xf numFmtId="0" fontId="1" fillId="2" borderId="9" xfId="1" applyFont="1" applyFill="1" applyBorder="1" applyAlignment="1">
      <alignment vertical="center" wrapText="1"/>
    </xf>
    <xf numFmtId="4" fontId="1" fillId="2" borderId="9" xfId="1" applyNumberFormat="1" applyFont="1" applyFill="1" applyBorder="1" applyAlignment="1">
      <alignment vertical="center" wrapText="1"/>
    </xf>
    <xf numFmtId="167" fontId="1" fillId="2" borderId="13" xfId="3" applyNumberFormat="1" applyFont="1" applyFill="1" applyBorder="1" applyAlignment="1" applyProtection="1">
      <alignment horizontal="center" vertical="center" wrapText="1"/>
    </xf>
    <xf numFmtId="4" fontId="11" fillId="2" borderId="13" xfId="3" applyNumberFormat="1" applyFont="1" applyFill="1" applyBorder="1" applyAlignment="1" applyProtection="1">
      <alignment horizontal="center" vertical="center" wrapText="1"/>
      <protection locked="0"/>
    </xf>
    <xf numFmtId="4" fontId="7" fillId="2" borderId="8" xfId="2" applyNumberFormat="1" applyFont="1" applyFill="1" applyBorder="1" applyAlignment="1">
      <alignment horizontal="center" vertical="center" wrapText="1"/>
    </xf>
    <xf numFmtId="4" fontId="10" fillId="2" borderId="9" xfId="4" applyNumberFormat="1" applyFont="1" applyFill="1" applyBorder="1" applyAlignment="1" applyProtection="1">
      <alignment vertical="center" wrapText="1"/>
      <protection locked="0"/>
    </xf>
    <xf numFmtId="4" fontId="10" fillId="2" borderId="9" xfId="4" applyNumberFormat="1" applyFont="1" applyFill="1" applyBorder="1" applyAlignment="1" applyProtection="1">
      <alignment horizontal="center" vertical="center" wrapText="1"/>
      <protection locked="0"/>
    </xf>
    <xf numFmtId="4" fontId="7" fillId="2" borderId="8" xfId="1" applyNumberFormat="1" applyFont="1" applyFill="1" applyBorder="1" applyAlignment="1">
      <alignment horizontal="center" vertical="center"/>
    </xf>
    <xf numFmtId="4" fontId="1" fillId="2" borderId="9" xfId="2" applyNumberFormat="1" applyFont="1" applyFill="1" applyBorder="1" applyAlignment="1">
      <alignment horizontal="left" vertical="center" wrapText="1"/>
    </xf>
    <xf numFmtId="165" fontId="1" fillId="2" borderId="13" xfId="1" applyNumberFormat="1" applyFont="1" applyFill="1" applyBorder="1" applyAlignment="1">
      <alignment horizontal="center" vertical="center" wrapText="1"/>
    </xf>
    <xf numFmtId="168" fontId="11" fillId="2" borderId="9" xfId="4" applyNumberFormat="1" applyFont="1" applyFill="1" applyBorder="1" applyAlignment="1" applyProtection="1">
      <alignment horizontal="left" vertical="center" wrapText="1"/>
      <protection locked="0"/>
    </xf>
    <xf numFmtId="4" fontId="1" fillId="2" borderId="13" xfId="3" applyNumberFormat="1" applyFont="1" applyFill="1" applyBorder="1" applyAlignment="1" applyProtection="1">
      <alignment horizontal="center" vertical="center" wrapText="1"/>
      <protection locked="0"/>
    </xf>
    <xf numFmtId="4" fontId="1" fillId="2" borderId="13" xfId="1" applyNumberFormat="1" applyFont="1" applyFill="1" applyBorder="1" applyAlignment="1">
      <alignment horizontal="center" vertical="center" wrapText="1"/>
    </xf>
    <xf numFmtId="4" fontId="12" fillId="2" borderId="13" xfId="1" applyNumberFormat="1" applyFont="1" applyFill="1" applyBorder="1" applyAlignment="1" applyProtection="1">
      <alignment horizontal="center" vertical="center" wrapText="1"/>
      <protection locked="0"/>
    </xf>
    <xf numFmtId="4" fontId="11" fillId="2" borderId="8" xfId="3" applyNumberFormat="1" applyFont="1" applyFill="1" applyBorder="1" applyAlignment="1" applyProtection="1">
      <alignment horizontal="center" vertical="center" wrapText="1"/>
      <protection locked="0"/>
    </xf>
    <xf numFmtId="4" fontId="11" fillId="2" borderId="22" xfId="4" applyNumberFormat="1" applyFont="1" applyFill="1" applyBorder="1" applyAlignment="1" applyProtection="1">
      <alignment horizontal="center" vertical="center" wrapText="1"/>
      <protection locked="0"/>
    </xf>
    <xf numFmtId="0" fontId="1" fillId="2" borderId="13" xfId="1" applyFont="1" applyFill="1" applyBorder="1" applyAlignment="1">
      <alignment horizontal="center" vertical="center" wrapText="1"/>
    </xf>
    <xf numFmtId="165" fontId="1" fillId="2" borderId="23" xfId="1" applyNumberFormat="1" applyFont="1" applyFill="1" applyBorder="1"/>
    <xf numFmtId="4" fontId="1" fillId="2" borderId="9" xfId="2" applyNumberFormat="1" applyFont="1" applyFill="1" applyBorder="1" applyAlignment="1" applyProtection="1">
      <alignment horizontal="left" vertical="center" wrapText="1"/>
      <protection locked="0"/>
    </xf>
    <xf numFmtId="4" fontId="1" fillId="2" borderId="13" xfId="2" applyNumberFormat="1" applyFont="1" applyFill="1" applyBorder="1" applyAlignment="1" applyProtection="1">
      <alignment horizontal="center" vertical="center" wrapText="1"/>
      <protection locked="0"/>
    </xf>
    <xf numFmtId="0" fontId="1" fillId="2" borderId="9" xfId="1" applyFont="1" applyFill="1" applyBorder="1" applyAlignment="1">
      <alignment horizontal="center" vertical="center"/>
    </xf>
    <xf numFmtId="0" fontId="1" fillId="2" borderId="8" xfId="1" applyFont="1" applyFill="1" applyBorder="1"/>
    <xf numFmtId="0" fontId="1" fillId="2" borderId="9" xfId="1" applyFont="1" applyFill="1" applyBorder="1"/>
    <xf numFmtId="0" fontId="11" fillId="2" borderId="9" xfId="1" applyFont="1" applyFill="1" applyBorder="1" applyAlignment="1" applyProtection="1">
      <alignment horizontal="left" vertical="center" wrapText="1"/>
      <protection locked="0"/>
    </xf>
    <xf numFmtId="0" fontId="11" fillId="2" borderId="9" xfId="5" applyFont="1" applyFill="1" applyBorder="1" applyAlignment="1" applyProtection="1">
      <alignment horizontal="center" vertical="center" wrapText="1"/>
      <protection locked="0"/>
    </xf>
    <xf numFmtId="168" fontId="12" fillId="2" borderId="9" xfId="3" applyNumberFormat="1" applyFont="1" applyFill="1" applyBorder="1" applyAlignment="1" applyProtection="1">
      <alignment horizontal="left" vertical="center" wrapText="1"/>
      <protection locked="0"/>
    </xf>
    <xf numFmtId="0" fontId="7" fillId="2" borderId="13" xfId="1" applyNumberFormat="1" applyFont="1" applyFill="1" applyBorder="1" applyAlignment="1">
      <alignment horizontal="center" vertical="center" wrapText="1"/>
    </xf>
    <xf numFmtId="0" fontId="1" fillId="2" borderId="9" xfId="1" applyNumberFormat="1" applyFont="1" applyFill="1" applyBorder="1" applyAlignment="1">
      <alignment horizontal="center" vertical="center"/>
    </xf>
    <xf numFmtId="168" fontId="1" fillId="2" borderId="9" xfId="3" applyNumberFormat="1" applyFont="1" applyFill="1" applyBorder="1" applyAlignment="1" applyProtection="1">
      <alignment horizontal="center" vertical="center" wrapText="1"/>
      <protection locked="0"/>
    </xf>
    <xf numFmtId="4" fontId="7" fillId="2" borderId="9" xfId="1" applyNumberFormat="1" applyFont="1" applyFill="1" applyBorder="1" applyAlignment="1">
      <alignment horizontal="center" vertical="top"/>
    </xf>
    <xf numFmtId="4" fontId="7" fillId="2" borderId="13" xfId="1" applyNumberFormat="1" applyFont="1" applyFill="1" applyBorder="1" applyAlignment="1">
      <alignment horizontal="center" vertical="center" wrapText="1"/>
    </xf>
    <xf numFmtId="4" fontId="1" fillId="2" borderId="9" xfId="3" applyNumberFormat="1" applyFont="1" applyFill="1" applyBorder="1" applyAlignment="1" applyProtection="1">
      <alignment horizontal="center" vertical="center" wrapText="1"/>
      <protection locked="0"/>
    </xf>
    <xf numFmtId="4" fontId="7" fillId="2" borderId="9" xfId="3" applyNumberFormat="1" applyFont="1" applyFill="1" applyBorder="1" applyAlignment="1" applyProtection="1">
      <alignment horizontal="center" vertical="center" wrapText="1"/>
      <protection locked="0"/>
    </xf>
    <xf numFmtId="4" fontId="7" fillId="2" borderId="13" xfId="3" applyNumberFormat="1" applyFont="1" applyFill="1" applyBorder="1" applyAlignment="1" applyProtection="1">
      <alignment horizontal="center" vertical="center" wrapText="1"/>
      <protection locked="0"/>
    </xf>
    <xf numFmtId="166" fontId="1" fillId="2" borderId="9" xfId="5" applyNumberFormat="1" applyFont="1" applyFill="1" applyBorder="1" applyAlignment="1">
      <alignment horizontal="center" vertical="center"/>
    </xf>
    <xf numFmtId="4" fontId="11" fillId="2" borderId="9" xfId="1" applyNumberFormat="1" applyFont="1" applyFill="1" applyBorder="1" applyAlignment="1" applyProtection="1">
      <alignment horizontal="left" vertical="center" wrapText="1"/>
      <protection locked="0"/>
    </xf>
    <xf numFmtId="4" fontId="10" fillId="2" borderId="13" xfId="3" applyNumberFormat="1" applyFont="1" applyFill="1" applyBorder="1" applyAlignment="1" applyProtection="1">
      <alignment horizontal="center" vertical="center" wrapText="1"/>
      <protection locked="0"/>
    </xf>
    <xf numFmtId="166" fontId="10" fillId="2" borderId="9" xfId="3" applyNumberFormat="1" applyFont="1" applyFill="1" applyBorder="1" applyAlignment="1" applyProtection="1">
      <alignment horizontal="center" vertical="center" wrapText="1"/>
      <protection locked="0"/>
    </xf>
    <xf numFmtId="4" fontId="10" fillId="2" borderId="8" xfId="3" applyNumberFormat="1" applyFont="1" applyFill="1" applyBorder="1" applyAlignment="1" applyProtection="1">
      <alignment horizontal="center" vertical="center" wrapText="1"/>
      <protection locked="0"/>
    </xf>
    <xf numFmtId="49" fontId="11" fillId="2" borderId="8" xfId="3" applyNumberFormat="1" applyFont="1" applyFill="1" applyBorder="1" applyAlignment="1" applyProtection="1">
      <alignment horizontal="center" vertical="center" wrapText="1"/>
      <protection locked="0"/>
    </xf>
    <xf numFmtId="49" fontId="11" fillId="2" borderId="24" xfId="3" applyNumberFormat="1" applyFont="1" applyFill="1" applyBorder="1" applyAlignment="1" applyProtection="1">
      <alignment horizontal="center" vertical="center" wrapText="1"/>
      <protection locked="0"/>
    </xf>
    <xf numFmtId="168" fontId="11" fillId="2" borderId="25" xfId="3" applyNumberFormat="1" applyFont="1" applyFill="1" applyBorder="1" applyAlignment="1" applyProtection="1">
      <alignment horizontal="left" vertical="center" wrapText="1"/>
      <protection locked="0"/>
    </xf>
    <xf numFmtId="168" fontId="11" fillId="2" borderId="25" xfId="3" applyNumberFormat="1" applyFont="1" applyFill="1" applyBorder="1" applyAlignment="1" applyProtection="1">
      <alignment horizontal="center" vertical="center" wrapText="1"/>
      <protection locked="0"/>
    </xf>
    <xf numFmtId="166" fontId="1" fillId="2" borderId="25" xfId="1" applyNumberFormat="1" applyFont="1" applyFill="1" applyBorder="1" applyAlignment="1">
      <alignment horizontal="center" vertical="center" wrapText="1"/>
    </xf>
    <xf numFmtId="10" fontId="1" fillId="2" borderId="25" xfId="1" applyNumberFormat="1" applyFont="1" applyFill="1" applyBorder="1" applyAlignment="1">
      <alignment horizontal="center" vertical="center"/>
    </xf>
    <xf numFmtId="4" fontId="11" fillId="2" borderId="26" xfId="3" applyNumberFormat="1" applyFont="1" applyFill="1" applyBorder="1" applyAlignment="1" applyProtection="1">
      <alignment horizontal="center" vertical="center" wrapText="1"/>
      <protection locked="0"/>
    </xf>
    <xf numFmtId="164" fontId="2" fillId="2" borderId="0" xfId="1" applyNumberFormat="1" applyFont="1" applyFill="1"/>
    <xf numFmtId="165" fontId="1" fillId="2" borderId="0" xfId="1" applyNumberFormat="1" applyFont="1" applyFill="1"/>
    <xf numFmtId="4" fontId="1" fillId="2" borderId="0" xfId="1" applyNumberFormat="1" applyFont="1" applyFill="1"/>
    <xf numFmtId="165" fontId="2" fillId="2" borderId="0" xfId="1" applyNumberFormat="1" applyFont="1" applyFill="1"/>
    <xf numFmtId="0" fontId="1" fillId="2" borderId="0" xfId="1" applyFont="1" applyFill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65" fontId="8" fillId="0" borderId="12" xfId="1" applyNumberFormat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1" fillId="0" borderId="0" xfId="2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 vertical="center"/>
    </xf>
    <xf numFmtId="165" fontId="1" fillId="0" borderId="0" xfId="2" applyNumberFormat="1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/>
    </xf>
    <xf numFmtId="165" fontId="4" fillId="0" borderId="0" xfId="1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165" fontId="8" fillId="0" borderId="5" xfId="1" applyNumberFormat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165" fontId="7" fillId="0" borderId="5" xfId="1" applyNumberFormat="1" applyFont="1" applyFill="1" applyBorder="1" applyAlignment="1">
      <alignment horizontal="center" vertical="center" wrapText="1"/>
    </xf>
    <xf numFmtId="165" fontId="8" fillId="0" borderId="6" xfId="1" applyNumberFormat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165" fontId="7" fillId="0" borderId="12" xfId="1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165" fontId="5" fillId="0" borderId="0" xfId="2" applyNumberFormat="1" applyFont="1" applyFill="1" applyAlignment="1">
      <alignment horizontal="center" vertical="center"/>
    </xf>
    <xf numFmtId="165" fontId="4" fillId="0" borderId="0" xfId="2" applyNumberFormat="1" applyFont="1" applyFill="1" applyAlignment="1">
      <alignment horizontal="center" vertical="center"/>
    </xf>
    <xf numFmtId="0" fontId="4" fillId="0" borderId="0" xfId="1" applyFont="1" applyFill="1" applyAlignment="1">
      <alignment horizontal="center" wrapText="1"/>
    </xf>
    <xf numFmtId="165" fontId="5" fillId="0" borderId="0" xfId="1" applyNumberFormat="1" applyFont="1" applyFill="1" applyAlignment="1">
      <alignment horizontal="center" wrapText="1"/>
    </xf>
    <xf numFmtId="165" fontId="4" fillId="0" borderId="0" xfId="1" applyNumberFormat="1" applyFont="1" applyFill="1" applyAlignment="1">
      <alignment horizontal="center" wrapText="1"/>
    </xf>
    <xf numFmtId="0" fontId="4" fillId="0" borderId="0" xfId="1" applyFont="1" applyFill="1" applyAlignment="1">
      <alignment horizontal="center"/>
    </xf>
    <xf numFmtId="165" fontId="5" fillId="0" borderId="0" xfId="1" applyNumberFormat="1" applyFont="1" applyFill="1" applyAlignment="1">
      <alignment horizontal="center"/>
    </xf>
    <xf numFmtId="165" fontId="4" fillId="0" borderId="0" xfId="1" applyNumberFormat="1" applyFont="1" applyFill="1" applyAlignment="1">
      <alignment horizontal="center"/>
    </xf>
  </cellXfs>
  <cellStyles count="6">
    <cellStyle name="Обычный" xfId="0" builtinId="0"/>
    <cellStyle name="Обычный 11" xfId="5"/>
    <cellStyle name="Обычный 3" xfId="1"/>
    <cellStyle name="Обычный 7" xfId="2"/>
    <cellStyle name="Стиль 1" xfId="3"/>
    <cellStyle name="Стиль 1 2" xfId="4"/>
  </cellStyles>
  <dxfs count="295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620"/>
  <sheetViews>
    <sheetView tabSelected="1" zoomScale="60" zoomScaleNormal="60" workbookViewId="0">
      <selection activeCell="L29" sqref="L29"/>
    </sheetView>
  </sheetViews>
  <sheetFormatPr defaultColWidth="10.28515625" defaultRowHeight="15.75" outlineLevelCol="1" x14ac:dyDescent="0.25"/>
  <cols>
    <col min="1" max="1" width="11.140625" style="1" customWidth="1"/>
    <col min="2" max="2" width="66" style="1" customWidth="1"/>
    <col min="3" max="3" width="27.42578125" style="1" customWidth="1"/>
    <col min="4" max="4" width="20.28515625" style="1" customWidth="1"/>
    <col min="5" max="5" width="22" style="1" customWidth="1"/>
    <col min="6" max="6" width="26" style="1" customWidth="1"/>
    <col min="7" max="7" width="22.42578125" style="1" customWidth="1" outlineLevel="1"/>
    <col min="8" max="8" width="21.7109375" style="2" customWidth="1" outlineLevel="1"/>
    <col min="9" max="9" width="14.5703125" style="1" customWidth="1" outlineLevel="1"/>
    <col min="10" max="10" width="20" style="3" customWidth="1" outlineLevel="1"/>
    <col min="11" max="11" width="19.140625" style="1" customWidth="1" outlineLevel="1"/>
    <col min="12" max="12" width="25.42578125" style="4" customWidth="1" outlineLevel="1"/>
    <col min="13" max="13" width="19.7109375" style="1" customWidth="1" outlineLevel="1"/>
    <col min="14" max="14" width="19" style="4" customWidth="1" outlineLevel="1"/>
    <col min="15" max="15" width="20.7109375" style="1" customWidth="1" outlineLevel="1"/>
    <col min="16" max="16" width="23.140625" style="5" customWidth="1"/>
    <col min="17" max="17" width="18" style="1" customWidth="1"/>
    <col min="18" max="18" width="15.140625" style="1" customWidth="1"/>
    <col min="19" max="19" width="13.5703125" style="1" customWidth="1"/>
    <col min="20" max="20" width="44.7109375" style="20" customWidth="1"/>
    <col min="21" max="16384" width="10.28515625" style="1"/>
  </cols>
  <sheetData>
    <row r="1" spans="1:20" ht="18.75" x14ac:dyDescent="0.25">
      <c r="T1" s="6" t="s">
        <v>0</v>
      </c>
    </row>
    <row r="2" spans="1:20" ht="18.75" x14ac:dyDescent="0.25">
      <c r="T2" s="6" t="s">
        <v>1</v>
      </c>
    </row>
    <row r="3" spans="1:20" ht="18.75" x14ac:dyDescent="0.25">
      <c r="T3" s="6" t="s">
        <v>2</v>
      </c>
    </row>
    <row r="4" spans="1:20" s="7" customFormat="1" ht="18.75" x14ac:dyDescent="0.3">
      <c r="A4" s="142" t="s">
        <v>3</v>
      </c>
      <c r="B4" s="142"/>
      <c r="C4" s="142"/>
      <c r="D4" s="142"/>
      <c r="E4" s="142"/>
      <c r="F4" s="142"/>
      <c r="G4" s="142"/>
      <c r="H4" s="143"/>
      <c r="I4" s="142"/>
      <c r="J4" s="142"/>
      <c r="K4" s="142"/>
      <c r="L4" s="143"/>
      <c r="M4" s="142"/>
      <c r="N4" s="144"/>
      <c r="O4" s="142"/>
      <c r="P4" s="143"/>
      <c r="Q4" s="142"/>
      <c r="R4" s="142"/>
      <c r="S4" s="142"/>
      <c r="T4" s="142"/>
    </row>
    <row r="5" spans="1:20" s="7" customFormat="1" ht="18.75" customHeight="1" x14ac:dyDescent="0.3">
      <c r="A5" s="163" t="s">
        <v>1155</v>
      </c>
      <c r="B5" s="163"/>
      <c r="C5" s="163"/>
      <c r="D5" s="163"/>
      <c r="E5" s="163"/>
      <c r="F5" s="163"/>
      <c r="G5" s="163"/>
      <c r="H5" s="164"/>
      <c r="I5" s="163"/>
      <c r="J5" s="163"/>
      <c r="K5" s="163"/>
      <c r="L5" s="164"/>
      <c r="M5" s="163"/>
      <c r="N5" s="165"/>
      <c r="O5" s="163"/>
      <c r="P5" s="164"/>
      <c r="Q5" s="163"/>
      <c r="R5" s="163"/>
      <c r="S5" s="163"/>
      <c r="T5" s="163"/>
    </row>
    <row r="6" spans="1:20" s="7" customFormat="1" ht="18.75" x14ac:dyDescent="0.3">
      <c r="A6" s="8"/>
      <c r="B6" s="8"/>
      <c r="C6" s="8"/>
      <c r="D6" s="8"/>
      <c r="E6" s="8"/>
      <c r="F6" s="8"/>
      <c r="G6" s="8"/>
      <c r="H6" s="9"/>
      <c r="I6" s="8"/>
      <c r="J6" s="10"/>
      <c r="K6" s="8"/>
      <c r="L6" s="11"/>
      <c r="M6" s="8"/>
      <c r="N6" s="11"/>
      <c r="O6" s="8"/>
      <c r="P6" s="12"/>
      <c r="Q6" s="8"/>
      <c r="R6" s="8"/>
      <c r="S6" s="8"/>
      <c r="T6" s="13"/>
    </row>
    <row r="7" spans="1:20" s="7" customFormat="1" ht="18.75" customHeight="1" x14ac:dyDescent="0.3">
      <c r="A7" s="163" t="s">
        <v>4</v>
      </c>
      <c r="B7" s="163"/>
      <c r="C7" s="163"/>
      <c r="D7" s="163"/>
      <c r="E7" s="163"/>
      <c r="F7" s="163"/>
      <c r="G7" s="163"/>
      <c r="H7" s="164"/>
      <c r="I7" s="163"/>
      <c r="J7" s="163"/>
      <c r="K7" s="163"/>
      <c r="L7" s="164"/>
      <c r="M7" s="163"/>
      <c r="N7" s="165"/>
      <c r="O7" s="163"/>
      <c r="P7" s="164"/>
      <c r="Q7" s="163"/>
      <c r="R7" s="163"/>
      <c r="S7" s="163"/>
      <c r="T7" s="163"/>
    </row>
    <row r="8" spans="1:20" x14ac:dyDescent="0.25">
      <c r="A8" s="139" t="s">
        <v>5</v>
      </c>
      <c r="B8" s="139"/>
      <c r="C8" s="139"/>
      <c r="D8" s="139"/>
      <c r="E8" s="139"/>
      <c r="F8" s="139"/>
      <c r="G8" s="139"/>
      <c r="H8" s="140"/>
      <c r="I8" s="139"/>
      <c r="J8" s="139"/>
      <c r="K8" s="139"/>
      <c r="L8" s="140"/>
      <c r="M8" s="139"/>
      <c r="N8" s="141"/>
      <c r="O8" s="139"/>
      <c r="P8" s="140"/>
      <c r="Q8" s="139"/>
      <c r="R8" s="139"/>
      <c r="S8" s="139"/>
      <c r="T8" s="139"/>
    </row>
    <row r="9" spans="1:20" x14ac:dyDescent="0.25">
      <c r="A9" s="14"/>
      <c r="B9" s="14"/>
      <c r="C9" s="14"/>
      <c r="D9" s="14"/>
      <c r="E9" s="14"/>
      <c r="F9" s="14"/>
      <c r="G9" s="14"/>
      <c r="H9" s="15"/>
      <c r="I9" s="14"/>
      <c r="J9" s="16"/>
      <c r="K9" s="14"/>
      <c r="L9" s="17"/>
      <c r="M9" s="14"/>
      <c r="N9" s="17"/>
      <c r="O9" s="14"/>
      <c r="P9" s="18"/>
      <c r="Q9" s="14"/>
      <c r="R9" s="14"/>
      <c r="S9" s="14"/>
      <c r="T9" s="19"/>
    </row>
    <row r="10" spans="1:20" ht="18.75" x14ac:dyDescent="0.3">
      <c r="A10" s="166" t="s">
        <v>6</v>
      </c>
      <c r="B10" s="166"/>
      <c r="C10" s="166"/>
      <c r="D10" s="166"/>
      <c r="E10" s="166"/>
      <c r="F10" s="166"/>
      <c r="G10" s="166"/>
      <c r="H10" s="167"/>
      <c r="I10" s="166"/>
      <c r="J10" s="166"/>
      <c r="K10" s="166"/>
      <c r="L10" s="167"/>
      <c r="M10" s="166"/>
      <c r="N10" s="168"/>
      <c r="O10" s="166"/>
      <c r="P10" s="167"/>
      <c r="Q10" s="166"/>
      <c r="R10" s="166"/>
      <c r="S10" s="166"/>
      <c r="T10" s="166"/>
    </row>
    <row r="11" spans="1:20" x14ac:dyDescent="0.25">
      <c r="D11" s="4"/>
      <c r="E11" s="4"/>
      <c r="F11" s="4"/>
      <c r="G11" s="4"/>
      <c r="I11" s="4"/>
      <c r="J11" s="4"/>
      <c r="K11" s="4"/>
      <c r="M11" s="4"/>
    </row>
    <row r="12" spans="1:20" ht="18.75" x14ac:dyDescent="0.25">
      <c r="A12" s="160" t="s">
        <v>7</v>
      </c>
      <c r="B12" s="160"/>
      <c r="C12" s="160"/>
      <c r="D12" s="160"/>
      <c r="E12" s="160"/>
      <c r="F12" s="160"/>
      <c r="G12" s="160"/>
      <c r="H12" s="161"/>
      <c r="I12" s="160"/>
      <c r="J12" s="160"/>
      <c r="K12" s="160"/>
      <c r="L12" s="161"/>
      <c r="M12" s="160"/>
      <c r="N12" s="162"/>
      <c r="O12" s="160"/>
      <c r="P12" s="161"/>
      <c r="Q12" s="160"/>
      <c r="R12" s="160"/>
      <c r="S12" s="160"/>
      <c r="T12" s="160"/>
    </row>
    <row r="13" spans="1:20" x14ac:dyDescent="0.25">
      <c r="A13" s="139" t="s">
        <v>8</v>
      </c>
      <c r="B13" s="139"/>
      <c r="C13" s="139"/>
      <c r="D13" s="139"/>
      <c r="E13" s="139"/>
      <c r="F13" s="139"/>
      <c r="G13" s="139"/>
      <c r="H13" s="140"/>
      <c r="I13" s="139"/>
      <c r="J13" s="139"/>
      <c r="K13" s="139"/>
      <c r="L13" s="140"/>
      <c r="M13" s="139"/>
      <c r="N13" s="141"/>
      <c r="O13" s="139"/>
      <c r="P13" s="140"/>
      <c r="Q13" s="139"/>
      <c r="R13" s="139"/>
      <c r="S13" s="139"/>
      <c r="T13" s="139"/>
    </row>
    <row r="14" spans="1:20" ht="19.5" thickBot="1" x14ac:dyDescent="0.35">
      <c r="A14" s="142"/>
      <c r="B14" s="142"/>
      <c r="C14" s="142"/>
      <c r="D14" s="142"/>
      <c r="E14" s="142"/>
      <c r="F14" s="142"/>
      <c r="G14" s="142"/>
      <c r="H14" s="143"/>
      <c r="I14" s="142"/>
      <c r="J14" s="142"/>
      <c r="K14" s="142"/>
      <c r="L14" s="143"/>
      <c r="M14" s="142"/>
      <c r="N14" s="144"/>
      <c r="O14" s="142"/>
      <c r="P14" s="143"/>
      <c r="Q14" s="142"/>
      <c r="R14" s="142"/>
      <c r="S14" s="142"/>
      <c r="T14" s="142"/>
    </row>
    <row r="15" spans="1:20" x14ac:dyDescent="0.25">
      <c r="A15" s="145" t="s">
        <v>9</v>
      </c>
      <c r="B15" s="147" t="s">
        <v>10</v>
      </c>
      <c r="C15" s="147" t="s">
        <v>11</v>
      </c>
      <c r="D15" s="148" t="s">
        <v>12</v>
      </c>
      <c r="E15" s="148" t="s">
        <v>13</v>
      </c>
      <c r="F15" s="148" t="s">
        <v>14</v>
      </c>
      <c r="G15" s="151" t="s">
        <v>15</v>
      </c>
      <c r="H15" s="152"/>
      <c r="I15" s="153"/>
      <c r="J15" s="153"/>
      <c r="K15" s="153"/>
      <c r="L15" s="152"/>
      <c r="M15" s="153"/>
      <c r="N15" s="154"/>
      <c r="O15" s="153"/>
      <c r="P15" s="155"/>
      <c r="Q15" s="148" t="s">
        <v>16</v>
      </c>
      <c r="R15" s="147" t="s">
        <v>17</v>
      </c>
      <c r="S15" s="147"/>
      <c r="T15" s="156" t="s">
        <v>18</v>
      </c>
    </row>
    <row r="16" spans="1:20" x14ac:dyDescent="0.25">
      <c r="A16" s="146"/>
      <c r="B16" s="138"/>
      <c r="C16" s="138"/>
      <c r="D16" s="149"/>
      <c r="E16" s="149"/>
      <c r="F16" s="149"/>
      <c r="G16" s="136" t="s">
        <v>19</v>
      </c>
      <c r="H16" s="137"/>
      <c r="I16" s="136" t="s">
        <v>20</v>
      </c>
      <c r="J16" s="158"/>
      <c r="K16" s="136" t="s">
        <v>21</v>
      </c>
      <c r="L16" s="137"/>
      <c r="M16" s="136" t="s">
        <v>22</v>
      </c>
      <c r="N16" s="159"/>
      <c r="O16" s="136" t="s">
        <v>23</v>
      </c>
      <c r="P16" s="137"/>
      <c r="Q16" s="149"/>
      <c r="R16" s="138" t="s">
        <v>24</v>
      </c>
      <c r="S16" s="138" t="s">
        <v>25</v>
      </c>
      <c r="T16" s="157"/>
    </row>
    <row r="17" spans="1:20" ht="126.75" customHeight="1" x14ac:dyDescent="0.25">
      <c r="A17" s="146"/>
      <c r="B17" s="138"/>
      <c r="C17" s="138"/>
      <c r="D17" s="150"/>
      <c r="E17" s="150"/>
      <c r="F17" s="150"/>
      <c r="G17" s="21" t="s">
        <v>26</v>
      </c>
      <c r="H17" s="22" t="s">
        <v>27</v>
      </c>
      <c r="I17" s="21" t="s">
        <v>26</v>
      </c>
      <c r="J17" s="23" t="s">
        <v>27</v>
      </c>
      <c r="K17" s="21" t="s">
        <v>26</v>
      </c>
      <c r="L17" s="24" t="s">
        <v>27</v>
      </c>
      <c r="M17" s="21" t="s">
        <v>26</v>
      </c>
      <c r="N17" s="24" t="s">
        <v>27</v>
      </c>
      <c r="O17" s="25" t="s">
        <v>26</v>
      </c>
      <c r="P17" s="26" t="s">
        <v>27</v>
      </c>
      <c r="Q17" s="150"/>
      <c r="R17" s="138"/>
      <c r="S17" s="138"/>
      <c r="T17" s="157"/>
    </row>
    <row r="18" spans="1:20" ht="26.25" customHeight="1" thickBot="1" x14ac:dyDescent="0.3">
      <c r="A18" s="27">
        <v>1</v>
      </c>
      <c r="B18" s="28">
        <f t="shared" ref="B18:T18" si="0">A18+1</f>
        <v>2</v>
      </c>
      <c r="C18" s="28">
        <f t="shared" si="0"/>
        <v>3</v>
      </c>
      <c r="D18" s="28">
        <f t="shared" si="0"/>
        <v>4</v>
      </c>
      <c r="E18" s="28">
        <f t="shared" si="0"/>
        <v>5</v>
      </c>
      <c r="F18" s="28">
        <f t="shared" si="0"/>
        <v>6</v>
      </c>
      <c r="G18" s="29">
        <f t="shared" si="0"/>
        <v>7</v>
      </c>
      <c r="H18" s="30">
        <v>8</v>
      </c>
      <c r="I18" s="29">
        <f>H18+1</f>
        <v>9</v>
      </c>
      <c r="J18" s="29">
        <f t="shared" si="0"/>
        <v>10</v>
      </c>
      <c r="K18" s="29">
        <f t="shared" si="0"/>
        <v>11</v>
      </c>
      <c r="L18" s="29">
        <f t="shared" si="0"/>
        <v>12</v>
      </c>
      <c r="M18" s="29">
        <f>L18+1</f>
        <v>13</v>
      </c>
      <c r="N18" s="29">
        <f t="shared" si="0"/>
        <v>14</v>
      </c>
      <c r="O18" s="29">
        <f t="shared" si="0"/>
        <v>15</v>
      </c>
      <c r="P18" s="31">
        <f t="shared" si="0"/>
        <v>16</v>
      </c>
      <c r="Q18" s="28">
        <f t="shared" si="0"/>
        <v>17</v>
      </c>
      <c r="R18" s="28">
        <f t="shared" si="0"/>
        <v>18</v>
      </c>
      <c r="S18" s="28">
        <f t="shared" si="0"/>
        <v>19</v>
      </c>
      <c r="T18" s="32">
        <f t="shared" si="0"/>
        <v>20</v>
      </c>
    </row>
    <row r="19" spans="1:20" s="38" customFormat="1" ht="25.5" customHeight="1" thickBot="1" x14ac:dyDescent="0.3">
      <c r="A19" s="33" t="s">
        <v>28</v>
      </c>
      <c r="B19" s="34" t="s">
        <v>29</v>
      </c>
      <c r="C19" s="34" t="s">
        <v>30</v>
      </c>
      <c r="D19" s="35">
        <f t="shared" ref="D19:P19" si="1">D20+D21+D22+D23+D24+D25+D26</f>
        <v>47369.92795345281</v>
      </c>
      <c r="E19" s="35">
        <f t="shared" si="1"/>
        <v>9779.2915238099995</v>
      </c>
      <c r="F19" s="35">
        <f t="shared" si="1"/>
        <v>36191.092860222809</v>
      </c>
      <c r="G19" s="35">
        <f t="shared" si="1"/>
        <v>6786.886740259999</v>
      </c>
      <c r="H19" s="35">
        <f t="shared" si="1"/>
        <v>5173.12136044</v>
      </c>
      <c r="I19" s="35">
        <f>I20+I21+I22+I23+I24+I25+I26</f>
        <v>520.65737815</v>
      </c>
      <c r="J19" s="35">
        <f t="shared" si="1"/>
        <v>520.84342269000001</v>
      </c>
      <c r="K19" s="35">
        <f>K20+K21+K22+K23+K24+K25+K26</f>
        <v>1347.9226721</v>
      </c>
      <c r="L19" s="35">
        <f t="shared" si="1"/>
        <v>1350.2551409500002</v>
      </c>
      <c r="M19" s="35">
        <f>M20+M21+M22+M23+M24+M25+M26</f>
        <v>1669.92942236</v>
      </c>
      <c r="N19" s="35">
        <f t="shared" si="1"/>
        <v>1764.7242103600001</v>
      </c>
      <c r="O19" s="35">
        <f t="shared" si="1"/>
        <v>3248.3772676500002</v>
      </c>
      <c r="P19" s="35">
        <f t="shared" si="1"/>
        <v>1537.2985864400002</v>
      </c>
      <c r="Q19" s="35">
        <f>Q20+Q21+Q22+Q23+Q24+Q25+Q26</f>
        <v>31218.406093672809</v>
      </c>
      <c r="R19" s="35">
        <f>R20+R21+R22+R23+R24+R25+R26</f>
        <v>-1814.1999737099998</v>
      </c>
      <c r="S19" s="36">
        <f>R19/G19</f>
        <v>-0.26730959910500873</v>
      </c>
      <c r="T19" s="37" t="s">
        <v>31</v>
      </c>
    </row>
    <row r="20" spans="1:20" s="38" customFormat="1" x14ac:dyDescent="0.25">
      <c r="A20" s="39" t="s">
        <v>32</v>
      </c>
      <c r="B20" s="40" t="s">
        <v>33</v>
      </c>
      <c r="C20" s="41" t="s">
        <v>30</v>
      </c>
      <c r="D20" s="42">
        <f t="shared" ref="D20:P20" si="2">SUM(D28,D203,D291,D502,D568)</f>
        <v>5476.398079513172</v>
      </c>
      <c r="E20" s="42">
        <f t="shared" si="2"/>
        <v>603.35533938000003</v>
      </c>
      <c r="F20" s="42">
        <f t="shared" si="2"/>
        <v>3473.4991707131717</v>
      </c>
      <c r="G20" s="42">
        <f t="shared" si="2"/>
        <v>1203.8134852539999</v>
      </c>
      <c r="H20" s="42">
        <f t="shared" si="2"/>
        <v>841.03310769999985</v>
      </c>
      <c r="I20" s="42">
        <f t="shared" si="2"/>
        <v>39.723282019999999</v>
      </c>
      <c r="J20" s="42">
        <f t="shared" si="2"/>
        <v>39.723282019999999</v>
      </c>
      <c r="K20" s="42">
        <f t="shared" si="2"/>
        <v>158.64757526999998</v>
      </c>
      <c r="L20" s="42">
        <f t="shared" si="2"/>
        <v>158.64757526999998</v>
      </c>
      <c r="M20" s="42">
        <f t="shared" si="2"/>
        <v>369.13111558000003</v>
      </c>
      <c r="N20" s="42">
        <f t="shared" si="2"/>
        <v>386.46653086000003</v>
      </c>
      <c r="O20" s="42">
        <f t="shared" si="2"/>
        <v>636.31151238400003</v>
      </c>
      <c r="P20" s="42">
        <f t="shared" si="2"/>
        <v>256.19571954999998</v>
      </c>
      <c r="Q20" s="42">
        <f>SUM(Q28,Q203,Q291,Q502,Q568)</f>
        <v>2632.4660630131716</v>
      </c>
      <c r="R20" s="42">
        <f>SUM(R28,R203,R291,R502,R568)</f>
        <v>-362.78037755400004</v>
      </c>
      <c r="S20" s="43">
        <f t="shared" ref="S20:S83" si="3">R20/G20</f>
        <v>-0.30135929028694575</v>
      </c>
      <c r="T20" s="44" t="s">
        <v>31</v>
      </c>
    </row>
    <row r="21" spans="1:20" s="38" customFormat="1" x14ac:dyDescent="0.25">
      <c r="A21" s="45" t="s">
        <v>34</v>
      </c>
      <c r="B21" s="46" t="s">
        <v>35</v>
      </c>
      <c r="C21" s="47" t="s">
        <v>30</v>
      </c>
      <c r="D21" s="48">
        <f t="shared" ref="D21:P21" si="4">SUM(D53,D218,D330,D519,D583)</f>
        <v>9267.5122980502965</v>
      </c>
      <c r="E21" s="48">
        <f t="shared" si="4"/>
        <v>3123.5987100100006</v>
      </c>
      <c r="F21" s="48">
        <f t="shared" si="4"/>
        <v>6143.9135880402955</v>
      </c>
      <c r="G21" s="48">
        <f t="shared" si="4"/>
        <v>1149.0594643200002</v>
      </c>
      <c r="H21" s="48">
        <f t="shared" si="4"/>
        <v>840.00972371</v>
      </c>
      <c r="I21" s="48">
        <f t="shared" si="4"/>
        <v>73.022315539999994</v>
      </c>
      <c r="J21" s="48">
        <f t="shared" si="4"/>
        <v>73.022315539999994</v>
      </c>
      <c r="K21" s="48">
        <f t="shared" si="4"/>
        <v>178.07246040999999</v>
      </c>
      <c r="L21" s="48">
        <f t="shared" si="4"/>
        <v>179.45462802</v>
      </c>
      <c r="M21" s="48">
        <f t="shared" si="4"/>
        <v>316.75699054000006</v>
      </c>
      <c r="N21" s="48">
        <f t="shared" si="4"/>
        <v>316.75699054000006</v>
      </c>
      <c r="O21" s="48">
        <f t="shared" si="4"/>
        <v>581.20769783000003</v>
      </c>
      <c r="P21" s="48">
        <f t="shared" si="4"/>
        <v>270.77578961</v>
      </c>
      <c r="Q21" s="48">
        <f>SUM(Q53,Q218,Q330,Q519,Q583)</f>
        <v>5299.7661055702974</v>
      </c>
      <c r="R21" s="48">
        <f>SUM(R53,R218,R330,R519,R583)</f>
        <v>-304.91198184999996</v>
      </c>
      <c r="S21" s="49">
        <f t="shared" si="3"/>
        <v>-0.26535787861113286</v>
      </c>
      <c r="T21" s="50" t="s">
        <v>31</v>
      </c>
    </row>
    <row r="22" spans="1:20" s="38" customFormat="1" x14ac:dyDescent="0.25">
      <c r="A22" s="45" t="s">
        <v>36</v>
      </c>
      <c r="B22" s="46" t="s">
        <v>37</v>
      </c>
      <c r="C22" s="47" t="s">
        <v>30</v>
      </c>
      <c r="D22" s="48">
        <f t="shared" ref="D22:P22" si="5">SUM(D76,D228,D342,D534,D591)</f>
        <v>13439.693687452169</v>
      </c>
      <c r="E22" s="48">
        <f t="shared" si="5"/>
        <v>2998.8504247299998</v>
      </c>
      <c r="F22" s="48">
        <f t="shared" si="5"/>
        <v>10440.843262722168</v>
      </c>
      <c r="G22" s="48">
        <f t="shared" si="5"/>
        <v>2473.9241186129993</v>
      </c>
      <c r="H22" s="48">
        <f t="shared" si="5"/>
        <v>2239.09917885</v>
      </c>
      <c r="I22" s="48">
        <f t="shared" si="5"/>
        <v>264.93907430999997</v>
      </c>
      <c r="J22" s="48">
        <f t="shared" si="5"/>
        <v>264.93907430999997</v>
      </c>
      <c r="K22" s="48">
        <f t="shared" si="5"/>
        <v>412.65532596000003</v>
      </c>
      <c r="L22" s="48">
        <f t="shared" si="5"/>
        <v>412.65532596000003</v>
      </c>
      <c r="M22" s="48">
        <f t="shared" si="5"/>
        <v>781.27599439999995</v>
      </c>
      <c r="N22" s="48">
        <f t="shared" si="5"/>
        <v>856.31228365000004</v>
      </c>
      <c r="O22" s="48">
        <f t="shared" si="5"/>
        <v>1015.0537239429999</v>
      </c>
      <c r="P22" s="48">
        <f t="shared" si="5"/>
        <v>705.19249493000007</v>
      </c>
      <c r="Q22" s="48">
        <f>SUM(Q76,Q228,Q342,Q534,Q591)</f>
        <v>8404.1977393921698</v>
      </c>
      <c r="R22" s="48">
        <f>SUM(R76,R228,R342,R534,R591)</f>
        <v>-437.2785952829999</v>
      </c>
      <c r="S22" s="49">
        <f t="shared" si="3"/>
        <v>-0.17675505565957264</v>
      </c>
      <c r="T22" s="50" t="s">
        <v>31</v>
      </c>
    </row>
    <row r="23" spans="1:20" s="38" customFormat="1" ht="31.5" x14ac:dyDescent="0.25">
      <c r="A23" s="45" t="s">
        <v>38</v>
      </c>
      <c r="B23" s="46" t="s">
        <v>39</v>
      </c>
      <c r="C23" s="47" t="s">
        <v>30</v>
      </c>
      <c r="D23" s="48">
        <f t="shared" ref="D23:P23" si="6">SUM(D121,D246,D409,D546,D600)</f>
        <v>150.20197662000001</v>
      </c>
      <c r="E23" s="48">
        <f t="shared" si="6"/>
        <v>119.59039978000001</v>
      </c>
      <c r="F23" s="48">
        <f t="shared" si="6"/>
        <v>30.611576840000001</v>
      </c>
      <c r="G23" s="48">
        <f t="shared" si="6"/>
        <v>5.544776839999999</v>
      </c>
      <c r="H23" s="48">
        <f t="shared" si="6"/>
        <v>4.7745350399999991</v>
      </c>
      <c r="I23" s="48">
        <f t="shared" si="6"/>
        <v>4.0228208399999996</v>
      </c>
      <c r="J23" s="48">
        <f t="shared" si="6"/>
        <v>4.0228208399999996</v>
      </c>
      <c r="K23" s="48">
        <f t="shared" si="6"/>
        <v>2.7559999999997586E-3</v>
      </c>
      <c r="L23" s="48">
        <f t="shared" si="6"/>
        <v>9.9656299999999996E-3</v>
      </c>
      <c r="M23" s="48">
        <f t="shared" si="6"/>
        <v>0</v>
      </c>
      <c r="N23" s="48">
        <f t="shared" si="6"/>
        <v>0.61947308999999995</v>
      </c>
      <c r="O23" s="48">
        <f t="shared" si="6"/>
        <v>1.5192000000000001</v>
      </c>
      <c r="P23" s="48">
        <f t="shared" si="6"/>
        <v>0.12227548000000001</v>
      </c>
      <c r="Q23" s="48">
        <f>SUM(Q121,Q246,Q409,Q546,Q600)</f>
        <v>25.837041800000002</v>
      </c>
      <c r="R23" s="48">
        <f>SUM(R121,R246,R409,R546,R600)</f>
        <v>-0.7702418000000002</v>
      </c>
      <c r="S23" s="49">
        <f t="shared" si="3"/>
        <v>-0.13891303874368374</v>
      </c>
      <c r="T23" s="50" t="s">
        <v>31</v>
      </c>
    </row>
    <row r="24" spans="1:20" s="38" customFormat="1" x14ac:dyDescent="0.25">
      <c r="A24" s="45" t="s">
        <v>40</v>
      </c>
      <c r="B24" s="46" t="s">
        <v>41</v>
      </c>
      <c r="C24" s="47" t="s">
        <v>30</v>
      </c>
      <c r="D24" s="48">
        <f t="shared" ref="D24:P24" si="7">SUM(D129,D254,D416,D553,D607)</f>
        <v>17236.494798159172</v>
      </c>
      <c r="E24" s="48">
        <f t="shared" si="7"/>
        <v>2643.9049660299997</v>
      </c>
      <c r="F24" s="48">
        <f t="shared" si="7"/>
        <v>14592.58983212917</v>
      </c>
      <c r="G24" s="48">
        <f t="shared" si="7"/>
        <v>888.15647805699996</v>
      </c>
      <c r="H24" s="48">
        <f t="shared" si="7"/>
        <v>500.33551442000004</v>
      </c>
      <c r="I24" s="48">
        <f t="shared" si="7"/>
        <v>79.751978999999992</v>
      </c>
      <c r="J24" s="48">
        <f t="shared" si="7"/>
        <v>79.938023539999989</v>
      </c>
      <c r="K24" s="48">
        <f t="shared" si="7"/>
        <v>165.18958644999998</v>
      </c>
      <c r="L24" s="48">
        <f t="shared" si="7"/>
        <v>165.37639565999999</v>
      </c>
      <c r="M24" s="48">
        <f t="shared" si="7"/>
        <v>98.581841200000014</v>
      </c>
      <c r="N24" s="48">
        <f t="shared" si="7"/>
        <v>98.769415100000018</v>
      </c>
      <c r="O24" s="48">
        <f t="shared" si="7"/>
        <v>544.63307140699999</v>
      </c>
      <c r="P24" s="48">
        <f t="shared" si="7"/>
        <v>156.25168012000003</v>
      </c>
      <c r="Q24" s="48">
        <f>SUM(Q129,Q254,Q416,Q553,Q607)</f>
        <v>14092.90255604917</v>
      </c>
      <c r="R24" s="48">
        <f>SUM(R129,R254,R416,R553,R607)</f>
        <v>-388.46920197700007</v>
      </c>
      <c r="S24" s="49">
        <f t="shared" si="3"/>
        <v>-0.43738824359739564</v>
      </c>
      <c r="T24" s="50" t="s">
        <v>31</v>
      </c>
    </row>
    <row r="25" spans="1:20" s="38" customFormat="1" ht="31.5" x14ac:dyDescent="0.25">
      <c r="A25" s="45" t="s">
        <v>42</v>
      </c>
      <c r="B25" s="46" t="s">
        <v>43</v>
      </c>
      <c r="C25" s="47" t="s">
        <v>30</v>
      </c>
      <c r="D25" s="48">
        <f t="shared" ref="D25:P25" si="8">D144+D260+D423+D560+D612</f>
        <v>0</v>
      </c>
      <c r="E25" s="48">
        <f t="shared" si="8"/>
        <v>0</v>
      </c>
      <c r="F25" s="48">
        <f t="shared" si="8"/>
        <v>0</v>
      </c>
      <c r="G25" s="48">
        <f t="shared" si="8"/>
        <v>0</v>
      </c>
      <c r="H25" s="48">
        <f t="shared" si="8"/>
        <v>0</v>
      </c>
      <c r="I25" s="48">
        <f t="shared" si="8"/>
        <v>0</v>
      </c>
      <c r="J25" s="48">
        <f t="shared" si="8"/>
        <v>0</v>
      </c>
      <c r="K25" s="48">
        <f t="shared" si="8"/>
        <v>0</v>
      </c>
      <c r="L25" s="48">
        <f t="shared" si="8"/>
        <v>0</v>
      </c>
      <c r="M25" s="48">
        <f t="shared" si="8"/>
        <v>0</v>
      </c>
      <c r="N25" s="48">
        <f t="shared" si="8"/>
        <v>0</v>
      </c>
      <c r="O25" s="48">
        <f t="shared" si="8"/>
        <v>0</v>
      </c>
      <c r="P25" s="48">
        <f t="shared" si="8"/>
        <v>0</v>
      </c>
      <c r="Q25" s="48">
        <f>Q144+Q260+Q423+Q560+Q612</f>
        <v>0</v>
      </c>
      <c r="R25" s="48">
        <f>R144+R260+R423+R560+R612</f>
        <v>0</v>
      </c>
      <c r="S25" s="49">
        <v>0</v>
      </c>
      <c r="T25" s="50" t="s">
        <v>31</v>
      </c>
    </row>
    <row r="26" spans="1:20" s="38" customFormat="1" x14ac:dyDescent="0.25">
      <c r="A26" s="45" t="s">
        <v>44</v>
      </c>
      <c r="B26" s="46" t="s">
        <v>45</v>
      </c>
      <c r="C26" s="47" t="s">
        <v>30</v>
      </c>
      <c r="D26" s="48">
        <f t="shared" ref="D26:P26" si="9">SUM(D145,D261,D424,D561,D613)</f>
        <v>1799.6271136580001</v>
      </c>
      <c r="E26" s="48">
        <f t="shared" si="9"/>
        <v>289.99168387999998</v>
      </c>
      <c r="F26" s="48">
        <f t="shared" si="9"/>
        <v>1509.6354297779999</v>
      </c>
      <c r="G26" s="48">
        <f t="shared" si="9"/>
        <v>1066.3884171759998</v>
      </c>
      <c r="H26" s="48">
        <f t="shared" si="9"/>
        <v>747.86930072000007</v>
      </c>
      <c r="I26" s="48">
        <f t="shared" si="9"/>
        <v>59.197906439999997</v>
      </c>
      <c r="J26" s="48">
        <f t="shared" si="9"/>
        <v>59.197906439999997</v>
      </c>
      <c r="K26" s="48">
        <f t="shared" si="9"/>
        <v>433.35496801000011</v>
      </c>
      <c r="L26" s="48">
        <f t="shared" si="9"/>
        <v>434.11125041000008</v>
      </c>
      <c r="M26" s="48">
        <f t="shared" si="9"/>
        <v>104.18348064000001</v>
      </c>
      <c r="N26" s="48">
        <f t="shared" si="9"/>
        <v>105.79951712000002</v>
      </c>
      <c r="O26" s="48">
        <f t="shared" si="9"/>
        <v>469.65206208599989</v>
      </c>
      <c r="P26" s="48">
        <f t="shared" si="9"/>
        <v>148.76062675000003</v>
      </c>
      <c r="Q26" s="48">
        <f>SUM(Q145,Q261,Q424,Q561,Q613)</f>
        <v>763.23658784799977</v>
      </c>
      <c r="R26" s="48">
        <f>SUM(R145,R261,R424,R561,R613)</f>
        <v>-319.9895752459999</v>
      </c>
      <c r="S26" s="49">
        <f t="shared" si="3"/>
        <v>-0.3000685023318177</v>
      </c>
      <c r="T26" s="50" t="s">
        <v>31</v>
      </c>
    </row>
    <row r="27" spans="1:20" s="38" customFormat="1" x14ac:dyDescent="0.25">
      <c r="A27" s="45" t="s">
        <v>46</v>
      </c>
      <c r="B27" s="51" t="s">
        <v>47</v>
      </c>
      <c r="C27" s="47" t="s">
        <v>30</v>
      </c>
      <c r="D27" s="48">
        <f t="shared" ref="D27:P27" si="10">SUM(D28,D53,D76,D121,D129,D144,D145)</f>
        <v>21667.422822292738</v>
      </c>
      <c r="E27" s="48">
        <f t="shared" si="10"/>
        <v>4626.6271774999996</v>
      </c>
      <c r="F27" s="48">
        <f t="shared" si="10"/>
        <v>15641.252075372739</v>
      </c>
      <c r="G27" s="48">
        <f t="shared" si="10"/>
        <v>3313.8431052219998</v>
      </c>
      <c r="H27" s="48">
        <f t="shared" si="10"/>
        <v>2424.6863944300003</v>
      </c>
      <c r="I27" s="48">
        <f>SUM(I28,I53,I76,I121,I129,I144,I145)</f>
        <v>293.65124469</v>
      </c>
      <c r="J27" s="48">
        <f t="shared" si="10"/>
        <v>293.65124469</v>
      </c>
      <c r="K27" s="48">
        <f>SUM(K28,K53,K76,K121,K129,K144,K145)</f>
        <v>722.81209959000012</v>
      </c>
      <c r="L27" s="48">
        <f t="shared" si="10"/>
        <v>724.19426720000001</v>
      </c>
      <c r="M27" s="48">
        <f>SUM(M28,M53,M76,M121,M129,M144,M145)</f>
        <v>744.72196386999997</v>
      </c>
      <c r="N27" s="48">
        <f t="shared" si="10"/>
        <v>747.32941489000007</v>
      </c>
      <c r="O27" s="48">
        <f t="shared" si="10"/>
        <v>1552.6577970720002</v>
      </c>
      <c r="P27" s="48">
        <f t="shared" si="10"/>
        <v>659.51146764999999</v>
      </c>
      <c r="Q27" s="48">
        <f>SUM(Q28,Q53,Q76,Q121,Q129,Q144,Q145)</f>
        <v>13295.482642142737</v>
      </c>
      <c r="R27" s="48">
        <f>SUM(R28,R53,R76,R121,R129,R144,R145)</f>
        <v>-968.07367199200007</v>
      </c>
      <c r="S27" s="49">
        <f t="shared" si="3"/>
        <v>-0.29213020690885944</v>
      </c>
      <c r="T27" s="50" t="s">
        <v>31</v>
      </c>
    </row>
    <row r="28" spans="1:20" s="38" customFormat="1" ht="31.5" x14ac:dyDescent="0.25">
      <c r="A28" s="45" t="s">
        <v>48</v>
      </c>
      <c r="B28" s="51" t="s">
        <v>49</v>
      </c>
      <c r="C28" s="47" t="s">
        <v>30</v>
      </c>
      <c r="D28" s="48">
        <f t="shared" ref="D28:P28" si="11">D29+D33+D36+D52</f>
        <v>3153.3673679579997</v>
      </c>
      <c r="E28" s="48">
        <f t="shared" si="11"/>
        <v>50.00254735</v>
      </c>
      <c r="F28" s="48">
        <f t="shared" si="11"/>
        <v>1703.8212511879999</v>
      </c>
      <c r="G28" s="48">
        <f t="shared" si="11"/>
        <v>481.9256446199999</v>
      </c>
      <c r="H28" s="48">
        <f t="shared" si="11"/>
        <v>376.99814482999994</v>
      </c>
      <c r="I28" s="48">
        <f>I29+I33+I36+I52</f>
        <v>21.907964799999998</v>
      </c>
      <c r="J28" s="48">
        <f t="shared" si="11"/>
        <v>21.907964799999998</v>
      </c>
      <c r="K28" s="48">
        <f>K29+K33+K36+K52</f>
        <v>94.493965419999995</v>
      </c>
      <c r="L28" s="48">
        <f t="shared" si="11"/>
        <v>94.493965419999995</v>
      </c>
      <c r="M28" s="48">
        <f>M29+M33+M36+M52</f>
        <v>154.07676854000002</v>
      </c>
      <c r="N28" s="48">
        <f t="shared" si="11"/>
        <v>154.07676854000002</v>
      </c>
      <c r="O28" s="48">
        <f t="shared" si="11"/>
        <v>211.44694585999997</v>
      </c>
      <c r="P28" s="48">
        <f t="shared" si="11"/>
        <v>106.51944606999999</v>
      </c>
      <c r="Q28" s="48">
        <f>Q29+Q33+Q36+Q52</f>
        <v>1326.8231063579999</v>
      </c>
      <c r="R28" s="48">
        <f>R29+R33+R36+R52</f>
        <v>-104.92749979</v>
      </c>
      <c r="S28" s="49">
        <f t="shared" si="3"/>
        <v>-0.21772549554347892</v>
      </c>
      <c r="T28" s="50" t="s">
        <v>31</v>
      </c>
    </row>
    <row r="29" spans="1:20" s="38" customFormat="1" ht="63" x14ac:dyDescent="0.25">
      <c r="A29" s="45" t="s">
        <v>50</v>
      </c>
      <c r="B29" s="51" t="s">
        <v>51</v>
      </c>
      <c r="C29" s="47" t="s">
        <v>30</v>
      </c>
      <c r="D29" s="48">
        <f>D30</f>
        <v>64.755073839999994</v>
      </c>
      <c r="E29" s="48">
        <f t="shared" ref="E29:R30" si="12">E30</f>
        <v>50.00254735</v>
      </c>
      <c r="F29" s="48">
        <f t="shared" si="12"/>
        <v>14.752526489999994</v>
      </c>
      <c r="G29" s="48">
        <f t="shared" si="12"/>
        <v>1.6350264599999997</v>
      </c>
      <c r="H29" s="48">
        <f t="shared" si="12"/>
        <v>1.63502646</v>
      </c>
      <c r="I29" s="48">
        <f t="shared" si="12"/>
        <v>1.63502646</v>
      </c>
      <c r="J29" s="48">
        <f t="shared" si="12"/>
        <v>1.63502646</v>
      </c>
      <c r="K29" s="48">
        <f t="shared" si="12"/>
        <v>0</v>
      </c>
      <c r="L29" s="48">
        <f t="shared" si="12"/>
        <v>0</v>
      </c>
      <c r="M29" s="48">
        <f t="shared" si="12"/>
        <v>0</v>
      </c>
      <c r="N29" s="48">
        <f t="shared" si="12"/>
        <v>0</v>
      </c>
      <c r="O29" s="48">
        <f t="shared" si="12"/>
        <v>0</v>
      </c>
      <c r="P29" s="48">
        <f t="shared" si="12"/>
        <v>0</v>
      </c>
      <c r="Q29" s="48">
        <f t="shared" si="12"/>
        <v>13.117500029999993</v>
      </c>
      <c r="R29" s="48">
        <f t="shared" si="12"/>
        <v>0</v>
      </c>
      <c r="S29" s="49">
        <f t="shared" si="3"/>
        <v>0</v>
      </c>
      <c r="T29" s="50" t="s">
        <v>31</v>
      </c>
    </row>
    <row r="30" spans="1:20" s="38" customFormat="1" x14ac:dyDescent="0.25">
      <c r="A30" s="45" t="s">
        <v>52</v>
      </c>
      <c r="B30" s="51" t="s">
        <v>53</v>
      </c>
      <c r="C30" s="47" t="s">
        <v>30</v>
      </c>
      <c r="D30" s="48">
        <f>D31</f>
        <v>64.755073839999994</v>
      </c>
      <c r="E30" s="48">
        <f t="shared" si="12"/>
        <v>50.00254735</v>
      </c>
      <c r="F30" s="48">
        <f t="shared" si="12"/>
        <v>14.752526489999994</v>
      </c>
      <c r="G30" s="48">
        <f t="shared" si="12"/>
        <v>1.6350264599999997</v>
      </c>
      <c r="H30" s="48">
        <f t="shared" si="12"/>
        <v>1.63502646</v>
      </c>
      <c r="I30" s="48">
        <f t="shared" si="12"/>
        <v>1.63502646</v>
      </c>
      <c r="J30" s="48">
        <f t="shared" si="12"/>
        <v>1.63502646</v>
      </c>
      <c r="K30" s="48">
        <f t="shared" si="12"/>
        <v>0</v>
      </c>
      <c r="L30" s="48">
        <f t="shared" si="12"/>
        <v>0</v>
      </c>
      <c r="M30" s="48">
        <f t="shared" si="12"/>
        <v>0</v>
      </c>
      <c r="N30" s="48">
        <f t="shared" si="12"/>
        <v>0</v>
      </c>
      <c r="O30" s="48">
        <f t="shared" si="12"/>
        <v>0</v>
      </c>
      <c r="P30" s="48">
        <f t="shared" si="12"/>
        <v>0</v>
      </c>
      <c r="Q30" s="48">
        <f t="shared" si="12"/>
        <v>13.117500029999993</v>
      </c>
      <c r="R30" s="48">
        <f t="shared" si="12"/>
        <v>0</v>
      </c>
      <c r="S30" s="49">
        <f t="shared" si="3"/>
        <v>0</v>
      </c>
      <c r="T30" s="50" t="s">
        <v>31</v>
      </c>
    </row>
    <row r="31" spans="1:20" s="38" customFormat="1" ht="31.5" x14ac:dyDescent="0.25">
      <c r="A31" s="52" t="s">
        <v>52</v>
      </c>
      <c r="B31" s="53" t="s">
        <v>54</v>
      </c>
      <c r="C31" s="54" t="s">
        <v>55</v>
      </c>
      <c r="D31" s="55">
        <v>64.755073839999994</v>
      </c>
      <c r="E31" s="55">
        <v>50.00254735</v>
      </c>
      <c r="F31" s="55">
        <f>D31-E31</f>
        <v>14.752526489999994</v>
      </c>
      <c r="G31" s="55">
        <v>1.6350264599999997</v>
      </c>
      <c r="H31" s="55">
        <f>J31+L31+N31+P31</f>
        <v>1.63502646</v>
      </c>
      <c r="I31" s="55">
        <v>1.63502646</v>
      </c>
      <c r="J31" s="55">
        <v>1.63502646</v>
      </c>
      <c r="K31" s="55">
        <v>0</v>
      </c>
      <c r="L31" s="55">
        <v>0</v>
      </c>
      <c r="M31" s="55">
        <v>0</v>
      </c>
      <c r="N31" s="55">
        <v>0</v>
      </c>
      <c r="O31" s="56">
        <v>0</v>
      </c>
      <c r="P31" s="55">
        <v>0</v>
      </c>
      <c r="Q31" s="55">
        <f>F31-H31</f>
        <v>13.117500029999993</v>
      </c>
      <c r="R31" s="55">
        <f>H31-G31</f>
        <v>0</v>
      </c>
      <c r="S31" s="57">
        <f>R31/G31</f>
        <v>0</v>
      </c>
      <c r="T31" s="58" t="s">
        <v>31</v>
      </c>
    </row>
    <row r="32" spans="1:20" s="38" customFormat="1" ht="31.5" x14ac:dyDescent="0.25">
      <c r="A32" s="45" t="s">
        <v>56</v>
      </c>
      <c r="B32" s="59" t="s">
        <v>57</v>
      </c>
      <c r="C32" s="60" t="s">
        <v>30</v>
      </c>
      <c r="D32" s="61"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9">
        <v>0</v>
      </c>
      <c r="T32" s="50" t="s">
        <v>31</v>
      </c>
    </row>
    <row r="33" spans="1:20" s="38" customFormat="1" ht="47.25" x14ac:dyDescent="0.25">
      <c r="A33" s="45" t="s">
        <v>58</v>
      </c>
      <c r="B33" s="51" t="s">
        <v>59</v>
      </c>
      <c r="C33" s="47" t="s">
        <v>30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9">
        <v>0</v>
      </c>
      <c r="T33" s="50" t="s">
        <v>31</v>
      </c>
    </row>
    <row r="34" spans="1:20" s="38" customFormat="1" ht="31.5" x14ac:dyDescent="0.25">
      <c r="A34" s="45" t="s">
        <v>60</v>
      </c>
      <c r="B34" s="51" t="s">
        <v>57</v>
      </c>
      <c r="C34" s="47" t="s">
        <v>30</v>
      </c>
      <c r="D34" s="48">
        <v>0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9">
        <v>0</v>
      </c>
      <c r="T34" s="50" t="s">
        <v>31</v>
      </c>
    </row>
    <row r="35" spans="1:20" s="38" customFormat="1" ht="31.5" x14ac:dyDescent="0.25">
      <c r="A35" s="45" t="s">
        <v>61</v>
      </c>
      <c r="B35" s="51" t="s">
        <v>57</v>
      </c>
      <c r="C35" s="47" t="s">
        <v>30</v>
      </c>
      <c r="D35" s="48">
        <v>0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9">
        <v>0</v>
      </c>
      <c r="T35" s="50" t="s">
        <v>31</v>
      </c>
    </row>
    <row r="36" spans="1:20" s="38" customFormat="1" ht="47.25" x14ac:dyDescent="0.25">
      <c r="A36" s="45" t="s">
        <v>62</v>
      </c>
      <c r="B36" s="51" t="s">
        <v>63</v>
      </c>
      <c r="C36" s="47" t="s">
        <v>30</v>
      </c>
      <c r="D36" s="48">
        <f t="shared" ref="D36:P36" si="13">D37+D38+D39+D42+D44</f>
        <v>3088.6122941179997</v>
      </c>
      <c r="E36" s="48">
        <v>0</v>
      </c>
      <c r="F36" s="48">
        <f t="shared" si="13"/>
        <v>1689.0687246979999</v>
      </c>
      <c r="G36" s="48">
        <f t="shared" si="13"/>
        <v>480.29061815999989</v>
      </c>
      <c r="H36" s="48">
        <f t="shared" si="13"/>
        <v>375.36311836999994</v>
      </c>
      <c r="I36" s="48">
        <f>I37+I38+I39+I42+I44</f>
        <v>20.27293834</v>
      </c>
      <c r="J36" s="48">
        <f t="shared" si="13"/>
        <v>20.27293834</v>
      </c>
      <c r="K36" s="48">
        <f>K37+K38+K39+K42+K44</f>
        <v>94.493965419999995</v>
      </c>
      <c r="L36" s="48">
        <f t="shared" si="13"/>
        <v>94.493965419999995</v>
      </c>
      <c r="M36" s="48">
        <f>M37+M38+M39+M42+M44</f>
        <v>154.07676854000002</v>
      </c>
      <c r="N36" s="48">
        <f>N37+N38+N39+N42+N44</f>
        <v>154.07676854000002</v>
      </c>
      <c r="O36" s="48">
        <f t="shared" si="13"/>
        <v>211.44694585999997</v>
      </c>
      <c r="P36" s="48">
        <f t="shared" si="13"/>
        <v>106.51944606999999</v>
      </c>
      <c r="Q36" s="48">
        <f>Q37+Q38+Q39+Q42+Q44</f>
        <v>1313.7056063279999</v>
      </c>
      <c r="R36" s="48">
        <f>R37+R38+R39+R42+R44</f>
        <v>-104.92749979</v>
      </c>
      <c r="S36" s="49">
        <f t="shared" si="3"/>
        <v>-0.21846668625753865</v>
      </c>
      <c r="T36" s="50" t="s">
        <v>31</v>
      </c>
    </row>
    <row r="37" spans="1:20" s="38" customFormat="1" ht="63" x14ac:dyDescent="0.25">
      <c r="A37" s="45" t="s">
        <v>64</v>
      </c>
      <c r="B37" s="51" t="s">
        <v>65</v>
      </c>
      <c r="C37" s="47" t="s">
        <v>30</v>
      </c>
      <c r="D37" s="48"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9">
        <v>0</v>
      </c>
      <c r="T37" s="50" t="s">
        <v>31</v>
      </c>
    </row>
    <row r="38" spans="1:20" s="38" customFormat="1" ht="63" x14ac:dyDescent="0.25">
      <c r="A38" s="45" t="s">
        <v>66</v>
      </c>
      <c r="B38" s="51" t="s">
        <v>67</v>
      </c>
      <c r="C38" s="47" t="s">
        <v>30</v>
      </c>
      <c r="D38" s="48"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9">
        <v>0</v>
      </c>
      <c r="T38" s="50" t="s">
        <v>31</v>
      </c>
    </row>
    <row r="39" spans="1:20" s="38" customFormat="1" ht="63" x14ac:dyDescent="0.25">
      <c r="A39" s="45" t="s">
        <v>68</v>
      </c>
      <c r="B39" s="51" t="s">
        <v>69</v>
      </c>
      <c r="C39" s="47" t="s">
        <v>30</v>
      </c>
      <c r="D39" s="48">
        <f>SUM(D40:D41)</f>
        <v>52.352484529999991</v>
      </c>
      <c r="E39" s="48">
        <f t="shared" ref="E39:P39" si="14">SUM(E40:E41)</f>
        <v>1.720818</v>
      </c>
      <c r="F39" s="48">
        <f t="shared" si="14"/>
        <v>50.63166652999999</v>
      </c>
      <c r="G39" s="48">
        <f t="shared" si="14"/>
        <v>43.364944529999995</v>
      </c>
      <c r="H39" s="48">
        <f>SUM(H40:H41)</f>
        <v>34.95395688</v>
      </c>
      <c r="I39" s="48">
        <f>SUM(I40:I41)</f>
        <v>0.99505058000000002</v>
      </c>
      <c r="J39" s="48">
        <f t="shared" si="14"/>
        <v>0.99505058000000002</v>
      </c>
      <c r="K39" s="48">
        <f>SUM(K40:K41)</f>
        <v>0.50505462000000001</v>
      </c>
      <c r="L39" s="48">
        <f t="shared" si="14"/>
        <v>0.50505462000000001</v>
      </c>
      <c r="M39" s="48">
        <f>SUM(M40:M41)</f>
        <v>17.37931219</v>
      </c>
      <c r="N39" s="48">
        <f>SUM(N40:N41)</f>
        <v>17.37931219</v>
      </c>
      <c r="O39" s="48">
        <f t="shared" si="14"/>
        <v>24.485527139999991</v>
      </c>
      <c r="P39" s="48">
        <f t="shared" si="14"/>
        <v>16.074539489999999</v>
      </c>
      <c r="Q39" s="48">
        <f>SUM(Q40:Q41)</f>
        <v>15.677709649999992</v>
      </c>
      <c r="R39" s="48">
        <f>SUM(R40:R41)</f>
        <v>-8.4109876499999938</v>
      </c>
      <c r="S39" s="49">
        <f t="shared" si="3"/>
        <v>-0.19395822457887033</v>
      </c>
      <c r="T39" s="50" t="s">
        <v>31</v>
      </c>
    </row>
    <row r="40" spans="1:20" s="38" customFormat="1" ht="63" x14ac:dyDescent="0.25">
      <c r="A40" s="52" t="s">
        <v>68</v>
      </c>
      <c r="B40" s="62" t="s">
        <v>70</v>
      </c>
      <c r="C40" s="63" t="s">
        <v>71</v>
      </c>
      <c r="D40" s="55">
        <v>45.551232529999993</v>
      </c>
      <c r="E40" s="55">
        <v>1.720818</v>
      </c>
      <c r="F40" s="55">
        <f>D40-E40</f>
        <v>43.830414529999992</v>
      </c>
      <c r="G40" s="56">
        <v>40.930414529999993</v>
      </c>
      <c r="H40" s="55">
        <f>J40+L40+N40+P40</f>
        <v>34.95395688</v>
      </c>
      <c r="I40" s="55">
        <v>0.99505058000000002</v>
      </c>
      <c r="J40" s="55">
        <v>0.99505058000000002</v>
      </c>
      <c r="K40" s="55">
        <v>0.50505462000000001</v>
      </c>
      <c r="L40" s="55">
        <v>0.50505462000000001</v>
      </c>
      <c r="M40" s="55">
        <v>17.37931219</v>
      </c>
      <c r="N40" s="55">
        <v>17.37931219</v>
      </c>
      <c r="O40" s="56">
        <v>22.050997139999993</v>
      </c>
      <c r="P40" s="55">
        <f>16074.53949/1000</f>
        <v>16.074539489999999</v>
      </c>
      <c r="Q40" s="55">
        <f>F40-H40</f>
        <v>8.8764576499999919</v>
      </c>
      <c r="R40" s="55">
        <f>H40-G40</f>
        <v>-5.9764576499999933</v>
      </c>
      <c r="S40" s="57">
        <f t="shared" si="3"/>
        <v>-0.14601507750720535</v>
      </c>
      <c r="T40" s="58" t="s">
        <v>72</v>
      </c>
    </row>
    <row r="41" spans="1:20" s="38" customFormat="1" ht="63" x14ac:dyDescent="0.25">
      <c r="A41" s="52" t="s">
        <v>68</v>
      </c>
      <c r="B41" s="64" t="s">
        <v>73</v>
      </c>
      <c r="C41" s="65" t="s">
        <v>74</v>
      </c>
      <c r="D41" s="55">
        <v>6.8012519999999999</v>
      </c>
      <c r="E41" s="55">
        <v>0</v>
      </c>
      <c r="F41" s="55">
        <f>D41-E41</f>
        <v>6.8012519999999999</v>
      </c>
      <c r="G41" s="56">
        <v>2.4345300000000001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  <c r="N41" s="55">
        <v>0</v>
      </c>
      <c r="O41" s="56">
        <v>2.4345300000000001</v>
      </c>
      <c r="P41" s="55">
        <v>0</v>
      </c>
      <c r="Q41" s="55">
        <f>F41-H41</f>
        <v>6.8012519999999999</v>
      </c>
      <c r="R41" s="55">
        <f>H41-G41</f>
        <v>-2.4345300000000001</v>
      </c>
      <c r="S41" s="57">
        <f t="shared" si="3"/>
        <v>-1</v>
      </c>
      <c r="T41" s="58" t="s">
        <v>75</v>
      </c>
    </row>
    <row r="42" spans="1:20" s="38" customFormat="1" ht="78.75" x14ac:dyDescent="0.25">
      <c r="A42" s="45" t="s">
        <v>76</v>
      </c>
      <c r="B42" s="51" t="s">
        <v>77</v>
      </c>
      <c r="C42" s="47" t="s">
        <v>30</v>
      </c>
      <c r="D42" s="48">
        <f t="shared" ref="D42:R42" si="15">D43</f>
        <v>303.19314811000004</v>
      </c>
      <c r="E42" s="48">
        <f t="shared" si="15"/>
        <v>272.50184209000003</v>
      </c>
      <c r="F42" s="48">
        <f t="shared" si="15"/>
        <v>30.691306020000013</v>
      </c>
      <c r="G42" s="48">
        <f t="shared" si="15"/>
        <v>30.691306019999995</v>
      </c>
      <c r="H42" s="48">
        <f t="shared" si="15"/>
        <v>25.256258819999999</v>
      </c>
      <c r="I42" s="48">
        <f t="shared" si="15"/>
        <v>1.4540713000000001</v>
      </c>
      <c r="J42" s="48">
        <f t="shared" si="15"/>
        <v>1.4540713000000001</v>
      </c>
      <c r="K42" s="48">
        <f t="shared" si="15"/>
        <v>3.6146832299999998</v>
      </c>
      <c r="L42" s="48">
        <f t="shared" si="15"/>
        <v>3.6146832299999998</v>
      </c>
      <c r="M42" s="48">
        <f t="shared" si="15"/>
        <v>6.18650243</v>
      </c>
      <c r="N42" s="48">
        <f t="shared" si="15"/>
        <v>6.18650243</v>
      </c>
      <c r="O42" s="48">
        <f t="shared" si="15"/>
        <v>19.436049059999995</v>
      </c>
      <c r="P42" s="48">
        <f t="shared" si="15"/>
        <v>14.001001860000001</v>
      </c>
      <c r="Q42" s="48">
        <f t="shared" si="15"/>
        <v>5.4350472000000138</v>
      </c>
      <c r="R42" s="48">
        <f t="shared" si="15"/>
        <v>-5.4350471999999961</v>
      </c>
      <c r="S42" s="49">
        <f t="shared" si="3"/>
        <v>-0.17708751776344242</v>
      </c>
      <c r="T42" s="50" t="s">
        <v>31</v>
      </c>
    </row>
    <row r="43" spans="1:20" s="38" customFormat="1" ht="110.25" x14ac:dyDescent="0.25">
      <c r="A43" s="52" t="s">
        <v>76</v>
      </c>
      <c r="B43" s="66" t="s">
        <v>78</v>
      </c>
      <c r="C43" s="67" t="s">
        <v>79</v>
      </c>
      <c r="D43" s="55">
        <v>303.19314811000004</v>
      </c>
      <c r="E43" s="55">
        <v>272.50184209000003</v>
      </c>
      <c r="F43" s="55">
        <f>D43-E43</f>
        <v>30.691306020000013</v>
      </c>
      <c r="G43" s="56">
        <v>30.691306019999995</v>
      </c>
      <c r="H43" s="55">
        <f>J43+L43+N43+P43</f>
        <v>25.256258819999999</v>
      </c>
      <c r="I43" s="55">
        <v>1.4540713000000001</v>
      </c>
      <c r="J43" s="55">
        <v>1.4540713000000001</v>
      </c>
      <c r="K43" s="55">
        <v>3.6146832299999998</v>
      </c>
      <c r="L43" s="55">
        <v>3.6146832299999998</v>
      </c>
      <c r="M43" s="55">
        <v>6.18650243</v>
      </c>
      <c r="N43" s="55">
        <v>6.18650243</v>
      </c>
      <c r="O43" s="56">
        <v>19.436049059999995</v>
      </c>
      <c r="P43" s="55">
        <f>14001.00186/1000</f>
        <v>14.001001860000001</v>
      </c>
      <c r="Q43" s="55">
        <f>F43-H43</f>
        <v>5.4350472000000138</v>
      </c>
      <c r="R43" s="55">
        <f>H43-G43</f>
        <v>-5.4350471999999961</v>
      </c>
      <c r="S43" s="57">
        <f t="shared" si="3"/>
        <v>-0.17708751776344242</v>
      </c>
      <c r="T43" s="58" t="s">
        <v>80</v>
      </c>
    </row>
    <row r="44" spans="1:20" s="38" customFormat="1" ht="78.75" x14ac:dyDescent="0.25">
      <c r="A44" s="45" t="s">
        <v>81</v>
      </c>
      <c r="B44" s="51" t="s">
        <v>82</v>
      </c>
      <c r="C44" s="47" t="s">
        <v>30</v>
      </c>
      <c r="D44" s="48">
        <f t="shared" ref="D44:P44" si="16">SUM(D45:D51)</f>
        <v>2733.0666614779998</v>
      </c>
      <c r="E44" s="48">
        <f t="shared" si="16"/>
        <v>1125.3209093299999</v>
      </c>
      <c r="F44" s="48">
        <f t="shared" si="16"/>
        <v>1607.7457521479998</v>
      </c>
      <c r="G44" s="48">
        <f t="shared" si="16"/>
        <v>406.23436760999994</v>
      </c>
      <c r="H44" s="48">
        <f t="shared" si="16"/>
        <v>315.15290266999995</v>
      </c>
      <c r="I44" s="48">
        <f>SUM(I45:I51)</f>
        <v>17.82381646</v>
      </c>
      <c r="J44" s="48">
        <f t="shared" si="16"/>
        <v>17.82381646</v>
      </c>
      <c r="K44" s="48">
        <f>SUM(K45:K51)</f>
        <v>90.374227569999988</v>
      </c>
      <c r="L44" s="48">
        <f t="shared" si="16"/>
        <v>90.374227569999988</v>
      </c>
      <c r="M44" s="48">
        <f>SUM(M45:M51)</f>
        <v>130.51095392000002</v>
      </c>
      <c r="N44" s="48">
        <f t="shared" si="16"/>
        <v>130.51095392000002</v>
      </c>
      <c r="O44" s="48">
        <f t="shared" si="16"/>
        <v>167.52536966</v>
      </c>
      <c r="P44" s="48">
        <f t="shared" si="16"/>
        <v>76.443904719999992</v>
      </c>
      <c r="Q44" s="48">
        <f>SUM(Q45:Q51)</f>
        <v>1292.5928494779998</v>
      </c>
      <c r="R44" s="48">
        <f>SUM(R45:R51)</f>
        <v>-91.081464940000004</v>
      </c>
      <c r="S44" s="49">
        <f t="shared" si="3"/>
        <v>-0.22420915659071364</v>
      </c>
      <c r="T44" s="50" t="s">
        <v>31</v>
      </c>
    </row>
    <row r="45" spans="1:20" s="38" customFormat="1" ht="31.5" x14ac:dyDescent="0.25">
      <c r="A45" s="52" t="s">
        <v>81</v>
      </c>
      <c r="B45" s="66" t="s">
        <v>83</v>
      </c>
      <c r="C45" s="54" t="s">
        <v>84</v>
      </c>
      <c r="D45" s="55">
        <v>991.10269060999997</v>
      </c>
      <c r="E45" s="55">
        <v>483.00506747000003</v>
      </c>
      <c r="F45" s="55">
        <f>D45-E45</f>
        <v>508.09762313999994</v>
      </c>
      <c r="G45" s="56">
        <v>206.75961544999998</v>
      </c>
      <c r="H45" s="55">
        <f t="shared" ref="H45:H51" si="17">J45+L45+N45+P45</f>
        <v>161.82922963999999</v>
      </c>
      <c r="I45" s="55">
        <v>8.2806092899999992</v>
      </c>
      <c r="J45" s="55">
        <v>8.2806092899999992</v>
      </c>
      <c r="K45" s="55">
        <v>18.677884929999998</v>
      </c>
      <c r="L45" s="55">
        <v>18.677884929999998</v>
      </c>
      <c r="M45" s="55">
        <v>85.615892970000004</v>
      </c>
      <c r="N45" s="55">
        <v>85.615892970000004</v>
      </c>
      <c r="O45" s="56">
        <v>94.185228259999974</v>
      </c>
      <c r="P45" s="55">
        <f>49254.84245/1000</f>
        <v>49.254842449999998</v>
      </c>
      <c r="Q45" s="55">
        <f t="shared" ref="Q45:Q51" si="18">F45-H45</f>
        <v>346.26839349999995</v>
      </c>
      <c r="R45" s="55">
        <f t="shared" ref="R45:R51" si="19">H45-G45</f>
        <v>-44.93038580999999</v>
      </c>
      <c r="S45" s="57">
        <f t="shared" si="3"/>
        <v>-0.21730735817152533</v>
      </c>
      <c r="T45" s="58" t="s">
        <v>85</v>
      </c>
    </row>
    <row r="46" spans="1:20" s="38" customFormat="1" ht="47.25" x14ac:dyDescent="0.25">
      <c r="A46" s="52" t="s">
        <v>81</v>
      </c>
      <c r="B46" s="66" t="s">
        <v>86</v>
      </c>
      <c r="C46" s="54" t="s">
        <v>87</v>
      </c>
      <c r="D46" s="55">
        <v>147.22801164000001</v>
      </c>
      <c r="E46" s="55">
        <v>95.123845629999991</v>
      </c>
      <c r="F46" s="55">
        <f>D46-E46</f>
        <v>52.104166010000014</v>
      </c>
      <c r="G46" s="56">
        <v>27.252554839999998</v>
      </c>
      <c r="H46" s="55">
        <f t="shared" si="17"/>
        <v>19.492184629999997</v>
      </c>
      <c r="I46" s="55">
        <v>2.2876406500000002</v>
      </c>
      <c r="J46" s="55">
        <v>2.2876406500000002</v>
      </c>
      <c r="K46" s="55">
        <v>4.6964326599999993</v>
      </c>
      <c r="L46" s="55">
        <v>4.6964326599999993</v>
      </c>
      <c r="M46" s="55">
        <v>3.7592778199999999</v>
      </c>
      <c r="N46" s="55">
        <v>3.7592778199999999</v>
      </c>
      <c r="O46" s="56">
        <v>16.509203709999998</v>
      </c>
      <c r="P46" s="55">
        <f>8748.8335/1000</f>
        <v>8.7488334999999999</v>
      </c>
      <c r="Q46" s="55">
        <f t="shared" si="18"/>
        <v>32.611981380000017</v>
      </c>
      <c r="R46" s="55">
        <f t="shared" si="19"/>
        <v>-7.7603702100000014</v>
      </c>
      <c r="S46" s="57">
        <f t="shared" si="3"/>
        <v>-0.28475753027784761</v>
      </c>
      <c r="T46" s="58" t="s">
        <v>72</v>
      </c>
    </row>
    <row r="47" spans="1:20" s="38" customFormat="1" ht="31.5" x14ac:dyDescent="0.25">
      <c r="A47" s="68" t="s">
        <v>81</v>
      </c>
      <c r="B47" s="69" t="s">
        <v>88</v>
      </c>
      <c r="C47" s="70" t="s">
        <v>89</v>
      </c>
      <c r="D47" s="56">
        <v>382.89910794999997</v>
      </c>
      <c r="E47" s="55">
        <f>D47-F47</f>
        <v>333.55417946</v>
      </c>
      <c r="F47" s="55">
        <v>49.344928490000001</v>
      </c>
      <c r="G47" s="56">
        <v>4.6839686399999998</v>
      </c>
      <c r="H47" s="55">
        <f t="shared" si="17"/>
        <v>4.6839686399999998</v>
      </c>
      <c r="I47" s="55">
        <v>4.6839686399999998</v>
      </c>
      <c r="J47" s="55">
        <v>4.6839686399999998</v>
      </c>
      <c r="K47" s="55">
        <v>0</v>
      </c>
      <c r="L47" s="55">
        <v>0</v>
      </c>
      <c r="M47" s="55">
        <v>0</v>
      </c>
      <c r="N47" s="55">
        <v>0</v>
      </c>
      <c r="O47" s="55">
        <v>0</v>
      </c>
      <c r="P47" s="55">
        <v>0</v>
      </c>
      <c r="Q47" s="55">
        <f t="shared" si="18"/>
        <v>44.660959849999998</v>
      </c>
      <c r="R47" s="55">
        <f t="shared" si="19"/>
        <v>0</v>
      </c>
      <c r="S47" s="57">
        <f t="shared" si="3"/>
        <v>0</v>
      </c>
      <c r="T47" s="71" t="s">
        <v>31</v>
      </c>
    </row>
    <row r="48" spans="1:20" s="38" customFormat="1" ht="31.5" x14ac:dyDescent="0.25">
      <c r="A48" s="52" t="s">
        <v>81</v>
      </c>
      <c r="B48" s="66" t="s">
        <v>90</v>
      </c>
      <c r="C48" s="54" t="s">
        <v>91</v>
      </c>
      <c r="D48" s="55">
        <v>782.34505128199999</v>
      </c>
      <c r="E48" s="55">
        <v>206.55781676999999</v>
      </c>
      <c r="F48" s="55">
        <f>D48-E48</f>
        <v>575.78723451199994</v>
      </c>
      <c r="G48" s="56">
        <v>99.475077200000001</v>
      </c>
      <c r="H48" s="55">
        <f t="shared" si="17"/>
        <v>72.836895229999996</v>
      </c>
      <c r="I48" s="55">
        <v>2.1668672</v>
      </c>
      <c r="J48" s="55">
        <v>2.1668672</v>
      </c>
      <c r="K48" s="55">
        <v>45.045267840000001</v>
      </c>
      <c r="L48" s="55">
        <v>45.045267840000001</v>
      </c>
      <c r="M48" s="55">
        <v>17.39252776</v>
      </c>
      <c r="N48" s="55">
        <v>17.39252776</v>
      </c>
      <c r="O48" s="55">
        <v>34.870414400000001</v>
      </c>
      <c r="P48" s="55">
        <f>8232.23243/1000</f>
        <v>8.2322324299999998</v>
      </c>
      <c r="Q48" s="55">
        <f t="shared" si="18"/>
        <v>502.95033928199996</v>
      </c>
      <c r="R48" s="55">
        <f t="shared" si="19"/>
        <v>-26.638181970000005</v>
      </c>
      <c r="S48" s="57">
        <f t="shared" si="3"/>
        <v>-0.26778749732902951</v>
      </c>
      <c r="T48" s="58" t="s">
        <v>72</v>
      </c>
    </row>
    <row r="49" spans="1:20" s="38" customFormat="1" ht="31.5" x14ac:dyDescent="0.25">
      <c r="A49" s="52" t="s">
        <v>81</v>
      </c>
      <c r="B49" s="66" t="s">
        <v>92</v>
      </c>
      <c r="C49" s="54" t="s">
        <v>93</v>
      </c>
      <c r="D49" s="72">
        <v>60.536199999999994</v>
      </c>
      <c r="E49" s="55">
        <v>0</v>
      </c>
      <c r="F49" s="55">
        <f>D49-E49</f>
        <v>60.536199999999994</v>
      </c>
      <c r="G49" s="56">
        <v>59.637718</v>
      </c>
      <c r="H49" s="55">
        <f>J49+L49+N49+P49</f>
        <v>55.780064019999998</v>
      </c>
      <c r="I49" s="55">
        <v>0.40473068000000001</v>
      </c>
      <c r="J49" s="55">
        <v>0.40473068000000001</v>
      </c>
      <c r="K49" s="55">
        <v>21.954642139999997</v>
      </c>
      <c r="L49" s="55">
        <v>21.954642139999997</v>
      </c>
      <c r="M49" s="55">
        <v>23.74325537</v>
      </c>
      <c r="N49" s="55">
        <v>23.74325537</v>
      </c>
      <c r="O49" s="55">
        <v>13.535089810000002</v>
      </c>
      <c r="P49" s="55">
        <f>9677.43583/1000</f>
        <v>9.6774358300000003</v>
      </c>
      <c r="Q49" s="55">
        <f t="shared" si="18"/>
        <v>4.7561359799999963</v>
      </c>
      <c r="R49" s="55">
        <f t="shared" si="19"/>
        <v>-3.857653980000002</v>
      </c>
      <c r="S49" s="57">
        <f t="shared" si="3"/>
        <v>-6.4684801990579216E-2</v>
      </c>
      <c r="T49" s="73" t="s">
        <v>31</v>
      </c>
    </row>
    <row r="50" spans="1:20" s="38" customFormat="1" ht="47.25" x14ac:dyDescent="0.25">
      <c r="A50" s="52" t="s">
        <v>81</v>
      </c>
      <c r="B50" s="66" t="s">
        <v>94</v>
      </c>
      <c r="C50" s="54" t="s">
        <v>95</v>
      </c>
      <c r="D50" s="55">
        <v>233.31360000000001</v>
      </c>
      <c r="E50" s="55">
        <v>0</v>
      </c>
      <c r="F50" s="55">
        <f>D50-E50</f>
        <v>233.31360000000001</v>
      </c>
      <c r="G50" s="56">
        <v>4.1808000000000005</v>
      </c>
      <c r="H50" s="55">
        <f>J50+L50+N50+P50</f>
        <v>0.53056051000000004</v>
      </c>
      <c r="I50" s="55">
        <v>0</v>
      </c>
      <c r="J50" s="55">
        <v>0</v>
      </c>
      <c r="K50" s="55">
        <v>0</v>
      </c>
      <c r="L50" s="55">
        <v>0</v>
      </c>
      <c r="M50" s="55">
        <v>0</v>
      </c>
      <c r="N50" s="55">
        <v>0</v>
      </c>
      <c r="O50" s="55">
        <v>4.1808000000000005</v>
      </c>
      <c r="P50" s="55">
        <f>530.56051/1000</f>
        <v>0.53056051000000004</v>
      </c>
      <c r="Q50" s="55">
        <f t="shared" si="18"/>
        <v>232.78303949000002</v>
      </c>
      <c r="R50" s="55">
        <f t="shared" si="19"/>
        <v>-3.6502394900000006</v>
      </c>
      <c r="S50" s="57">
        <f t="shared" si="3"/>
        <v>-0.87309593618446235</v>
      </c>
      <c r="T50" s="58" t="s">
        <v>96</v>
      </c>
    </row>
    <row r="51" spans="1:20" s="38" customFormat="1" ht="47.25" x14ac:dyDescent="0.25">
      <c r="A51" s="68" t="s">
        <v>81</v>
      </c>
      <c r="B51" s="69" t="s">
        <v>97</v>
      </c>
      <c r="C51" s="63" t="s">
        <v>98</v>
      </c>
      <c r="D51" s="55">
        <v>135.64199999599998</v>
      </c>
      <c r="E51" s="55">
        <v>7.08</v>
      </c>
      <c r="F51" s="55">
        <f>D51-E51</f>
        <v>128.56199999599997</v>
      </c>
      <c r="G51" s="56">
        <v>4.2446334800000001</v>
      </c>
      <c r="H51" s="55">
        <f t="shared" si="17"/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4.2446334800000001</v>
      </c>
      <c r="P51" s="55">
        <v>0</v>
      </c>
      <c r="Q51" s="55">
        <f t="shared" si="18"/>
        <v>128.56199999599997</v>
      </c>
      <c r="R51" s="55">
        <f t="shared" si="19"/>
        <v>-4.2446334800000001</v>
      </c>
      <c r="S51" s="57">
        <f t="shared" si="3"/>
        <v>-1</v>
      </c>
      <c r="T51" s="58" t="s">
        <v>75</v>
      </c>
    </row>
    <row r="52" spans="1:20" s="38" customFormat="1" ht="31.5" x14ac:dyDescent="0.25">
      <c r="A52" s="45" t="s">
        <v>99</v>
      </c>
      <c r="B52" s="51" t="s">
        <v>100</v>
      </c>
      <c r="C52" s="47" t="s">
        <v>30</v>
      </c>
      <c r="D52" s="48">
        <v>0</v>
      </c>
      <c r="E52" s="48">
        <v>0</v>
      </c>
      <c r="F52" s="48">
        <v>0</v>
      </c>
      <c r="G52" s="48">
        <v>0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9">
        <v>0</v>
      </c>
      <c r="T52" s="50" t="s">
        <v>31</v>
      </c>
    </row>
    <row r="53" spans="1:20" s="38" customFormat="1" ht="47.25" x14ac:dyDescent="0.25">
      <c r="A53" s="45" t="s">
        <v>101</v>
      </c>
      <c r="B53" s="51" t="s">
        <v>102</v>
      </c>
      <c r="C53" s="47" t="s">
        <v>30</v>
      </c>
      <c r="D53" s="48">
        <f t="shared" ref="D53:P53" si="20">D54+D61+D64+D68</f>
        <v>6006.7073098105848</v>
      </c>
      <c r="E53" s="48">
        <f t="shared" si="20"/>
        <v>2215.4881748900002</v>
      </c>
      <c r="F53" s="48">
        <f t="shared" si="20"/>
        <v>3791.2191349205841</v>
      </c>
      <c r="G53" s="48">
        <f t="shared" si="20"/>
        <v>444.86970108000003</v>
      </c>
      <c r="H53" s="48">
        <f t="shared" si="20"/>
        <v>234.48373066000002</v>
      </c>
      <c r="I53" s="48">
        <f>I54+I61+I64+I68</f>
        <v>28.178986569999996</v>
      </c>
      <c r="J53" s="48">
        <f t="shared" si="20"/>
        <v>28.178986569999996</v>
      </c>
      <c r="K53" s="48">
        <f>K54+K61+K64+K68</f>
        <v>42.99875445</v>
      </c>
      <c r="L53" s="48">
        <f t="shared" si="20"/>
        <v>44.38092206000001</v>
      </c>
      <c r="M53" s="48">
        <f>M54+M61+M64+M68</f>
        <v>77.804125429999999</v>
      </c>
      <c r="N53" s="48">
        <f t="shared" si="20"/>
        <v>77.804125429999999</v>
      </c>
      <c r="O53" s="48">
        <f t="shared" si="20"/>
        <v>295.88783463000004</v>
      </c>
      <c r="P53" s="48">
        <f t="shared" si="20"/>
        <v>84.119696600000012</v>
      </c>
      <c r="Q53" s="48">
        <f>Q54+Q61+Q64+Q68</f>
        <v>3556.7354042605848</v>
      </c>
      <c r="R53" s="48">
        <f>R54+R61+R64+R68</f>
        <v>-210.38597042000001</v>
      </c>
      <c r="S53" s="49">
        <f t="shared" si="3"/>
        <v>-0.47291593450677982</v>
      </c>
      <c r="T53" s="50" t="s">
        <v>31</v>
      </c>
    </row>
    <row r="54" spans="1:20" s="38" customFormat="1" ht="31.5" x14ac:dyDescent="0.25">
      <c r="A54" s="45" t="s">
        <v>103</v>
      </c>
      <c r="B54" s="51" t="s">
        <v>104</v>
      </c>
      <c r="C54" s="47" t="s">
        <v>30</v>
      </c>
      <c r="D54" s="48">
        <f t="shared" ref="D54:P54" si="21">SUM(D55:D60)</f>
        <v>3023.3764048520002</v>
      </c>
      <c r="E54" s="48">
        <f t="shared" si="21"/>
        <v>1992.7956015</v>
      </c>
      <c r="F54" s="48">
        <f t="shared" si="21"/>
        <v>1030.580803352</v>
      </c>
      <c r="G54" s="48">
        <f t="shared" si="21"/>
        <v>128.82377603999998</v>
      </c>
      <c r="H54" s="48">
        <f t="shared" si="21"/>
        <v>67.286749660000012</v>
      </c>
      <c r="I54" s="48">
        <f>SUM(I55:I60)</f>
        <v>18.289815319999999</v>
      </c>
      <c r="J54" s="48">
        <f t="shared" si="21"/>
        <v>18.289815319999999</v>
      </c>
      <c r="K54" s="48">
        <f>SUM(K55:K60)</f>
        <v>2.0855688100000003</v>
      </c>
      <c r="L54" s="48">
        <f t="shared" si="21"/>
        <v>2.0855688100000003</v>
      </c>
      <c r="M54" s="48">
        <f>SUM(M55:M60)</f>
        <v>18.683988979999999</v>
      </c>
      <c r="N54" s="48">
        <f t="shared" si="21"/>
        <v>18.683988979999999</v>
      </c>
      <c r="O54" s="48">
        <f t="shared" si="21"/>
        <v>89.764402930000003</v>
      </c>
      <c r="P54" s="48">
        <f t="shared" si="21"/>
        <v>28.227376550000006</v>
      </c>
      <c r="Q54" s="48">
        <f>SUM(Q55:Q60)</f>
        <v>963.29405369200003</v>
      </c>
      <c r="R54" s="48">
        <f>SUM(R55:R60)</f>
        <v>-61.537026379999986</v>
      </c>
      <c r="S54" s="49">
        <f t="shared" si="3"/>
        <v>-0.47768376515289107</v>
      </c>
      <c r="T54" s="50" t="s">
        <v>31</v>
      </c>
    </row>
    <row r="55" spans="1:20" s="38" customFormat="1" ht="63" x14ac:dyDescent="0.25">
      <c r="A55" s="68" t="s">
        <v>103</v>
      </c>
      <c r="B55" s="69" t="s">
        <v>105</v>
      </c>
      <c r="C55" s="63" t="s">
        <v>106</v>
      </c>
      <c r="D55" s="55">
        <v>2005.7164168199999</v>
      </c>
      <c r="E55" s="55">
        <v>1990.3432372299999</v>
      </c>
      <c r="F55" s="55">
        <f t="shared" ref="F55:F60" si="22">D55-E55</f>
        <v>15.373179590000063</v>
      </c>
      <c r="G55" s="56">
        <v>15.373179589999999</v>
      </c>
      <c r="H55" s="55">
        <f t="shared" ref="H55:H60" si="23">J55+L55+N55+P55</f>
        <v>15.373179589999999</v>
      </c>
      <c r="I55" s="55">
        <v>15.373179589999999</v>
      </c>
      <c r="J55" s="55">
        <v>15.373179589999999</v>
      </c>
      <c r="K55" s="55">
        <v>0</v>
      </c>
      <c r="L55" s="55">
        <v>0</v>
      </c>
      <c r="M55" s="55">
        <v>0</v>
      </c>
      <c r="N55" s="55">
        <v>0</v>
      </c>
      <c r="O55" s="55">
        <v>0</v>
      </c>
      <c r="P55" s="55">
        <v>0</v>
      </c>
      <c r="Q55" s="55">
        <f t="shared" ref="Q55:Q60" si="24">F55-H55</f>
        <v>6.3948846218409017E-14</v>
      </c>
      <c r="R55" s="55">
        <f t="shared" ref="R55:R60" si="25">H55-G55</f>
        <v>0</v>
      </c>
      <c r="S55" s="57">
        <f t="shared" si="3"/>
        <v>0</v>
      </c>
      <c r="T55" s="58" t="s">
        <v>31</v>
      </c>
    </row>
    <row r="56" spans="1:20" s="38" customFormat="1" ht="21" customHeight="1" x14ac:dyDescent="0.25">
      <c r="A56" s="52" t="s">
        <v>103</v>
      </c>
      <c r="B56" s="53" t="s">
        <v>107</v>
      </c>
      <c r="C56" s="54" t="s">
        <v>108</v>
      </c>
      <c r="D56" s="55">
        <v>234.56492154599999</v>
      </c>
      <c r="E56" s="55">
        <v>0</v>
      </c>
      <c r="F56" s="55">
        <f t="shared" si="22"/>
        <v>234.56492154599999</v>
      </c>
      <c r="G56" s="56">
        <v>21.983540399999999</v>
      </c>
      <c r="H56" s="55">
        <f t="shared" si="23"/>
        <v>2.3213963399999997</v>
      </c>
      <c r="I56" s="55"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21.983540399999999</v>
      </c>
      <c r="P56" s="55">
        <v>2.3213963399999997</v>
      </c>
      <c r="Q56" s="55">
        <f t="shared" si="24"/>
        <v>232.24352520599999</v>
      </c>
      <c r="R56" s="55">
        <f t="shared" si="25"/>
        <v>-19.662144059999999</v>
      </c>
      <c r="S56" s="57">
        <f t="shared" si="3"/>
        <v>-0.8944029806955025</v>
      </c>
      <c r="T56" s="58" t="s">
        <v>109</v>
      </c>
    </row>
    <row r="57" spans="1:20" s="38" customFormat="1" ht="28.5" customHeight="1" x14ac:dyDescent="0.25">
      <c r="A57" s="52" t="s">
        <v>103</v>
      </c>
      <c r="B57" s="62" t="s">
        <v>110</v>
      </c>
      <c r="C57" s="63" t="s">
        <v>111</v>
      </c>
      <c r="D57" s="55">
        <v>273.02426744400003</v>
      </c>
      <c r="E57" s="55">
        <v>0</v>
      </c>
      <c r="F57" s="55">
        <f t="shared" si="22"/>
        <v>273.02426744400003</v>
      </c>
      <c r="G57" s="56">
        <v>13.220338980000001</v>
      </c>
      <c r="H57" s="55">
        <f t="shared" si="23"/>
        <v>0.80149440000000005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13.220338980000001</v>
      </c>
      <c r="P57" s="55">
        <v>0.80149440000000005</v>
      </c>
      <c r="Q57" s="55">
        <f t="shared" si="24"/>
        <v>272.22277304400001</v>
      </c>
      <c r="R57" s="55">
        <f t="shared" si="25"/>
        <v>-12.418844580000002</v>
      </c>
      <c r="S57" s="57">
        <f t="shared" si="3"/>
        <v>-0.93937414152447096</v>
      </c>
      <c r="T57" s="58" t="s">
        <v>109</v>
      </c>
    </row>
    <row r="58" spans="1:20" s="38" customFormat="1" ht="31.5" x14ac:dyDescent="0.25">
      <c r="A58" s="52" t="s">
        <v>103</v>
      </c>
      <c r="B58" s="62" t="s">
        <v>112</v>
      </c>
      <c r="C58" s="63" t="s">
        <v>113</v>
      </c>
      <c r="D58" s="55">
        <v>53.241454239999996</v>
      </c>
      <c r="E58" s="55">
        <v>2.4523642699999999</v>
      </c>
      <c r="F58" s="55">
        <f t="shared" si="22"/>
        <v>50.789089969999999</v>
      </c>
      <c r="G58" s="56">
        <v>50.789089969999999</v>
      </c>
      <c r="H58" s="55">
        <f t="shared" si="23"/>
        <v>43.867965450000007</v>
      </c>
      <c r="I58" s="55">
        <v>2.9166357299999999</v>
      </c>
      <c r="J58" s="55">
        <v>2.9166357299999999</v>
      </c>
      <c r="K58" s="55">
        <v>2.0855688100000003</v>
      </c>
      <c r="L58" s="55">
        <v>2.0855688100000003</v>
      </c>
      <c r="M58" s="55">
        <v>17.32783766</v>
      </c>
      <c r="N58" s="55">
        <v>17.32783766</v>
      </c>
      <c r="O58" s="55">
        <v>28.459047769999998</v>
      </c>
      <c r="P58" s="55">
        <v>21.537923250000006</v>
      </c>
      <c r="Q58" s="55">
        <f t="shared" si="24"/>
        <v>6.9211245199999922</v>
      </c>
      <c r="R58" s="55">
        <f t="shared" si="25"/>
        <v>-6.9211245199999922</v>
      </c>
      <c r="S58" s="57">
        <f t="shared" si="3"/>
        <v>-0.13627187500481203</v>
      </c>
      <c r="T58" s="58" t="s">
        <v>114</v>
      </c>
    </row>
    <row r="59" spans="1:20" s="38" customFormat="1" ht="63" x14ac:dyDescent="0.25">
      <c r="A59" s="68" t="s">
        <v>103</v>
      </c>
      <c r="B59" s="69" t="s">
        <v>115</v>
      </c>
      <c r="C59" s="63" t="s">
        <v>116</v>
      </c>
      <c r="D59" s="55">
        <v>224.17293660000001</v>
      </c>
      <c r="E59" s="55">
        <v>0</v>
      </c>
      <c r="F59" s="55">
        <f t="shared" si="22"/>
        <v>224.17293660000001</v>
      </c>
      <c r="G59" s="56">
        <v>13.72881355</v>
      </c>
      <c r="H59" s="55">
        <f t="shared" si="23"/>
        <v>3.9088828800000002</v>
      </c>
      <c r="I59" s="55">
        <v>0</v>
      </c>
      <c r="J59" s="55">
        <v>0</v>
      </c>
      <c r="K59" s="55">
        <v>0</v>
      </c>
      <c r="L59" s="55">
        <v>0</v>
      </c>
      <c r="M59" s="55">
        <v>0.34232031999999996</v>
      </c>
      <c r="N59" s="55">
        <v>0.34232031999999996</v>
      </c>
      <c r="O59" s="55">
        <v>13.386493229999999</v>
      </c>
      <c r="P59" s="55">
        <v>3.5665625600000004</v>
      </c>
      <c r="Q59" s="55">
        <f t="shared" si="24"/>
        <v>220.26405372000002</v>
      </c>
      <c r="R59" s="55">
        <f t="shared" si="25"/>
        <v>-9.8199306699999998</v>
      </c>
      <c r="S59" s="57">
        <f t="shared" si="3"/>
        <v>-0.71527890114000414</v>
      </c>
      <c r="T59" s="58" t="s">
        <v>117</v>
      </c>
    </row>
    <row r="60" spans="1:20" s="38" customFormat="1" ht="31.5" x14ac:dyDescent="0.25">
      <c r="A60" s="52" t="s">
        <v>103</v>
      </c>
      <c r="B60" s="74" t="s">
        <v>118</v>
      </c>
      <c r="C60" s="67" t="s">
        <v>119</v>
      </c>
      <c r="D60" s="75">
        <v>232.65640820199997</v>
      </c>
      <c r="E60" s="55">
        <v>0</v>
      </c>
      <c r="F60" s="55">
        <f t="shared" si="22"/>
        <v>232.65640820199997</v>
      </c>
      <c r="G60" s="56">
        <v>13.728813549999998</v>
      </c>
      <c r="H60" s="55">
        <f t="shared" si="23"/>
        <v>1.0138309999999999</v>
      </c>
      <c r="I60" s="55">
        <v>0</v>
      </c>
      <c r="J60" s="55">
        <v>0</v>
      </c>
      <c r="K60" s="55">
        <v>0</v>
      </c>
      <c r="L60" s="55">
        <v>0</v>
      </c>
      <c r="M60" s="55">
        <v>1.0138309999999999</v>
      </c>
      <c r="N60" s="55">
        <v>1.0138309999999999</v>
      </c>
      <c r="O60" s="55">
        <v>12.714982549999998</v>
      </c>
      <c r="P60" s="55">
        <v>0</v>
      </c>
      <c r="Q60" s="55">
        <f t="shared" si="24"/>
        <v>231.64257720199996</v>
      </c>
      <c r="R60" s="55">
        <f t="shared" si="25"/>
        <v>-12.714982549999998</v>
      </c>
      <c r="S60" s="57">
        <f t="shared" si="3"/>
        <v>-0.92615305056714092</v>
      </c>
      <c r="T60" s="76" t="s">
        <v>109</v>
      </c>
    </row>
    <row r="61" spans="1:20" s="38" customFormat="1" x14ac:dyDescent="0.25">
      <c r="A61" s="45" t="s">
        <v>120</v>
      </c>
      <c r="B61" s="51" t="s">
        <v>121</v>
      </c>
      <c r="C61" s="47" t="s">
        <v>30</v>
      </c>
      <c r="D61" s="48">
        <f t="shared" ref="D61:P61" si="26">SUM(D62:D63)</f>
        <v>92.14222685999998</v>
      </c>
      <c r="E61" s="48">
        <f t="shared" si="26"/>
        <v>10.11609017</v>
      </c>
      <c r="F61" s="48">
        <f t="shared" si="26"/>
        <v>82.026136689999987</v>
      </c>
      <c r="G61" s="48">
        <f t="shared" si="26"/>
        <v>46.896920450000003</v>
      </c>
      <c r="H61" s="48">
        <f t="shared" si="26"/>
        <v>13.1366695</v>
      </c>
      <c r="I61" s="48">
        <f>SUM(I62:I63)</f>
        <v>5.7733699999999999E-3</v>
      </c>
      <c r="J61" s="48">
        <f t="shared" si="26"/>
        <v>5.7733699999999999E-3</v>
      </c>
      <c r="K61" s="48">
        <f>SUM(K62:K63)</f>
        <v>5.92431909</v>
      </c>
      <c r="L61" s="48">
        <f t="shared" si="26"/>
        <v>5.92431909</v>
      </c>
      <c r="M61" s="48">
        <f>SUM(M62:M63)</f>
        <v>7.0091873700000003</v>
      </c>
      <c r="N61" s="48">
        <f t="shared" si="26"/>
        <v>7.0091873700000003</v>
      </c>
      <c r="O61" s="48">
        <f t="shared" si="26"/>
        <v>33.957640620000006</v>
      </c>
      <c r="P61" s="48">
        <f t="shared" si="26"/>
        <v>0.19738966999999999</v>
      </c>
      <c r="Q61" s="48">
        <f>SUM(Q62:Q63)</f>
        <v>68.889467189999976</v>
      </c>
      <c r="R61" s="48">
        <f>SUM(R62:R63)</f>
        <v>-33.76025095</v>
      </c>
      <c r="S61" s="49">
        <f t="shared" si="3"/>
        <v>-0.71988204398184519</v>
      </c>
      <c r="T61" s="50" t="s">
        <v>31</v>
      </c>
    </row>
    <row r="62" spans="1:20" s="38" customFormat="1" ht="63" x14ac:dyDescent="0.25">
      <c r="A62" s="52" t="s">
        <v>120</v>
      </c>
      <c r="B62" s="77" t="s">
        <v>122</v>
      </c>
      <c r="C62" s="54" t="s">
        <v>123</v>
      </c>
      <c r="D62" s="75">
        <v>25.963216239999998</v>
      </c>
      <c r="E62" s="55">
        <v>0</v>
      </c>
      <c r="F62" s="55">
        <f>D62-E62</f>
        <v>25.963216239999998</v>
      </c>
      <c r="G62" s="56">
        <v>3</v>
      </c>
      <c r="H62" s="55">
        <f>J62+L62+N62+P62</f>
        <v>0</v>
      </c>
      <c r="I62" s="55">
        <v>0</v>
      </c>
      <c r="J62" s="55">
        <v>0</v>
      </c>
      <c r="K62" s="55">
        <v>0</v>
      </c>
      <c r="L62" s="55">
        <v>0</v>
      </c>
      <c r="M62" s="55">
        <v>0</v>
      </c>
      <c r="N62" s="55">
        <v>0</v>
      </c>
      <c r="O62" s="55">
        <v>3</v>
      </c>
      <c r="P62" s="55">
        <v>0</v>
      </c>
      <c r="Q62" s="55">
        <f>F62-H62</f>
        <v>25.963216239999998</v>
      </c>
      <c r="R62" s="55">
        <f>H62-G62</f>
        <v>-3</v>
      </c>
      <c r="S62" s="57">
        <f t="shared" si="3"/>
        <v>-1</v>
      </c>
      <c r="T62" s="76" t="s">
        <v>124</v>
      </c>
    </row>
    <row r="63" spans="1:20" s="38" customFormat="1" ht="31.5" x14ac:dyDescent="0.25">
      <c r="A63" s="52" t="s">
        <v>120</v>
      </c>
      <c r="B63" s="74" t="s">
        <v>125</v>
      </c>
      <c r="C63" s="63" t="s">
        <v>126</v>
      </c>
      <c r="D63" s="78">
        <v>66.179010619999985</v>
      </c>
      <c r="E63" s="55">
        <v>10.11609017</v>
      </c>
      <c r="F63" s="55">
        <f>D63-E63</f>
        <v>56.062920449999986</v>
      </c>
      <c r="G63" s="56">
        <v>43.896920450000003</v>
      </c>
      <c r="H63" s="55">
        <f>J63+L63+N63+P63</f>
        <v>13.1366695</v>
      </c>
      <c r="I63" s="55">
        <v>5.7733699999999999E-3</v>
      </c>
      <c r="J63" s="55">
        <v>5.7733699999999999E-3</v>
      </c>
      <c r="K63" s="55">
        <v>5.92431909</v>
      </c>
      <c r="L63" s="55">
        <v>5.92431909</v>
      </c>
      <c r="M63" s="55">
        <v>7.0091873700000003</v>
      </c>
      <c r="N63" s="55">
        <v>7.0091873700000003</v>
      </c>
      <c r="O63" s="55">
        <v>30.957640620000006</v>
      </c>
      <c r="P63" s="55">
        <f>197.38967/1000</f>
        <v>0.19738966999999999</v>
      </c>
      <c r="Q63" s="55">
        <f>F63-H63</f>
        <v>42.926250949999982</v>
      </c>
      <c r="R63" s="55">
        <f>H63-G63</f>
        <v>-30.760250950000003</v>
      </c>
      <c r="S63" s="57">
        <f t="shared" si="3"/>
        <v>-0.70073824392845308</v>
      </c>
      <c r="T63" s="79" t="s">
        <v>127</v>
      </c>
    </row>
    <row r="64" spans="1:20" s="38" customFormat="1" x14ac:dyDescent="0.25">
      <c r="A64" s="45" t="s">
        <v>128</v>
      </c>
      <c r="B64" s="51" t="s">
        <v>129</v>
      </c>
      <c r="C64" s="47" t="s">
        <v>30</v>
      </c>
      <c r="D64" s="48">
        <f t="shared" ref="D64:P64" si="27">SUM(D65:D67,)</f>
        <v>532.76482636698995</v>
      </c>
      <c r="E64" s="48">
        <f t="shared" si="27"/>
        <v>76.958829470000012</v>
      </c>
      <c r="F64" s="48">
        <f t="shared" si="27"/>
        <v>455.80599689699</v>
      </c>
      <c r="G64" s="48">
        <f t="shared" si="27"/>
        <v>61.803710989999999</v>
      </c>
      <c r="H64" s="48">
        <f t="shared" si="27"/>
        <v>46.624433720000006</v>
      </c>
      <c r="I64" s="48">
        <f>SUM(I65:I67,)</f>
        <v>8.3784243299999996</v>
      </c>
      <c r="J64" s="48">
        <f t="shared" si="27"/>
        <v>8.3784243299999996</v>
      </c>
      <c r="K64" s="48">
        <f>SUM(K65:K67,)</f>
        <v>3.8294956800000004</v>
      </c>
      <c r="L64" s="48">
        <f t="shared" si="27"/>
        <v>3.8294956800000004</v>
      </c>
      <c r="M64" s="48">
        <f>SUM(M65:M67,)</f>
        <v>33.247335300000003</v>
      </c>
      <c r="N64" s="48">
        <f t="shared" si="27"/>
        <v>33.247335300000003</v>
      </c>
      <c r="O64" s="48">
        <f t="shared" si="27"/>
        <v>16.348455679999994</v>
      </c>
      <c r="P64" s="48">
        <f t="shared" si="27"/>
        <v>1.16917841</v>
      </c>
      <c r="Q64" s="48">
        <f>SUM(Q65:Q67,)</f>
        <v>409.18156317698998</v>
      </c>
      <c r="R64" s="48">
        <f>SUM(R65:R67,)</f>
        <v>-15.179277269999995</v>
      </c>
      <c r="S64" s="49">
        <f t="shared" si="3"/>
        <v>-0.2456046251406496</v>
      </c>
      <c r="T64" s="50" t="s">
        <v>31</v>
      </c>
    </row>
    <row r="65" spans="1:20" s="38" customFormat="1" ht="47.25" x14ac:dyDescent="0.25">
      <c r="A65" s="52" t="s">
        <v>128</v>
      </c>
      <c r="B65" s="74" t="s">
        <v>130</v>
      </c>
      <c r="C65" s="63" t="s">
        <v>131</v>
      </c>
      <c r="D65" s="75">
        <v>483.49720661698996</v>
      </c>
      <c r="E65" s="55">
        <v>71.602383380000006</v>
      </c>
      <c r="F65" s="55">
        <f>D65-E65</f>
        <v>411.89482323698996</v>
      </c>
      <c r="G65" s="56">
        <v>60.197337329999996</v>
      </c>
      <c r="H65" s="55">
        <f>J65+L65+N65+P65</f>
        <v>45.022032590000002</v>
      </c>
      <c r="I65" s="55">
        <v>7.93005067</v>
      </c>
      <c r="J65" s="55">
        <v>7.93005067</v>
      </c>
      <c r="K65" s="55">
        <v>3.8294956800000004</v>
      </c>
      <c r="L65" s="55">
        <v>3.8294956800000004</v>
      </c>
      <c r="M65" s="55">
        <v>33.247335300000003</v>
      </c>
      <c r="N65" s="55">
        <v>33.247335300000003</v>
      </c>
      <c r="O65" s="55">
        <v>15.190455679999992</v>
      </c>
      <c r="P65" s="55">
        <f>15.15094/1000</f>
        <v>1.515094E-2</v>
      </c>
      <c r="Q65" s="55">
        <f>F65-H65</f>
        <v>366.87279064698998</v>
      </c>
      <c r="R65" s="55">
        <f>H65-G65</f>
        <v>-15.175304739999994</v>
      </c>
      <c r="S65" s="57">
        <f t="shared" si="3"/>
        <v>-0.25209262424365098</v>
      </c>
      <c r="T65" s="76" t="s">
        <v>132</v>
      </c>
    </row>
    <row r="66" spans="1:20" s="38" customFormat="1" ht="31.5" x14ac:dyDescent="0.25">
      <c r="A66" s="52" t="s">
        <v>128</v>
      </c>
      <c r="B66" s="74" t="s">
        <v>133</v>
      </c>
      <c r="C66" s="63" t="s">
        <v>134</v>
      </c>
      <c r="D66" s="75">
        <v>43.462799999999994</v>
      </c>
      <c r="E66" s="55">
        <v>0</v>
      </c>
      <c r="F66" s="55">
        <f>D66-E66</f>
        <v>43.462799999999994</v>
      </c>
      <c r="G66" s="56">
        <v>1.1579999999999999</v>
      </c>
      <c r="H66" s="55">
        <f>J66+L66+N66+P66</f>
        <v>1.1540274699999999</v>
      </c>
      <c r="I66" s="55">
        <v>0</v>
      </c>
      <c r="J66" s="55">
        <v>0</v>
      </c>
      <c r="K66" s="55">
        <v>0</v>
      </c>
      <c r="L66" s="55">
        <v>0</v>
      </c>
      <c r="M66" s="55">
        <v>0</v>
      </c>
      <c r="N66" s="55">
        <v>0</v>
      </c>
      <c r="O66" s="55">
        <v>1.1579999999999999</v>
      </c>
      <c r="P66" s="55">
        <f>1154.02747/1000</f>
        <v>1.1540274699999999</v>
      </c>
      <c r="Q66" s="55">
        <f>F66-H66</f>
        <v>42.308772529999992</v>
      </c>
      <c r="R66" s="55">
        <f>H66-G66</f>
        <v>-3.9725299999999741E-3</v>
      </c>
      <c r="S66" s="57">
        <f t="shared" si="3"/>
        <v>-3.4305094991364201E-3</v>
      </c>
      <c r="T66" s="76" t="s">
        <v>31</v>
      </c>
    </row>
    <row r="67" spans="1:20" s="38" customFormat="1" ht="31.5" x14ac:dyDescent="0.25">
      <c r="A67" s="68" t="s">
        <v>128</v>
      </c>
      <c r="B67" s="80" t="s">
        <v>135</v>
      </c>
      <c r="C67" s="81" t="s">
        <v>136</v>
      </c>
      <c r="D67" s="56">
        <v>5.8048197500000009</v>
      </c>
      <c r="E67" s="55">
        <f>D67-F67</f>
        <v>5.3564460900000013</v>
      </c>
      <c r="F67" s="55">
        <v>0.4483736599999999</v>
      </c>
      <c r="G67" s="56">
        <v>0.4483736599999999</v>
      </c>
      <c r="H67" s="55">
        <f>J67+L67+N67+P67</f>
        <v>0.44837366000000001</v>
      </c>
      <c r="I67" s="55">
        <v>0.44837366000000001</v>
      </c>
      <c r="J67" s="55">
        <v>0.44837366000000001</v>
      </c>
      <c r="K67" s="55">
        <v>0</v>
      </c>
      <c r="L67" s="55">
        <v>0</v>
      </c>
      <c r="M67" s="55">
        <v>0</v>
      </c>
      <c r="N67" s="55">
        <v>0</v>
      </c>
      <c r="O67" s="55">
        <v>-1.1102230246251565E-16</v>
      </c>
      <c r="P67" s="55">
        <v>0</v>
      </c>
      <c r="Q67" s="55">
        <f>F67-H67</f>
        <v>0</v>
      </c>
      <c r="R67" s="55">
        <f>H67-G67</f>
        <v>0</v>
      </c>
      <c r="S67" s="57">
        <f t="shared" si="3"/>
        <v>0</v>
      </c>
      <c r="T67" s="71" t="s">
        <v>31</v>
      </c>
    </row>
    <row r="68" spans="1:20" s="38" customFormat="1" ht="31.5" x14ac:dyDescent="0.25">
      <c r="A68" s="45" t="s">
        <v>137</v>
      </c>
      <c r="B68" s="51" t="s">
        <v>138</v>
      </c>
      <c r="C68" s="47" t="s">
        <v>30</v>
      </c>
      <c r="D68" s="48">
        <f t="shared" ref="D68:P68" si="28">SUM(D69:D75)</f>
        <v>2358.4238517315944</v>
      </c>
      <c r="E68" s="48">
        <f t="shared" si="28"/>
        <v>135.61765375000002</v>
      </c>
      <c r="F68" s="48">
        <f t="shared" si="28"/>
        <v>2222.8061979815943</v>
      </c>
      <c r="G68" s="48">
        <f t="shared" si="28"/>
        <v>207.34529360000002</v>
      </c>
      <c r="H68" s="48">
        <f t="shared" si="28"/>
        <v>107.43587778</v>
      </c>
      <c r="I68" s="48">
        <f>SUM(I69:I75)</f>
        <v>1.5049735500000001</v>
      </c>
      <c r="J68" s="48">
        <f t="shared" si="28"/>
        <v>1.5049735500000001</v>
      </c>
      <c r="K68" s="48">
        <f>SUM(K69:K75)</f>
        <v>31.15937087</v>
      </c>
      <c r="L68" s="48">
        <f t="shared" si="28"/>
        <v>32.541538480000007</v>
      </c>
      <c r="M68" s="48">
        <f>SUM(M69:M75)</f>
        <v>18.863613780000001</v>
      </c>
      <c r="N68" s="48">
        <f t="shared" si="28"/>
        <v>18.863613780000001</v>
      </c>
      <c r="O68" s="48">
        <f t="shared" si="28"/>
        <v>155.81733540000002</v>
      </c>
      <c r="P68" s="48">
        <f t="shared" si="28"/>
        <v>54.525751970000002</v>
      </c>
      <c r="Q68" s="48">
        <f>SUM(Q69:Q75)</f>
        <v>2115.3703202015945</v>
      </c>
      <c r="R68" s="48">
        <f>SUM(R69:R75)</f>
        <v>-99.909415820000021</v>
      </c>
      <c r="S68" s="49">
        <f t="shared" si="3"/>
        <v>-0.48185041524376326</v>
      </c>
      <c r="T68" s="50" t="s">
        <v>31</v>
      </c>
    </row>
    <row r="69" spans="1:20" s="38" customFormat="1" ht="47.25" x14ac:dyDescent="0.25">
      <c r="A69" s="68" t="s">
        <v>137</v>
      </c>
      <c r="B69" s="82" t="s">
        <v>139</v>
      </c>
      <c r="C69" s="83" t="s">
        <v>140</v>
      </c>
      <c r="D69" s="56">
        <v>95.983028468000001</v>
      </c>
      <c r="E69" s="55">
        <f>D69-F69</f>
        <v>8.8273721200000068</v>
      </c>
      <c r="F69" s="55">
        <v>87.155656347999994</v>
      </c>
      <c r="G69" s="56">
        <v>2.5666828399999999</v>
      </c>
      <c r="H69" s="55">
        <f>J69+L69+N69+P69</f>
        <v>1.65472116</v>
      </c>
      <c r="I69" s="55">
        <v>3.46452E-3</v>
      </c>
      <c r="J69" s="55">
        <v>3.46452E-3</v>
      </c>
      <c r="K69" s="55">
        <v>0.36632242999999998</v>
      </c>
      <c r="L69" s="55">
        <v>0.36632242999999998</v>
      </c>
      <c r="M69" s="55">
        <v>1.2814727100000001</v>
      </c>
      <c r="N69" s="55">
        <v>1.2814727100000001</v>
      </c>
      <c r="O69" s="55">
        <v>0.91542317999999989</v>
      </c>
      <c r="P69" s="55">
        <v>3.4615000000000002E-3</v>
      </c>
      <c r="Q69" s="55">
        <f t="shared" ref="Q69:Q75" si="29">F69-H69</f>
        <v>85.500935188</v>
      </c>
      <c r="R69" s="55">
        <f t="shared" ref="R69:R75" si="30">H69-G69</f>
        <v>-0.91196167999999989</v>
      </c>
      <c r="S69" s="84">
        <f t="shared" si="3"/>
        <v>-0.35530750655581578</v>
      </c>
      <c r="T69" s="71" t="s">
        <v>109</v>
      </c>
    </row>
    <row r="70" spans="1:20" s="38" customFormat="1" ht="47.25" x14ac:dyDescent="0.25">
      <c r="A70" s="52" t="s">
        <v>137</v>
      </c>
      <c r="B70" s="53" t="s">
        <v>141</v>
      </c>
      <c r="C70" s="54" t="s">
        <v>142</v>
      </c>
      <c r="D70" s="55">
        <v>715.23785404</v>
      </c>
      <c r="E70" s="55">
        <v>12.882411640000001</v>
      </c>
      <c r="F70" s="55">
        <f>D70-E70</f>
        <v>702.35544240000002</v>
      </c>
      <c r="G70" s="56">
        <v>132.89116000000001</v>
      </c>
      <c r="H70" s="55">
        <f t="shared" ref="H70:H75" si="31">J70+L70+N70+P70</f>
        <v>46.303656019999998</v>
      </c>
      <c r="I70" s="55">
        <v>0.29342446</v>
      </c>
      <c r="J70" s="55">
        <v>0.29342446</v>
      </c>
      <c r="K70" s="55">
        <v>0</v>
      </c>
      <c r="L70" s="55">
        <v>0</v>
      </c>
      <c r="M70" s="55">
        <v>3.2233602000000001</v>
      </c>
      <c r="N70" s="55">
        <v>3.2233602000000001</v>
      </c>
      <c r="O70" s="55">
        <v>129.37437534</v>
      </c>
      <c r="P70" s="55">
        <v>42.786871359999999</v>
      </c>
      <c r="Q70" s="55">
        <f t="shared" si="29"/>
        <v>656.05178638000007</v>
      </c>
      <c r="R70" s="55">
        <f t="shared" si="30"/>
        <v>-86.587503980000008</v>
      </c>
      <c r="S70" s="57">
        <f t="shared" si="3"/>
        <v>-0.65156707172997808</v>
      </c>
      <c r="T70" s="58" t="s">
        <v>143</v>
      </c>
    </row>
    <row r="71" spans="1:20" s="38" customFormat="1" ht="31.5" x14ac:dyDescent="0.25">
      <c r="A71" s="68" t="s">
        <v>137</v>
      </c>
      <c r="B71" s="82" t="s">
        <v>144</v>
      </c>
      <c r="C71" s="70" t="s">
        <v>145</v>
      </c>
      <c r="D71" s="56">
        <v>22.179861599999999</v>
      </c>
      <c r="E71" s="55">
        <f>D71-F71</f>
        <v>0</v>
      </c>
      <c r="F71" s="55">
        <v>22.179861599999999</v>
      </c>
      <c r="G71" s="56">
        <v>22.179861599999999</v>
      </c>
      <c r="H71" s="55">
        <f t="shared" si="31"/>
        <v>23.562029210000002</v>
      </c>
      <c r="I71" s="55">
        <v>0</v>
      </c>
      <c r="J71" s="55">
        <v>0</v>
      </c>
      <c r="K71" s="55">
        <v>22.179861599999999</v>
      </c>
      <c r="L71" s="55">
        <v>23.562029210000002</v>
      </c>
      <c r="M71" s="55">
        <v>0</v>
      </c>
      <c r="N71" s="55">
        <v>0</v>
      </c>
      <c r="O71" s="55">
        <v>0</v>
      </c>
      <c r="P71" s="55">
        <v>0</v>
      </c>
      <c r="Q71" s="55">
        <f t="shared" si="29"/>
        <v>-1.3821676100000033</v>
      </c>
      <c r="R71" s="55">
        <f t="shared" si="30"/>
        <v>1.3821676100000033</v>
      </c>
      <c r="S71" s="57">
        <f t="shared" si="3"/>
        <v>6.2316331586126913E-2</v>
      </c>
      <c r="T71" s="71" t="s">
        <v>146</v>
      </c>
    </row>
    <row r="72" spans="1:20" s="38" customFormat="1" ht="47.25" x14ac:dyDescent="0.25">
      <c r="A72" s="52" t="s">
        <v>137</v>
      </c>
      <c r="B72" s="53" t="s">
        <v>147</v>
      </c>
      <c r="C72" s="54" t="s">
        <v>148</v>
      </c>
      <c r="D72" s="55">
        <v>1189.224696</v>
      </c>
      <c r="E72" s="55">
        <v>0</v>
      </c>
      <c r="F72" s="55">
        <f>D72-E72</f>
        <v>1189.224696</v>
      </c>
      <c r="G72" s="56">
        <v>9.5829180799999989</v>
      </c>
      <c r="H72" s="55">
        <f t="shared" si="31"/>
        <v>3.3124570800000002</v>
      </c>
      <c r="I72" s="55">
        <v>0</v>
      </c>
      <c r="J72" s="55">
        <v>0</v>
      </c>
      <c r="K72" s="55">
        <v>2.3925162200000001</v>
      </c>
      <c r="L72" s="55">
        <v>2.3925162200000001</v>
      </c>
      <c r="M72" s="55">
        <v>0.91994086000000008</v>
      </c>
      <c r="N72" s="55">
        <v>0.91994086000000008</v>
      </c>
      <c r="O72" s="55">
        <v>6.2704609999999992</v>
      </c>
      <c r="P72" s="55">
        <v>0</v>
      </c>
      <c r="Q72" s="55">
        <f t="shared" si="29"/>
        <v>1185.9122389199999</v>
      </c>
      <c r="R72" s="55">
        <f t="shared" si="30"/>
        <v>-6.2704609999999992</v>
      </c>
      <c r="S72" s="57">
        <f t="shared" si="3"/>
        <v>-0.65433732686150647</v>
      </c>
      <c r="T72" s="58" t="s">
        <v>143</v>
      </c>
    </row>
    <row r="73" spans="1:20" s="38" customFormat="1" ht="47.25" x14ac:dyDescent="0.25">
      <c r="A73" s="52" t="s">
        <v>137</v>
      </c>
      <c r="B73" s="53" t="s">
        <v>149</v>
      </c>
      <c r="C73" s="54" t="s">
        <v>150</v>
      </c>
      <c r="D73" s="55">
        <v>116.1465066</v>
      </c>
      <c r="E73" s="55">
        <f>D73-F73</f>
        <v>111.54799552</v>
      </c>
      <c r="F73" s="55">
        <v>4.5985110800000006</v>
      </c>
      <c r="G73" s="56">
        <v>4.5985110800000006</v>
      </c>
      <c r="H73" s="55">
        <f t="shared" si="31"/>
        <v>0.51290015</v>
      </c>
      <c r="I73" s="55">
        <v>0</v>
      </c>
      <c r="J73" s="55">
        <v>0</v>
      </c>
      <c r="K73" s="55">
        <v>0</v>
      </c>
      <c r="L73" s="55">
        <v>0</v>
      </c>
      <c r="M73" s="55">
        <v>0</v>
      </c>
      <c r="N73" s="55">
        <v>0</v>
      </c>
      <c r="O73" s="55">
        <v>4.5985110800000006</v>
      </c>
      <c r="P73" s="55">
        <f>512.90015/1000</f>
        <v>0.51290015</v>
      </c>
      <c r="Q73" s="55">
        <f t="shared" si="29"/>
        <v>4.0856109300000005</v>
      </c>
      <c r="R73" s="55">
        <f t="shared" si="30"/>
        <v>-4.0856109300000005</v>
      </c>
      <c r="S73" s="57">
        <f t="shared" si="3"/>
        <v>-0.88846386556928769</v>
      </c>
      <c r="T73" s="58" t="s">
        <v>151</v>
      </c>
    </row>
    <row r="74" spans="1:20" s="38" customFormat="1" ht="93.75" customHeight="1" x14ac:dyDescent="0.25">
      <c r="A74" s="68" t="s">
        <v>137</v>
      </c>
      <c r="B74" s="69" t="s">
        <v>152</v>
      </c>
      <c r="C74" s="63" t="s">
        <v>153</v>
      </c>
      <c r="D74" s="75">
        <v>9.9252000000000002</v>
      </c>
      <c r="E74" s="55">
        <v>0</v>
      </c>
      <c r="F74" s="55">
        <f>D74-E74</f>
        <v>9.9252000000000002</v>
      </c>
      <c r="G74" s="56">
        <v>9.9252000000000002</v>
      </c>
      <c r="H74" s="55">
        <f t="shared" si="31"/>
        <v>7.03211984</v>
      </c>
      <c r="I74" s="55">
        <v>0</v>
      </c>
      <c r="J74" s="55">
        <v>0</v>
      </c>
      <c r="K74" s="55">
        <v>0.57946352000000001</v>
      </c>
      <c r="L74" s="55">
        <v>0.57946352000000001</v>
      </c>
      <c r="M74" s="55">
        <v>4.3677897799999998</v>
      </c>
      <c r="N74" s="55">
        <v>4.3677897799999998</v>
      </c>
      <c r="O74" s="55">
        <v>4.9779466999999995</v>
      </c>
      <c r="P74" s="55">
        <f>2084.86654/1000</f>
        <v>2.0848665400000002</v>
      </c>
      <c r="Q74" s="55">
        <f t="shared" si="29"/>
        <v>2.8930801600000002</v>
      </c>
      <c r="R74" s="55">
        <f t="shared" si="30"/>
        <v>-2.8930801600000002</v>
      </c>
      <c r="S74" s="57">
        <f t="shared" si="3"/>
        <v>-0.29148834884939345</v>
      </c>
      <c r="T74" s="76" t="s">
        <v>154</v>
      </c>
    </row>
    <row r="75" spans="1:20" s="38" customFormat="1" ht="31.5" x14ac:dyDescent="0.25">
      <c r="A75" s="68" t="s">
        <v>137</v>
      </c>
      <c r="B75" s="69" t="s">
        <v>155</v>
      </c>
      <c r="C75" s="63" t="s">
        <v>156</v>
      </c>
      <c r="D75" s="55">
        <v>209.72670502359438</v>
      </c>
      <c r="E75" s="55">
        <v>2.3598744699999998</v>
      </c>
      <c r="F75" s="55">
        <f>D75-E75</f>
        <v>207.36683055359438</v>
      </c>
      <c r="G75" s="56">
        <v>25.600960000000004</v>
      </c>
      <c r="H75" s="55">
        <f t="shared" si="31"/>
        <v>25.057994319999999</v>
      </c>
      <c r="I75" s="55">
        <v>1.20808457</v>
      </c>
      <c r="J75" s="55">
        <v>1.20808457</v>
      </c>
      <c r="K75" s="55">
        <v>5.6412070999999999</v>
      </c>
      <c r="L75" s="55">
        <v>5.6412070999999999</v>
      </c>
      <c r="M75" s="55">
        <v>9.0710502300000009</v>
      </c>
      <c r="N75" s="55">
        <v>9.0710502300000009</v>
      </c>
      <c r="O75" s="55">
        <v>9.6806181000000038</v>
      </c>
      <c r="P75" s="55">
        <f>9137.65242/1000</f>
        <v>9.1376524200000002</v>
      </c>
      <c r="Q75" s="55">
        <f t="shared" si="29"/>
        <v>182.30883623359438</v>
      </c>
      <c r="R75" s="55">
        <f t="shared" si="30"/>
        <v>-0.54296568000000534</v>
      </c>
      <c r="S75" s="57">
        <f t="shared" si="3"/>
        <v>-2.1208801544942271E-2</v>
      </c>
      <c r="T75" s="58" t="s">
        <v>31</v>
      </c>
    </row>
    <row r="76" spans="1:20" s="38" customFormat="1" ht="31.5" x14ac:dyDescent="0.25">
      <c r="A76" s="45" t="s">
        <v>157</v>
      </c>
      <c r="B76" s="51" t="s">
        <v>158</v>
      </c>
      <c r="C76" s="47" t="s">
        <v>30</v>
      </c>
      <c r="D76" s="48">
        <f t="shared" ref="D76:P76" si="32">D77+D89+D90+D105</f>
        <v>6414.2253364183825</v>
      </c>
      <c r="E76" s="48">
        <f t="shared" si="32"/>
        <v>1389.2843853099998</v>
      </c>
      <c r="F76" s="48">
        <f t="shared" si="32"/>
        <v>5024.9409511083823</v>
      </c>
      <c r="G76" s="48">
        <f t="shared" si="32"/>
        <v>1277.3755705569999</v>
      </c>
      <c r="H76" s="48">
        <f t="shared" si="32"/>
        <v>1108.8860606400001</v>
      </c>
      <c r="I76" s="48">
        <f>I77+I89+I90+I105</f>
        <v>144.18204838000003</v>
      </c>
      <c r="J76" s="48">
        <f t="shared" si="32"/>
        <v>144.18204838000003</v>
      </c>
      <c r="K76" s="48">
        <f>K77+K89+K90+K105</f>
        <v>240.91227954999999</v>
      </c>
      <c r="L76" s="48">
        <f t="shared" si="32"/>
        <v>240.91227954999999</v>
      </c>
      <c r="M76" s="48">
        <f>M77+M89+M90+M105</f>
        <v>386.86462189999997</v>
      </c>
      <c r="N76" s="48">
        <f t="shared" si="32"/>
        <v>388.96035115000001</v>
      </c>
      <c r="O76" s="48">
        <f t="shared" si="32"/>
        <v>505.41662072700012</v>
      </c>
      <c r="P76" s="48">
        <f t="shared" si="32"/>
        <v>334.83138156000001</v>
      </c>
      <c r="Q76" s="48">
        <f>Q77+Q89+Q90+Q105</f>
        <v>3994.1748904683827</v>
      </c>
      <c r="R76" s="48">
        <f>R77+R89+R90+R105</f>
        <v>-246.60950991700008</v>
      </c>
      <c r="S76" s="49">
        <f t="shared" si="3"/>
        <v>-0.19305951640320312</v>
      </c>
      <c r="T76" s="50" t="s">
        <v>31</v>
      </c>
    </row>
    <row r="77" spans="1:20" s="38" customFormat="1" ht="31.5" x14ac:dyDescent="0.25">
      <c r="A77" s="45" t="s">
        <v>159</v>
      </c>
      <c r="B77" s="51" t="s">
        <v>160</v>
      </c>
      <c r="C77" s="47" t="s">
        <v>30</v>
      </c>
      <c r="D77" s="48">
        <f t="shared" ref="D77:P77" si="33">SUM(D78:D88)</f>
        <v>1744.1736938416</v>
      </c>
      <c r="E77" s="48">
        <f t="shared" si="33"/>
        <v>172.80154658999999</v>
      </c>
      <c r="F77" s="48">
        <f t="shared" si="33"/>
        <v>1571.3721472515999</v>
      </c>
      <c r="G77" s="48">
        <f t="shared" si="33"/>
        <v>702.20039599300003</v>
      </c>
      <c r="H77" s="48">
        <f t="shared" si="33"/>
        <v>584.74713094000003</v>
      </c>
      <c r="I77" s="48">
        <f>SUM(I78:I88)</f>
        <v>98.990598460000001</v>
      </c>
      <c r="J77" s="48">
        <f t="shared" si="33"/>
        <v>98.990598460000001</v>
      </c>
      <c r="K77" s="48">
        <f>SUM(K78:K88)</f>
        <v>137.73484181000001</v>
      </c>
      <c r="L77" s="48">
        <f t="shared" si="33"/>
        <v>137.73484181000001</v>
      </c>
      <c r="M77" s="48">
        <f>SUM(M78:M88)</f>
        <v>222.27407958999999</v>
      </c>
      <c r="N77" s="48">
        <f t="shared" si="33"/>
        <v>224.36980884000002</v>
      </c>
      <c r="O77" s="48">
        <f t="shared" si="33"/>
        <v>243.20087613300007</v>
      </c>
      <c r="P77" s="48">
        <f t="shared" si="33"/>
        <v>123.65188183000001</v>
      </c>
      <c r="Q77" s="48">
        <f>SUM(Q78:Q88)</f>
        <v>986.62501631160001</v>
      </c>
      <c r="R77" s="48">
        <f>SUM(R78:R88)</f>
        <v>-117.45326505300011</v>
      </c>
      <c r="S77" s="49">
        <f t="shared" si="3"/>
        <v>-0.16726459529676904</v>
      </c>
      <c r="T77" s="50" t="s">
        <v>31</v>
      </c>
    </row>
    <row r="78" spans="1:20" s="38" customFormat="1" ht="31.5" x14ac:dyDescent="0.25">
      <c r="A78" s="68" t="s">
        <v>159</v>
      </c>
      <c r="B78" s="85" t="s">
        <v>161</v>
      </c>
      <c r="C78" s="81" t="s">
        <v>162</v>
      </c>
      <c r="D78" s="55">
        <v>82.998563549999986</v>
      </c>
      <c r="E78" s="55">
        <f>D78-F78</f>
        <v>80.246217799999982</v>
      </c>
      <c r="F78" s="55">
        <v>2.7523457499999999</v>
      </c>
      <c r="G78" s="56">
        <v>2.7523457499999999</v>
      </c>
      <c r="H78" s="55">
        <f>J78+L78+N78+P78</f>
        <v>2.7523457499999999</v>
      </c>
      <c r="I78" s="55">
        <v>2.7523457499999999</v>
      </c>
      <c r="J78" s="55">
        <v>2.7523457499999999</v>
      </c>
      <c r="K78" s="55">
        <v>0</v>
      </c>
      <c r="L78" s="55">
        <v>0</v>
      </c>
      <c r="M78" s="55">
        <v>0</v>
      </c>
      <c r="N78" s="55">
        <v>0</v>
      </c>
      <c r="O78" s="55">
        <v>0</v>
      </c>
      <c r="P78" s="55">
        <v>0</v>
      </c>
      <c r="Q78" s="55">
        <f t="shared" ref="Q78:Q88" si="34">F78-H78</f>
        <v>0</v>
      </c>
      <c r="R78" s="55">
        <f t="shared" ref="R78:R88" si="35">H78-G78</f>
        <v>0</v>
      </c>
      <c r="S78" s="84">
        <f t="shared" si="3"/>
        <v>0</v>
      </c>
      <c r="T78" s="71" t="s">
        <v>31</v>
      </c>
    </row>
    <row r="79" spans="1:20" s="38" customFormat="1" ht="31.5" x14ac:dyDescent="0.25">
      <c r="A79" s="52" t="s">
        <v>159</v>
      </c>
      <c r="B79" s="66" t="s">
        <v>163</v>
      </c>
      <c r="C79" s="54" t="s">
        <v>164</v>
      </c>
      <c r="D79" s="55">
        <v>74.355152000000004</v>
      </c>
      <c r="E79" s="55">
        <v>0</v>
      </c>
      <c r="F79" s="55">
        <f t="shared" ref="F79:F86" si="36">D79-E79</f>
        <v>74.355152000000004</v>
      </c>
      <c r="G79" s="56">
        <v>74.355152000000004</v>
      </c>
      <c r="H79" s="55">
        <f t="shared" ref="H79:H88" si="37">J79+L79+N79+P79</f>
        <v>73.758247190000006</v>
      </c>
      <c r="I79" s="55">
        <v>15.392674469999999</v>
      </c>
      <c r="J79" s="55">
        <v>15.392674469999999</v>
      </c>
      <c r="K79" s="55">
        <v>1.81392328</v>
      </c>
      <c r="L79" s="55">
        <v>1.81392328</v>
      </c>
      <c r="M79" s="55">
        <v>48.454558859999999</v>
      </c>
      <c r="N79" s="55">
        <v>48.454558859999999</v>
      </c>
      <c r="O79" s="55">
        <v>8.6939953900000049</v>
      </c>
      <c r="P79" s="55">
        <v>8.0970905799999997</v>
      </c>
      <c r="Q79" s="55">
        <f t="shared" si="34"/>
        <v>0.59690480999999806</v>
      </c>
      <c r="R79" s="55">
        <f t="shared" si="35"/>
        <v>-0.59690480999999806</v>
      </c>
      <c r="S79" s="57">
        <f t="shared" si="3"/>
        <v>-8.0277532080090166E-3</v>
      </c>
      <c r="T79" s="58" t="s">
        <v>31</v>
      </c>
    </row>
    <row r="80" spans="1:20" s="38" customFormat="1" ht="63" x14ac:dyDescent="0.25">
      <c r="A80" s="52" t="s">
        <v>159</v>
      </c>
      <c r="B80" s="66" t="s">
        <v>165</v>
      </c>
      <c r="C80" s="54" t="s">
        <v>166</v>
      </c>
      <c r="D80" s="55">
        <v>14.833645607999999</v>
      </c>
      <c r="E80" s="55">
        <v>0</v>
      </c>
      <c r="F80" s="55">
        <f t="shared" si="36"/>
        <v>14.833645607999999</v>
      </c>
      <c r="G80" s="56">
        <v>14.331195170999999</v>
      </c>
      <c r="H80" s="55">
        <f t="shared" si="37"/>
        <v>12.097465889999999</v>
      </c>
      <c r="I80" s="55">
        <v>0.13781880000000002</v>
      </c>
      <c r="J80" s="55">
        <v>0.13781880000000002</v>
      </c>
      <c r="K80" s="55">
        <v>0.86369138999999995</v>
      </c>
      <c r="L80" s="55">
        <v>0.86369138999999995</v>
      </c>
      <c r="M80" s="55">
        <v>3.1067532299999998</v>
      </c>
      <c r="N80" s="55">
        <v>3.1067532299999998</v>
      </c>
      <c r="O80" s="55">
        <v>10.222931751000001</v>
      </c>
      <c r="P80" s="55">
        <v>7.9892024699999995</v>
      </c>
      <c r="Q80" s="55">
        <f t="shared" si="34"/>
        <v>2.7361797180000007</v>
      </c>
      <c r="R80" s="55">
        <f t="shared" si="35"/>
        <v>-2.2337292810000005</v>
      </c>
      <c r="S80" s="57">
        <f t="shared" si="3"/>
        <v>-0.1558648287422727</v>
      </c>
      <c r="T80" s="58" t="s">
        <v>167</v>
      </c>
    </row>
    <row r="81" spans="1:20" s="38" customFormat="1" ht="31.5" x14ac:dyDescent="0.25">
      <c r="A81" s="52" t="s">
        <v>159</v>
      </c>
      <c r="B81" s="86" t="s">
        <v>168</v>
      </c>
      <c r="C81" s="63" t="s">
        <v>169</v>
      </c>
      <c r="D81" s="55">
        <v>14.820964452</v>
      </c>
      <c r="E81" s="55">
        <v>0</v>
      </c>
      <c r="F81" s="55">
        <f t="shared" si="36"/>
        <v>14.820964452</v>
      </c>
      <c r="G81" s="56">
        <v>14.820964452</v>
      </c>
      <c r="H81" s="55">
        <f t="shared" si="37"/>
        <v>14.792669289999999</v>
      </c>
      <c r="I81" s="55">
        <v>0.13317603</v>
      </c>
      <c r="J81" s="55">
        <v>0.13317603</v>
      </c>
      <c r="K81" s="55">
        <v>1.0206363300000001</v>
      </c>
      <c r="L81" s="55">
        <v>1.0206363300000001</v>
      </c>
      <c r="M81" s="55">
        <v>6.1787402899999995</v>
      </c>
      <c r="N81" s="55">
        <v>6.1787402899999995</v>
      </c>
      <c r="O81" s="55">
        <v>7.4884118020000008</v>
      </c>
      <c r="P81" s="55">
        <v>7.4601166399999999</v>
      </c>
      <c r="Q81" s="55">
        <f t="shared" si="34"/>
        <v>2.8295162000000929E-2</v>
      </c>
      <c r="R81" s="55">
        <f t="shared" si="35"/>
        <v>-2.8295162000000929E-2</v>
      </c>
      <c r="S81" s="57">
        <f t="shared" si="3"/>
        <v>-1.909130953767497E-3</v>
      </c>
      <c r="T81" s="58" t="s">
        <v>31</v>
      </c>
    </row>
    <row r="82" spans="1:20" s="38" customFormat="1" ht="31.5" x14ac:dyDescent="0.25">
      <c r="A82" s="52" t="s">
        <v>159</v>
      </c>
      <c r="B82" s="66" t="s">
        <v>170</v>
      </c>
      <c r="C82" s="54" t="s">
        <v>171</v>
      </c>
      <c r="D82" s="55">
        <v>13.044296443999999</v>
      </c>
      <c r="E82" s="55">
        <v>0</v>
      </c>
      <c r="F82" s="55">
        <f t="shared" si="36"/>
        <v>13.044296443999999</v>
      </c>
      <c r="G82" s="56">
        <v>12.555296439999999</v>
      </c>
      <c r="H82" s="55">
        <f t="shared" si="37"/>
        <v>10.734809500000001</v>
      </c>
      <c r="I82" s="55">
        <v>0.18139380999999999</v>
      </c>
      <c r="J82" s="55">
        <v>0.18139380999999999</v>
      </c>
      <c r="K82" s="55">
        <v>1.1510574099999999</v>
      </c>
      <c r="L82" s="55">
        <v>1.1510574099999999</v>
      </c>
      <c r="M82" s="55">
        <v>5.2968862900000007</v>
      </c>
      <c r="N82" s="55">
        <v>5.2968862900000007</v>
      </c>
      <c r="O82" s="55">
        <v>5.9259589299999993</v>
      </c>
      <c r="P82" s="55">
        <v>4.1054719899999998</v>
      </c>
      <c r="Q82" s="55">
        <f t="shared" si="34"/>
        <v>2.3094869439999979</v>
      </c>
      <c r="R82" s="55">
        <f t="shared" si="35"/>
        <v>-1.8204869399999986</v>
      </c>
      <c r="S82" s="57">
        <f t="shared" si="3"/>
        <v>-0.14499752743392802</v>
      </c>
      <c r="T82" s="58" t="s">
        <v>172</v>
      </c>
    </row>
    <row r="83" spans="1:20" s="38" customFormat="1" ht="31.5" x14ac:dyDescent="0.25">
      <c r="A83" s="52" t="s">
        <v>159</v>
      </c>
      <c r="B83" s="66" t="s">
        <v>173</v>
      </c>
      <c r="C83" s="54" t="s">
        <v>174</v>
      </c>
      <c r="D83" s="55">
        <v>7.3285476960000002</v>
      </c>
      <c r="E83" s="55">
        <v>0</v>
      </c>
      <c r="F83" s="55">
        <f t="shared" si="36"/>
        <v>7.3285476960000002</v>
      </c>
      <c r="G83" s="56">
        <v>7.3285476960000002</v>
      </c>
      <c r="H83" s="55">
        <f t="shared" si="37"/>
        <v>5.9248164700000006</v>
      </c>
      <c r="I83" s="55">
        <v>0</v>
      </c>
      <c r="J83" s="55">
        <v>0</v>
      </c>
      <c r="K83" s="55">
        <v>0.30868948999999996</v>
      </c>
      <c r="L83" s="55">
        <v>0.30868948999999996</v>
      </c>
      <c r="M83" s="55">
        <v>5.1310079800000006</v>
      </c>
      <c r="N83" s="55">
        <v>5.1310079800000006</v>
      </c>
      <c r="O83" s="55">
        <v>1.8888502259999997</v>
      </c>
      <c r="P83" s="55">
        <v>0.48511900000000002</v>
      </c>
      <c r="Q83" s="55">
        <f t="shared" si="34"/>
        <v>1.4037312259999997</v>
      </c>
      <c r="R83" s="55">
        <f t="shared" si="35"/>
        <v>-1.4037312259999997</v>
      </c>
      <c r="S83" s="57">
        <f t="shared" si="3"/>
        <v>-0.19154289283894149</v>
      </c>
      <c r="T83" s="58" t="s">
        <v>172</v>
      </c>
    </row>
    <row r="84" spans="1:20" s="38" customFormat="1" ht="63" x14ac:dyDescent="0.25">
      <c r="A84" s="52" t="s">
        <v>159</v>
      </c>
      <c r="B84" s="66" t="s">
        <v>175</v>
      </c>
      <c r="C84" s="54" t="s">
        <v>176</v>
      </c>
      <c r="D84" s="55">
        <v>93.562124991999994</v>
      </c>
      <c r="E84" s="55">
        <v>0</v>
      </c>
      <c r="F84" s="55">
        <f t="shared" si="36"/>
        <v>93.562124991999994</v>
      </c>
      <c r="G84" s="56">
        <v>56.366124991999996</v>
      </c>
      <c r="H84" s="55">
        <f t="shared" si="37"/>
        <v>46.07709887</v>
      </c>
      <c r="I84" s="55">
        <v>1.8221640000000001E-2</v>
      </c>
      <c r="J84" s="55">
        <v>1.8221640000000001E-2</v>
      </c>
      <c r="K84" s="55">
        <v>17.731502649999999</v>
      </c>
      <c r="L84" s="55">
        <v>17.731502649999999</v>
      </c>
      <c r="M84" s="55">
        <v>20.371623900000003</v>
      </c>
      <c r="N84" s="55">
        <v>20.371623900000003</v>
      </c>
      <c r="O84" s="55">
        <v>18.24477680199999</v>
      </c>
      <c r="P84" s="55">
        <v>7.9557506799999977</v>
      </c>
      <c r="Q84" s="55">
        <f t="shared" si="34"/>
        <v>47.485026121999994</v>
      </c>
      <c r="R84" s="55">
        <f t="shared" si="35"/>
        <v>-10.289026121999996</v>
      </c>
      <c r="S84" s="57">
        <f t="shared" ref="S84:S114" si="38">R84/G84</f>
        <v>-0.18253917798075192</v>
      </c>
      <c r="T84" s="58" t="s">
        <v>177</v>
      </c>
    </row>
    <row r="85" spans="1:20" s="38" customFormat="1" ht="31.5" x14ac:dyDescent="0.25">
      <c r="A85" s="52" t="s">
        <v>159</v>
      </c>
      <c r="B85" s="66" t="s">
        <v>178</v>
      </c>
      <c r="C85" s="54" t="s">
        <v>179</v>
      </c>
      <c r="D85" s="55">
        <v>230.62577827999999</v>
      </c>
      <c r="E85" s="55">
        <v>0</v>
      </c>
      <c r="F85" s="55">
        <f t="shared" si="36"/>
        <v>230.62577827999999</v>
      </c>
      <c r="G85" s="56">
        <v>96.078945779999998</v>
      </c>
      <c r="H85" s="55">
        <f t="shared" si="37"/>
        <v>66.888440979999999</v>
      </c>
      <c r="I85" s="55">
        <v>0</v>
      </c>
      <c r="J85" s="55">
        <v>0</v>
      </c>
      <c r="K85" s="55">
        <v>3.0959230000000001E-2</v>
      </c>
      <c r="L85" s="55">
        <v>3.0959230000000001E-2</v>
      </c>
      <c r="M85" s="55">
        <v>47.31914853</v>
      </c>
      <c r="N85" s="55">
        <v>47.31914853</v>
      </c>
      <c r="O85" s="55">
        <v>48.728838020000005</v>
      </c>
      <c r="P85" s="55">
        <v>19.538333220000002</v>
      </c>
      <c r="Q85" s="55">
        <f t="shared" si="34"/>
        <v>163.73733729999998</v>
      </c>
      <c r="R85" s="55">
        <f t="shared" si="35"/>
        <v>-29.190504799999999</v>
      </c>
      <c r="S85" s="57">
        <f t="shared" si="38"/>
        <v>-0.30381791310283462</v>
      </c>
      <c r="T85" s="58" t="s">
        <v>172</v>
      </c>
    </row>
    <row r="86" spans="1:20" s="38" customFormat="1" ht="31.5" x14ac:dyDescent="0.25">
      <c r="A86" s="52" t="s">
        <v>159</v>
      </c>
      <c r="B86" s="66" t="s">
        <v>180</v>
      </c>
      <c r="C86" s="63" t="s">
        <v>181</v>
      </c>
      <c r="D86" s="55">
        <v>151.79497391799998</v>
      </c>
      <c r="E86" s="55">
        <v>0</v>
      </c>
      <c r="F86" s="55">
        <f t="shared" si="36"/>
        <v>151.79497391799998</v>
      </c>
      <c r="G86" s="56">
        <v>36.623136849999995</v>
      </c>
      <c r="H86" s="55">
        <f t="shared" si="37"/>
        <v>40.293912219999996</v>
      </c>
      <c r="I86" s="55">
        <v>0</v>
      </c>
      <c r="J86" s="55">
        <v>0</v>
      </c>
      <c r="K86" s="55">
        <v>23.935200230000003</v>
      </c>
      <c r="L86" s="55">
        <v>23.935200230000003</v>
      </c>
      <c r="M86" s="55">
        <v>12.687936619999991</v>
      </c>
      <c r="N86" s="55">
        <v>14.78366587</v>
      </c>
      <c r="O86" s="55">
        <v>0</v>
      </c>
      <c r="P86" s="55">
        <v>1.575046119999999</v>
      </c>
      <c r="Q86" s="55">
        <f t="shared" si="34"/>
        <v>111.50106169799999</v>
      </c>
      <c r="R86" s="55">
        <f t="shared" si="35"/>
        <v>3.6707753700000012</v>
      </c>
      <c r="S86" s="57">
        <f t="shared" si="38"/>
        <v>0.10023104752153424</v>
      </c>
      <c r="T86" s="58" t="s">
        <v>31</v>
      </c>
    </row>
    <row r="87" spans="1:20" s="38" customFormat="1" ht="31.5" x14ac:dyDescent="0.25">
      <c r="A87" s="52" t="s">
        <v>159</v>
      </c>
      <c r="B87" s="66" t="s">
        <v>182</v>
      </c>
      <c r="C87" s="63" t="s">
        <v>183</v>
      </c>
      <c r="D87" s="55">
        <v>7.2093277999999996</v>
      </c>
      <c r="E87" s="55">
        <v>0</v>
      </c>
      <c r="F87" s="55">
        <f>D87-E87</f>
        <v>7.2093277999999996</v>
      </c>
      <c r="G87" s="56">
        <v>7.2093277999999996</v>
      </c>
      <c r="H87" s="55">
        <f t="shared" si="37"/>
        <v>4.5340620899999999</v>
      </c>
      <c r="I87" s="55">
        <v>0.39082611999999994</v>
      </c>
      <c r="J87" s="55">
        <v>0.39082611999999994</v>
      </c>
      <c r="K87" s="55">
        <v>2.6926989999999998E-2</v>
      </c>
      <c r="L87" s="55">
        <v>2.6926989999999998E-2</v>
      </c>
      <c r="M87" s="55">
        <v>3.5051028</v>
      </c>
      <c r="N87" s="55">
        <v>3.5051028</v>
      </c>
      <c r="O87" s="55">
        <v>3.2864718900000001</v>
      </c>
      <c r="P87" s="55">
        <v>0.61120618000000015</v>
      </c>
      <c r="Q87" s="55">
        <f t="shared" si="34"/>
        <v>2.6752657099999997</v>
      </c>
      <c r="R87" s="55">
        <f t="shared" si="35"/>
        <v>-2.6752657099999997</v>
      </c>
      <c r="S87" s="57">
        <f t="shared" si="38"/>
        <v>-0.37108393240213045</v>
      </c>
      <c r="T87" s="58" t="s">
        <v>184</v>
      </c>
    </row>
    <row r="88" spans="1:20" s="38" customFormat="1" ht="47.25" x14ac:dyDescent="0.25">
      <c r="A88" s="52" t="s">
        <v>159</v>
      </c>
      <c r="B88" s="66" t="s">
        <v>185</v>
      </c>
      <c r="C88" s="63" t="s">
        <v>186</v>
      </c>
      <c r="D88" s="55">
        <v>1053.6003191016</v>
      </c>
      <c r="E88" s="55">
        <v>92.555328790000004</v>
      </c>
      <c r="F88" s="55">
        <f>D88-E88</f>
        <v>961.04499031160003</v>
      </c>
      <c r="G88" s="56">
        <v>379.77935906200008</v>
      </c>
      <c r="H88" s="55">
        <f t="shared" si="37"/>
        <v>306.89326268999997</v>
      </c>
      <c r="I88" s="55">
        <v>79.984141839999992</v>
      </c>
      <c r="J88" s="55">
        <v>79.984141839999992</v>
      </c>
      <c r="K88" s="55">
        <v>90.852254810000005</v>
      </c>
      <c r="L88" s="55">
        <v>90.852254810000005</v>
      </c>
      <c r="M88" s="55">
        <v>70.222321089999994</v>
      </c>
      <c r="N88" s="55">
        <v>70.222321089999994</v>
      </c>
      <c r="O88" s="55">
        <v>138.72064132200006</v>
      </c>
      <c r="P88" s="55">
        <v>65.834544950000009</v>
      </c>
      <c r="Q88" s="55">
        <f t="shared" si="34"/>
        <v>654.1517276216</v>
      </c>
      <c r="R88" s="55">
        <f t="shared" si="35"/>
        <v>-72.886096372000111</v>
      </c>
      <c r="S88" s="57">
        <f t="shared" si="38"/>
        <v>-0.19191695028402331</v>
      </c>
      <c r="T88" s="58" t="s">
        <v>187</v>
      </c>
    </row>
    <row r="89" spans="1:20" s="38" customFormat="1" ht="31.5" x14ac:dyDescent="0.25">
      <c r="A89" s="45" t="s">
        <v>188</v>
      </c>
      <c r="B89" s="51" t="s">
        <v>189</v>
      </c>
      <c r="C89" s="47" t="s">
        <v>30</v>
      </c>
      <c r="D89" s="48">
        <v>0</v>
      </c>
      <c r="E89" s="48">
        <v>0</v>
      </c>
      <c r="F89" s="48">
        <v>0</v>
      </c>
      <c r="G89" s="48">
        <v>0</v>
      </c>
      <c r="H89" s="48">
        <v>0</v>
      </c>
      <c r="I89" s="48">
        <v>0</v>
      </c>
      <c r="J89" s="48">
        <v>0</v>
      </c>
      <c r="K89" s="48">
        <v>0</v>
      </c>
      <c r="L89" s="48">
        <v>0</v>
      </c>
      <c r="M89" s="48">
        <v>0</v>
      </c>
      <c r="N89" s="48">
        <v>0</v>
      </c>
      <c r="O89" s="48">
        <v>0</v>
      </c>
      <c r="P89" s="48">
        <v>0</v>
      </c>
      <c r="Q89" s="48">
        <v>0</v>
      </c>
      <c r="R89" s="48">
        <v>0</v>
      </c>
      <c r="S89" s="49">
        <v>0</v>
      </c>
      <c r="T89" s="50" t="s">
        <v>31</v>
      </c>
    </row>
    <row r="90" spans="1:20" s="38" customFormat="1" ht="31.5" x14ac:dyDescent="0.25">
      <c r="A90" s="45" t="s">
        <v>190</v>
      </c>
      <c r="B90" s="51" t="s">
        <v>191</v>
      </c>
      <c r="C90" s="47" t="s">
        <v>30</v>
      </c>
      <c r="D90" s="48">
        <f t="shared" ref="D90:P90" si="39">SUM(D91:D104)</f>
        <v>2300.3573672273997</v>
      </c>
      <c r="E90" s="48">
        <f t="shared" si="39"/>
        <v>758.95493903999989</v>
      </c>
      <c r="F90" s="48">
        <f t="shared" si="39"/>
        <v>1541.4024281873999</v>
      </c>
      <c r="G90" s="48">
        <f t="shared" si="39"/>
        <v>374.82549834399998</v>
      </c>
      <c r="H90" s="48">
        <f t="shared" si="39"/>
        <v>325.82577467999994</v>
      </c>
      <c r="I90" s="48">
        <f>SUM(I91:I104)</f>
        <v>30.149911230000004</v>
      </c>
      <c r="J90" s="48">
        <f t="shared" si="39"/>
        <v>30.149911230000004</v>
      </c>
      <c r="K90" s="48">
        <f>SUM(K91:K104)</f>
        <v>87.447006789999989</v>
      </c>
      <c r="L90" s="48">
        <f t="shared" si="39"/>
        <v>87.447006789999989</v>
      </c>
      <c r="M90" s="48">
        <f>SUM(M91:M104)</f>
        <v>128.34110536999998</v>
      </c>
      <c r="N90" s="48">
        <f t="shared" si="39"/>
        <v>128.34110536999998</v>
      </c>
      <c r="O90" s="48">
        <f t="shared" si="39"/>
        <v>128.887474954</v>
      </c>
      <c r="P90" s="48">
        <f t="shared" si="39"/>
        <v>79.887751290000011</v>
      </c>
      <c r="Q90" s="48">
        <f>SUM(Q91:Q104)</f>
        <v>1215.5766535074001</v>
      </c>
      <c r="R90" s="48">
        <f>SUM(R91:R104)</f>
        <v>-48.999723664000001</v>
      </c>
      <c r="S90" s="49">
        <f t="shared" si="38"/>
        <v>-0.13072676186781187</v>
      </c>
      <c r="T90" s="50" t="s">
        <v>31</v>
      </c>
    </row>
    <row r="91" spans="1:20" s="38" customFormat="1" ht="47.25" x14ac:dyDescent="0.25">
      <c r="A91" s="52" t="s">
        <v>190</v>
      </c>
      <c r="B91" s="66" t="s">
        <v>192</v>
      </c>
      <c r="C91" s="63" t="s">
        <v>193</v>
      </c>
      <c r="D91" s="55">
        <v>171.55086451259996</v>
      </c>
      <c r="E91" s="55">
        <v>78.218211750000009</v>
      </c>
      <c r="F91" s="55">
        <f>D91-E91</f>
        <v>93.332652762599949</v>
      </c>
      <c r="G91" s="56">
        <v>20.303380824000001</v>
      </c>
      <c r="H91" s="55">
        <f t="shared" ref="H91:H104" si="40">J91+L91+N91+P91</f>
        <v>17.095200609999999</v>
      </c>
      <c r="I91" s="55">
        <v>0.93017897000000005</v>
      </c>
      <c r="J91" s="55">
        <v>0.93017897000000005</v>
      </c>
      <c r="K91" s="55">
        <v>3.5449838099999997</v>
      </c>
      <c r="L91" s="55">
        <v>3.5449838099999997</v>
      </c>
      <c r="M91" s="55">
        <v>7.6723143399999998</v>
      </c>
      <c r="N91" s="55">
        <v>7.6723143399999998</v>
      </c>
      <c r="O91" s="55">
        <v>8.1559037040000018</v>
      </c>
      <c r="P91" s="55">
        <f>4947.72349/1000</f>
        <v>4.9477234900000004</v>
      </c>
      <c r="Q91" s="55">
        <f t="shared" ref="Q91:Q104" si="41">F91-H91</f>
        <v>76.237452152599957</v>
      </c>
      <c r="R91" s="55">
        <f t="shared" ref="R91:R104" si="42">H91-G91</f>
        <v>-3.2081802140000022</v>
      </c>
      <c r="S91" s="57">
        <f t="shared" si="38"/>
        <v>-0.15801211836640089</v>
      </c>
      <c r="T91" s="87" t="s">
        <v>194</v>
      </c>
    </row>
    <row r="92" spans="1:20" s="38" customFormat="1" ht="31.5" x14ac:dyDescent="0.25">
      <c r="A92" s="68" t="s">
        <v>190</v>
      </c>
      <c r="B92" s="69" t="s">
        <v>195</v>
      </c>
      <c r="C92" s="81" t="s">
        <v>196</v>
      </c>
      <c r="D92" s="55">
        <v>56.382512560000002</v>
      </c>
      <c r="E92" s="55">
        <f>D92-F92</f>
        <v>38.654943070000002</v>
      </c>
      <c r="F92" s="55">
        <v>17.72756949</v>
      </c>
      <c r="G92" s="56">
        <v>1.26945698</v>
      </c>
      <c r="H92" s="55">
        <f t="shared" si="40"/>
        <v>1.2694569799999997</v>
      </c>
      <c r="I92" s="55">
        <v>1.2694569799999997</v>
      </c>
      <c r="J92" s="55">
        <v>1.2694569799999997</v>
      </c>
      <c r="K92" s="55">
        <v>0</v>
      </c>
      <c r="L92" s="55">
        <v>0</v>
      </c>
      <c r="M92" s="55">
        <v>0</v>
      </c>
      <c r="N92" s="55">
        <v>0</v>
      </c>
      <c r="O92" s="55">
        <v>2.2204460492503131E-16</v>
      </c>
      <c r="P92" s="55">
        <v>0</v>
      </c>
      <c r="Q92" s="55">
        <f t="shared" si="41"/>
        <v>16.458112509999999</v>
      </c>
      <c r="R92" s="55">
        <f t="shared" si="42"/>
        <v>0</v>
      </c>
      <c r="S92" s="84">
        <f t="shared" si="38"/>
        <v>0</v>
      </c>
      <c r="T92" s="71" t="s">
        <v>31</v>
      </c>
    </row>
    <row r="93" spans="1:20" s="38" customFormat="1" ht="47.25" x14ac:dyDescent="0.25">
      <c r="A93" s="52" t="s">
        <v>190</v>
      </c>
      <c r="B93" s="66" t="s">
        <v>197</v>
      </c>
      <c r="C93" s="63" t="s">
        <v>198</v>
      </c>
      <c r="D93" s="55">
        <v>215.0130382774</v>
      </c>
      <c r="E93" s="55">
        <v>79.049804819999991</v>
      </c>
      <c r="F93" s="55">
        <f t="shared" ref="F93:F104" si="43">D93-E93</f>
        <v>135.96323345740001</v>
      </c>
      <c r="G93" s="56">
        <v>52.123683619999994</v>
      </c>
      <c r="H93" s="55">
        <f t="shared" si="40"/>
        <v>41.74414582</v>
      </c>
      <c r="I93" s="55">
        <v>1.4452866900000001</v>
      </c>
      <c r="J93" s="55">
        <v>1.4452866900000001</v>
      </c>
      <c r="K93" s="55">
        <v>11.82180861</v>
      </c>
      <c r="L93" s="55">
        <v>11.82180861</v>
      </c>
      <c r="M93" s="55">
        <v>14.254619330000001</v>
      </c>
      <c r="N93" s="55">
        <v>14.254619330000001</v>
      </c>
      <c r="O93" s="55">
        <v>24.601968989999992</v>
      </c>
      <c r="P93" s="55">
        <f>14222.43119/1000</f>
        <v>14.22243119</v>
      </c>
      <c r="Q93" s="55">
        <f t="shared" si="41"/>
        <v>94.219087637400008</v>
      </c>
      <c r="R93" s="55">
        <f t="shared" si="42"/>
        <v>-10.379537799999994</v>
      </c>
      <c r="S93" s="57">
        <f t="shared" si="38"/>
        <v>-0.19913285246051449</v>
      </c>
      <c r="T93" s="88" t="s">
        <v>199</v>
      </c>
    </row>
    <row r="94" spans="1:20" s="38" customFormat="1" ht="31.5" x14ac:dyDescent="0.25">
      <c r="A94" s="52" t="s">
        <v>190</v>
      </c>
      <c r="B94" s="66" t="s">
        <v>200</v>
      </c>
      <c r="C94" s="63" t="s">
        <v>201</v>
      </c>
      <c r="D94" s="55">
        <v>81.369379525999989</v>
      </c>
      <c r="E94" s="55">
        <v>41.057308399999997</v>
      </c>
      <c r="F94" s="55">
        <f t="shared" si="43"/>
        <v>40.312071125999992</v>
      </c>
      <c r="G94" s="56">
        <v>19.859542820000001</v>
      </c>
      <c r="H94" s="55">
        <f t="shared" si="40"/>
        <v>19.959286770000002</v>
      </c>
      <c r="I94" s="55">
        <v>3.4305192600000001</v>
      </c>
      <c r="J94" s="55">
        <v>3.4305192600000001</v>
      </c>
      <c r="K94" s="55">
        <v>7.8605988399999998</v>
      </c>
      <c r="L94" s="55">
        <v>7.8605988399999998</v>
      </c>
      <c r="M94" s="55">
        <v>7.3294357100000003</v>
      </c>
      <c r="N94" s="55">
        <v>7.3294357100000003</v>
      </c>
      <c r="O94" s="55">
        <v>1.2389890100000009</v>
      </c>
      <c r="P94" s="55">
        <f>1338.73296/1000</f>
        <v>1.33873296</v>
      </c>
      <c r="Q94" s="55">
        <f t="shared" si="41"/>
        <v>20.35278435599999</v>
      </c>
      <c r="R94" s="55">
        <f t="shared" si="42"/>
        <v>9.9743950000000581E-2</v>
      </c>
      <c r="S94" s="57">
        <f t="shared" si="38"/>
        <v>5.0224695958031411E-3</v>
      </c>
      <c r="T94" s="88" t="s">
        <v>31</v>
      </c>
    </row>
    <row r="95" spans="1:20" s="38" customFormat="1" ht="31.5" x14ac:dyDescent="0.25">
      <c r="A95" s="52" t="s">
        <v>190</v>
      </c>
      <c r="B95" s="66" t="s">
        <v>202</v>
      </c>
      <c r="C95" s="63" t="s">
        <v>203</v>
      </c>
      <c r="D95" s="55">
        <v>40.549163786000001</v>
      </c>
      <c r="E95" s="55">
        <v>22.928966339999999</v>
      </c>
      <c r="F95" s="55">
        <f t="shared" si="43"/>
        <v>17.620197446000002</v>
      </c>
      <c r="G95" s="56">
        <v>16.833511120000001</v>
      </c>
      <c r="H95" s="55">
        <f t="shared" si="40"/>
        <v>15.504915089999999</v>
      </c>
      <c r="I95" s="55">
        <v>1.58501655</v>
      </c>
      <c r="J95" s="55">
        <v>1.58501655</v>
      </c>
      <c r="K95" s="55">
        <v>5.8761451399999993</v>
      </c>
      <c r="L95" s="55">
        <v>5.8761451399999993</v>
      </c>
      <c r="M95" s="55">
        <v>5.5888197899999996</v>
      </c>
      <c r="N95" s="55">
        <v>5.5888197899999996</v>
      </c>
      <c r="O95" s="55">
        <v>3.7835296400000002</v>
      </c>
      <c r="P95" s="55">
        <f>2454.93361/1000</f>
        <v>2.4549336099999999</v>
      </c>
      <c r="Q95" s="55">
        <f t="shared" si="41"/>
        <v>2.1152823560000034</v>
      </c>
      <c r="R95" s="55">
        <f t="shared" si="42"/>
        <v>-1.3285960300000017</v>
      </c>
      <c r="S95" s="57">
        <f t="shared" si="38"/>
        <v>-7.892566325164857E-2</v>
      </c>
      <c r="T95" s="58" t="s">
        <v>31</v>
      </c>
    </row>
    <row r="96" spans="1:20" s="38" customFormat="1" ht="31.5" x14ac:dyDescent="0.25">
      <c r="A96" s="52" t="s">
        <v>190</v>
      </c>
      <c r="B96" s="66" t="s">
        <v>204</v>
      </c>
      <c r="C96" s="63" t="s">
        <v>205</v>
      </c>
      <c r="D96" s="55">
        <v>101.4684</v>
      </c>
      <c r="E96" s="55">
        <v>0</v>
      </c>
      <c r="F96" s="55">
        <f t="shared" si="43"/>
        <v>101.4684</v>
      </c>
      <c r="G96" s="56">
        <v>19.397560040000002</v>
      </c>
      <c r="H96" s="55">
        <f t="shared" si="40"/>
        <v>18.85125227</v>
      </c>
      <c r="I96" s="55">
        <v>1.1699493299999999</v>
      </c>
      <c r="J96" s="55">
        <v>1.1699493299999999</v>
      </c>
      <c r="K96" s="55">
        <v>6.6590410000000002</v>
      </c>
      <c r="L96" s="55">
        <v>6.6590410000000002</v>
      </c>
      <c r="M96" s="55">
        <v>5.4917135999999998</v>
      </c>
      <c r="N96" s="55">
        <v>5.4917135999999998</v>
      </c>
      <c r="O96" s="55">
        <v>6.0768561100000005</v>
      </c>
      <c r="P96" s="55">
        <f>5530.54834/1000</f>
        <v>5.5305483400000002</v>
      </c>
      <c r="Q96" s="55">
        <f t="shared" si="41"/>
        <v>82.617147729999999</v>
      </c>
      <c r="R96" s="55">
        <f t="shared" si="42"/>
        <v>-0.54630777000000208</v>
      </c>
      <c r="S96" s="57">
        <f t="shared" si="38"/>
        <v>-2.8163736514976757E-2</v>
      </c>
      <c r="T96" s="58" t="s">
        <v>31</v>
      </c>
    </row>
    <row r="97" spans="1:20" s="38" customFormat="1" ht="31.5" x14ac:dyDescent="0.25">
      <c r="A97" s="52" t="s">
        <v>190</v>
      </c>
      <c r="B97" s="66" t="s">
        <v>206</v>
      </c>
      <c r="C97" s="63" t="s">
        <v>207</v>
      </c>
      <c r="D97" s="55">
        <v>171.75359999999998</v>
      </c>
      <c r="E97" s="55">
        <v>0</v>
      </c>
      <c r="F97" s="55">
        <f t="shared" si="43"/>
        <v>171.75359999999998</v>
      </c>
      <c r="G97" s="56">
        <v>31.269101880000001</v>
      </c>
      <c r="H97" s="55">
        <f t="shared" si="40"/>
        <v>20.195947799999999</v>
      </c>
      <c r="I97" s="55">
        <v>1.2874173900000001</v>
      </c>
      <c r="J97" s="55">
        <v>1.2874173900000001</v>
      </c>
      <c r="K97" s="55">
        <v>12.065799929999999</v>
      </c>
      <c r="L97" s="55">
        <v>12.065799929999999</v>
      </c>
      <c r="M97" s="55">
        <v>6.8427304800000002</v>
      </c>
      <c r="N97" s="55">
        <v>6.8427304800000002</v>
      </c>
      <c r="O97" s="55">
        <v>11.073154080000002</v>
      </c>
      <c r="P97" s="55">
        <v>0</v>
      </c>
      <c r="Q97" s="55">
        <f t="shared" si="41"/>
        <v>151.55765219999998</v>
      </c>
      <c r="R97" s="55">
        <f t="shared" si="42"/>
        <v>-11.073154080000002</v>
      </c>
      <c r="S97" s="57">
        <f t="shared" si="38"/>
        <v>-0.3541244683807977</v>
      </c>
      <c r="T97" s="58" t="s">
        <v>208</v>
      </c>
    </row>
    <row r="98" spans="1:20" s="38" customFormat="1" ht="31.5" x14ac:dyDescent="0.25">
      <c r="A98" s="52" t="s">
        <v>190</v>
      </c>
      <c r="B98" s="66" t="s">
        <v>209</v>
      </c>
      <c r="C98" s="63" t="s">
        <v>210</v>
      </c>
      <c r="D98" s="55">
        <v>137.78731286799999</v>
      </c>
      <c r="E98" s="55">
        <v>33.135772930000002</v>
      </c>
      <c r="F98" s="55">
        <f t="shared" si="43"/>
        <v>104.65153993799998</v>
      </c>
      <c r="G98" s="56">
        <v>32.506804099999997</v>
      </c>
      <c r="H98" s="55">
        <f t="shared" si="40"/>
        <v>31.810963869999998</v>
      </c>
      <c r="I98" s="55">
        <v>2.7191701199999998</v>
      </c>
      <c r="J98" s="55">
        <v>2.7191701199999998</v>
      </c>
      <c r="K98" s="55">
        <v>13.77179278</v>
      </c>
      <c r="L98" s="55">
        <v>13.77179278</v>
      </c>
      <c r="M98" s="55">
        <v>11.80569171</v>
      </c>
      <c r="N98" s="55">
        <v>11.80569171</v>
      </c>
      <c r="O98" s="55">
        <v>4.2101494899999974</v>
      </c>
      <c r="P98" s="55">
        <f>3514.30926/1000</f>
        <v>3.5143092600000001</v>
      </c>
      <c r="Q98" s="55">
        <f t="shared" si="41"/>
        <v>72.84057606799999</v>
      </c>
      <c r="R98" s="55">
        <f t="shared" si="42"/>
        <v>-0.69584022999999817</v>
      </c>
      <c r="S98" s="57">
        <f t="shared" si="38"/>
        <v>-2.14059871237849E-2</v>
      </c>
      <c r="T98" s="58" t="s">
        <v>31</v>
      </c>
    </row>
    <row r="99" spans="1:20" s="38" customFormat="1" ht="31.5" x14ac:dyDescent="0.25">
      <c r="A99" s="52" t="s">
        <v>190</v>
      </c>
      <c r="B99" s="66" t="s">
        <v>211</v>
      </c>
      <c r="C99" s="63" t="s">
        <v>212</v>
      </c>
      <c r="D99" s="55">
        <v>131.079796784</v>
      </c>
      <c r="E99" s="55">
        <v>115.37954157</v>
      </c>
      <c r="F99" s="55">
        <f t="shared" si="43"/>
        <v>15.700255213999995</v>
      </c>
      <c r="G99" s="56">
        <v>4.8855879800000004</v>
      </c>
      <c r="H99" s="55">
        <f t="shared" si="40"/>
        <v>4.8855879800000004</v>
      </c>
      <c r="I99" s="55">
        <v>4.8855879800000004</v>
      </c>
      <c r="J99" s="55">
        <v>4.8855879800000004</v>
      </c>
      <c r="K99" s="55">
        <v>0</v>
      </c>
      <c r="L99" s="55">
        <v>0</v>
      </c>
      <c r="M99" s="55">
        <v>0</v>
      </c>
      <c r="N99" s="55">
        <v>0</v>
      </c>
      <c r="O99" s="55">
        <v>0</v>
      </c>
      <c r="P99" s="55">
        <v>0</v>
      </c>
      <c r="Q99" s="55">
        <f t="shared" si="41"/>
        <v>10.814667233999995</v>
      </c>
      <c r="R99" s="55">
        <f t="shared" si="42"/>
        <v>0</v>
      </c>
      <c r="S99" s="57">
        <f t="shared" si="38"/>
        <v>0</v>
      </c>
      <c r="T99" s="58" t="s">
        <v>31</v>
      </c>
    </row>
    <row r="100" spans="1:20" s="38" customFormat="1" ht="31.5" x14ac:dyDescent="0.25">
      <c r="A100" s="52" t="s">
        <v>190</v>
      </c>
      <c r="B100" s="66" t="s">
        <v>213</v>
      </c>
      <c r="C100" s="63" t="s">
        <v>214</v>
      </c>
      <c r="D100" s="55">
        <v>282.31409908300003</v>
      </c>
      <c r="E100" s="55">
        <v>56.558273179999993</v>
      </c>
      <c r="F100" s="55">
        <f t="shared" si="43"/>
        <v>225.75582590300004</v>
      </c>
      <c r="G100" s="56">
        <v>90.897662330000003</v>
      </c>
      <c r="H100" s="55">
        <f t="shared" si="40"/>
        <v>74.723231040000002</v>
      </c>
      <c r="I100" s="55">
        <v>3.97833433</v>
      </c>
      <c r="J100" s="55">
        <v>3.97833433</v>
      </c>
      <c r="K100" s="55">
        <v>7.2425351600000001</v>
      </c>
      <c r="L100" s="55">
        <v>7.2425351600000001</v>
      </c>
      <c r="M100" s="55">
        <v>45.566349150000001</v>
      </c>
      <c r="N100" s="55">
        <v>45.566349150000001</v>
      </c>
      <c r="O100" s="55">
        <v>34.110443690000004</v>
      </c>
      <c r="P100" s="55">
        <f>17936.0124/1000</f>
        <v>17.936012399999999</v>
      </c>
      <c r="Q100" s="55">
        <f t="shared" si="41"/>
        <v>151.03259486300004</v>
      </c>
      <c r="R100" s="55">
        <f t="shared" si="42"/>
        <v>-16.174431290000001</v>
      </c>
      <c r="S100" s="57">
        <f t="shared" si="38"/>
        <v>-0.1779411139450367</v>
      </c>
      <c r="T100" s="58" t="s">
        <v>215</v>
      </c>
    </row>
    <row r="101" spans="1:20" s="38" customFormat="1" x14ac:dyDescent="0.25">
      <c r="A101" s="52" t="s">
        <v>190</v>
      </c>
      <c r="B101" s="66" t="s">
        <v>216</v>
      </c>
      <c r="C101" s="63" t="s">
        <v>217</v>
      </c>
      <c r="D101" s="55">
        <v>151.68579255999998</v>
      </c>
      <c r="E101" s="55">
        <v>148.96788605999998</v>
      </c>
      <c r="F101" s="55">
        <f t="shared" si="43"/>
        <v>2.717906499999998</v>
      </c>
      <c r="G101" s="56">
        <v>2.7179065000000002</v>
      </c>
      <c r="H101" s="55">
        <f t="shared" si="40"/>
        <v>2.7179064999999998</v>
      </c>
      <c r="I101" s="55">
        <v>2.7179064999999998</v>
      </c>
      <c r="J101" s="55">
        <v>2.7179064999999998</v>
      </c>
      <c r="K101" s="55">
        <v>0</v>
      </c>
      <c r="L101" s="55">
        <v>0</v>
      </c>
      <c r="M101" s="55">
        <v>0</v>
      </c>
      <c r="N101" s="55">
        <v>0</v>
      </c>
      <c r="O101" s="55">
        <v>4.4408920985006262E-16</v>
      </c>
      <c r="P101" s="55">
        <v>0</v>
      </c>
      <c r="Q101" s="55">
        <f t="shared" si="41"/>
        <v>0</v>
      </c>
      <c r="R101" s="55">
        <f t="shared" si="42"/>
        <v>0</v>
      </c>
      <c r="S101" s="57">
        <f t="shared" si="38"/>
        <v>0</v>
      </c>
      <c r="T101" s="58" t="s">
        <v>31</v>
      </c>
    </row>
    <row r="102" spans="1:20" s="38" customFormat="1" ht="31.5" x14ac:dyDescent="0.25">
      <c r="A102" s="52" t="s">
        <v>190</v>
      </c>
      <c r="B102" s="66" t="s">
        <v>218</v>
      </c>
      <c r="C102" s="63" t="s">
        <v>219</v>
      </c>
      <c r="D102" s="55">
        <v>551.9275702356</v>
      </c>
      <c r="E102" s="55">
        <v>109.80777768</v>
      </c>
      <c r="F102" s="55">
        <f t="shared" si="43"/>
        <v>442.11979255559999</v>
      </c>
      <c r="G102" s="56">
        <v>82.074006190000006</v>
      </c>
      <c r="H102" s="55">
        <f t="shared" si="40"/>
        <v>76.38058599</v>
      </c>
      <c r="I102" s="55">
        <v>4.0437931699999998</v>
      </c>
      <c r="J102" s="55">
        <v>4.0437931699999998</v>
      </c>
      <c r="K102" s="55">
        <v>18.60430152</v>
      </c>
      <c r="L102" s="55">
        <v>18.60430152</v>
      </c>
      <c r="M102" s="55">
        <v>23.789431260000001</v>
      </c>
      <c r="N102" s="55">
        <v>23.789431260000001</v>
      </c>
      <c r="O102" s="55">
        <v>35.636480240000004</v>
      </c>
      <c r="P102" s="55">
        <f>29943.06004/1000</f>
        <v>29.943060039999999</v>
      </c>
      <c r="Q102" s="55">
        <f t="shared" si="41"/>
        <v>365.7392065656</v>
      </c>
      <c r="R102" s="55">
        <f t="shared" si="42"/>
        <v>-5.6934202000000056</v>
      </c>
      <c r="S102" s="57">
        <f t="shared" si="38"/>
        <v>-6.9369346816333416E-2</v>
      </c>
      <c r="T102" s="58" t="s">
        <v>31</v>
      </c>
    </row>
    <row r="103" spans="1:20" s="38" customFormat="1" ht="31.5" x14ac:dyDescent="0.25">
      <c r="A103" s="52" t="s">
        <v>190</v>
      </c>
      <c r="B103" s="66" t="s">
        <v>220</v>
      </c>
      <c r="C103" s="63" t="s">
        <v>221</v>
      </c>
      <c r="D103" s="55">
        <v>76.666010002600018</v>
      </c>
      <c r="E103" s="55">
        <v>26.620888900000001</v>
      </c>
      <c r="F103" s="55">
        <f t="shared" si="43"/>
        <v>50.045121102600021</v>
      </c>
      <c r="G103" s="56">
        <v>0.46465684000000002</v>
      </c>
      <c r="H103" s="55">
        <f t="shared" si="40"/>
        <v>0.46465684000000002</v>
      </c>
      <c r="I103" s="55">
        <v>0.46465684000000002</v>
      </c>
      <c r="J103" s="55">
        <v>0.46465684000000002</v>
      </c>
      <c r="K103" s="55">
        <v>0</v>
      </c>
      <c r="L103" s="55">
        <v>0</v>
      </c>
      <c r="M103" s="55">
        <v>0</v>
      </c>
      <c r="N103" s="55">
        <v>0</v>
      </c>
      <c r="O103" s="55">
        <v>0</v>
      </c>
      <c r="P103" s="55">
        <v>0</v>
      </c>
      <c r="Q103" s="55">
        <f t="shared" si="41"/>
        <v>49.580464262600017</v>
      </c>
      <c r="R103" s="55">
        <f t="shared" si="42"/>
        <v>0</v>
      </c>
      <c r="S103" s="57">
        <f t="shared" si="38"/>
        <v>0</v>
      </c>
      <c r="T103" s="58" t="s">
        <v>31</v>
      </c>
    </row>
    <row r="104" spans="1:20" s="38" customFormat="1" ht="31.5" x14ac:dyDescent="0.25">
      <c r="A104" s="52" t="s">
        <v>190</v>
      </c>
      <c r="B104" s="53" t="s">
        <v>222</v>
      </c>
      <c r="C104" s="54" t="s">
        <v>223</v>
      </c>
      <c r="D104" s="55">
        <v>130.80982703219999</v>
      </c>
      <c r="E104" s="55">
        <v>8.5755643400000015</v>
      </c>
      <c r="F104" s="55">
        <f t="shared" si="43"/>
        <v>122.23426269219999</v>
      </c>
      <c r="G104" s="56">
        <v>0.22263711999999999</v>
      </c>
      <c r="H104" s="55">
        <f t="shared" si="40"/>
        <v>0.22263711999999999</v>
      </c>
      <c r="I104" s="55">
        <v>0.22263711999999999</v>
      </c>
      <c r="J104" s="55">
        <v>0.22263711999999999</v>
      </c>
      <c r="K104" s="55">
        <v>0</v>
      </c>
      <c r="L104" s="55">
        <v>0</v>
      </c>
      <c r="M104" s="55">
        <v>0</v>
      </c>
      <c r="N104" s="55">
        <v>0</v>
      </c>
      <c r="O104" s="55">
        <v>0</v>
      </c>
      <c r="P104" s="55">
        <v>0</v>
      </c>
      <c r="Q104" s="55">
        <f t="shared" si="41"/>
        <v>122.01162557219999</v>
      </c>
      <c r="R104" s="55">
        <f t="shared" si="42"/>
        <v>0</v>
      </c>
      <c r="S104" s="57">
        <f t="shared" si="38"/>
        <v>0</v>
      </c>
      <c r="T104" s="58" t="s">
        <v>31</v>
      </c>
    </row>
    <row r="105" spans="1:20" s="38" customFormat="1" ht="31.5" x14ac:dyDescent="0.25">
      <c r="A105" s="45" t="s">
        <v>224</v>
      </c>
      <c r="B105" s="51" t="s">
        <v>225</v>
      </c>
      <c r="C105" s="47" t="s">
        <v>30</v>
      </c>
      <c r="D105" s="48">
        <f>SUM(D106:D120)</f>
        <v>2369.6942753493831</v>
      </c>
      <c r="E105" s="48">
        <f t="shared" ref="E105:P105" si="44">SUM(E106:E120)</f>
        <v>457.52789968000002</v>
      </c>
      <c r="F105" s="48">
        <f t="shared" si="44"/>
        <v>1912.1663756693824</v>
      </c>
      <c r="G105" s="48">
        <f t="shared" si="44"/>
        <v>200.34967621999999</v>
      </c>
      <c r="H105" s="48">
        <f t="shared" si="44"/>
        <v>198.31315502000001</v>
      </c>
      <c r="I105" s="48">
        <f>SUM(I106:I120)</f>
        <v>15.041538689999999</v>
      </c>
      <c r="J105" s="48">
        <f t="shared" si="44"/>
        <v>15.041538689999999</v>
      </c>
      <c r="K105" s="48">
        <f>SUM(K106:K120)</f>
        <v>15.730430950000002</v>
      </c>
      <c r="L105" s="48">
        <f t="shared" si="44"/>
        <v>15.730430950000002</v>
      </c>
      <c r="M105" s="48">
        <f>SUM(M106:M120)</f>
        <v>36.249436940000002</v>
      </c>
      <c r="N105" s="48">
        <f t="shared" si="44"/>
        <v>36.249436940000002</v>
      </c>
      <c r="O105" s="48">
        <f t="shared" si="44"/>
        <v>133.32826964000003</v>
      </c>
      <c r="P105" s="48">
        <f t="shared" si="44"/>
        <v>131.29174843999999</v>
      </c>
      <c r="Q105" s="48">
        <f>SUM(Q106:Q120)</f>
        <v>1791.9732206493829</v>
      </c>
      <c r="R105" s="48">
        <f>SUM(R106:R120)</f>
        <v>-80.156521199999986</v>
      </c>
      <c r="S105" s="49">
        <f t="shared" si="38"/>
        <v>-0.40008310825509746</v>
      </c>
      <c r="T105" s="50" t="s">
        <v>31</v>
      </c>
    </row>
    <row r="106" spans="1:20" s="38" customFormat="1" ht="47.25" x14ac:dyDescent="0.25">
      <c r="A106" s="52" t="s">
        <v>224</v>
      </c>
      <c r="B106" s="66" t="s">
        <v>226</v>
      </c>
      <c r="C106" s="54" t="s">
        <v>227</v>
      </c>
      <c r="D106" s="55">
        <v>293.55357750220003</v>
      </c>
      <c r="E106" s="55">
        <v>75.275512390000003</v>
      </c>
      <c r="F106" s="55">
        <f t="shared" ref="F106:F120" si="45">D106-E106</f>
        <v>218.27806511220001</v>
      </c>
      <c r="G106" s="56">
        <v>1.08243384</v>
      </c>
      <c r="H106" s="55">
        <f t="shared" ref="H106:H120" si="46">J106+L106+N106+P106</f>
        <v>1.0824338399999998</v>
      </c>
      <c r="I106" s="55">
        <v>0.27060846</v>
      </c>
      <c r="J106" s="55">
        <v>0.27060846</v>
      </c>
      <c r="K106" s="55">
        <v>0.27060846</v>
      </c>
      <c r="L106" s="55">
        <v>0.27060846</v>
      </c>
      <c r="M106" s="55">
        <v>0.27060846</v>
      </c>
      <c r="N106" s="55">
        <v>0.27060846</v>
      </c>
      <c r="O106" s="55">
        <v>0.27060845999999988</v>
      </c>
      <c r="P106" s="55">
        <v>0.27060845999999994</v>
      </c>
      <c r="Q106" s="55">
        <f t="shared" ref="Q106:Q115" si="47">F106-H106</f>
        <v>217.19563127220002</v>
      </c>
      <c r="R106" s="55">
        <f t="shared" ref="R106:R115" si="48">H106-G106</f>
        <v>0</v>
      </c>
      <c r="S106" s="57">
        <f t="shared" si="38"/>
        <v>0</v>
      </c>
      <c r="T106" s="58" t="s">
        <v>31</v>
      </c>
    </row>
    <row r="107" spans="1:20" s="38" customFormat="1" ht="31.5" x14ac:dyDescent="0.25">
      <c r="A107" s="52" t="s">
        <v>224</v>
      </c>
      <c r="B107" s="66" t="s">
        <v>228</v>
      </c>
      <c r="C107" s="63" t="s">
        <v>229</v>
      </c>
      <c r="D107" s="55">
        <v>5.3232714000000003</v>
      </c>
      <c r="E107" s="55">
        <v>5.0160969900000003</v>
      </c>
      <c r="F107" s="55">
        <f t="shared" si="45"/>
        <v>0.30717441000000001</v>
      </c>
      <c r="G107" s="56">
        <v>0.30717441000000001</v>
      </c>
      <c r="H107" s="55">
        <f t="shared" si="46"/>
        <v>0.30717441000000001</v>
      </c>
      <c r="I107" s="55">
        <v>0.30717441000000001</v>
      </c>
      <c r="J107" s="55">
        <v>0.30717441000000001</v>
      </c>
      <c r="K107" s="55">
        <v>0</v>
      </c>
      <c r="L107" s="55">
        <v>0</v>
      </c>
      <c r="M107" s="55">
        <v>0</v>
      </c>
      <c r="N107" s="55">
        <v>0</v>
      </c>
      <c r="O107" s="55">
        <v>0</v>
      </c>
      <c r="P107" s="55">
        <v>0</v>
      </c>
      <c r="Q107" s="55">
        <f t="shared" si="47"/>
        <v>0</v>
      </c>
      <c r="R107" s="55">
        <f t="shared" si="48"/>
        <v>0</v>
      </c>
      <c r="S107" s="57">
        <f t="shared" si="38"/>
        <v>0</v>
      </c>
      <c r="T107" s="58" t="s">
        <v>31</v>
      </c>
    </row>
    <row r="108" spans="1:20" s="38" customFormat="1" x14ac:dyDescent="0.25">
      <c r="A108" s="52" t="s">
        <v>224</v>
      </c>
      <c r="B108" s="66" t="s">
        <v>230</v>
      </c>
      <c r="C108" s="63" t="s">
        <v>231</v>
      </c>
      <c r="D108" s="55">
        <v>5.4097337799999998</v>
      </c>
      <c r="E108" s="55">
        <v>4.8581504299999994</v>
      </c>
      <c r="F108" s="55">
        <f t="shared" si="45"/>
        <v>0.55158335000000047</v>
      </c>
      <c r="G108" s="56">
        <v>0.55158335000000003</v>
      </c>
      <c r="H108" s="55">
        <f t="shared" si="46"/>
        <v>0.55158335000000003</v>
      </c>
      <c r="I108" s="55">
        <v>0.55158335000000003</v>
      </c>
      <c r="J108" s="55">
        <v>0.55158335000000003</v>
      </c>
      <c r="K108" s="55">
        <v>0</v>
      </c>
      <c r="L108" s="55">
        <v>0</v>
      </c>
      <c r="M108" s="55">
        <v>0</v>
      </c>
      <c r="N108" s="55">
        <v>0</v>
      </c>
      <c r="O108" s="55">
        <v>0</v>
      </c>
      <c r="P108" s="55">
        <v>0</v>
      </c>
      <c r="Q108" s="55">
        <f t="shared" si="47"/>
        <v>0</v>
      </c>
      <c r="R108" s="55">
        <f t="shared" si="48"/>
        <v>0</v>
      </c>
      <c r="S108" s="57">
        <f t="shared" si="38"/>
        <v>0</v>
      </c>
      <c r="T108" s="58" t="s">
        <v>31</v>
      </c>
    </row>
    <row r="109" spans="1:20" s="38" customFormat="1" ht="31.5" x14ac:dyDescent="0.25">
      <c r="A109" s="52" t="s">
        <v>224</v>
      </c>
      <c r="B109" s="66" t="s">
        <v>232</v>
      </c>
      <c r="C109" s="63" t="s">
        <v>233</v>
      </c>
      <c r="D109" s="55">
        <v>216.90407048199998</v>
      </c>
      <c r="E109" s="55">
        <v>180.38092537</v>
      </c>
      <c r="F109" s="55">
        <f t="shared" si="45"/>
        <v>36.52314511199998</v>
      </c>
      <c r="G109" s="56">
        <v>20.430682000000001</v>
      </c>
      <c r="H109" s="55">
        <f t="shared" si="46"/>
        <v>17.541064949999999</v>
      </c>
      <c r="I109" s="55">
        <v>0</v>
      </c>
      <c r="J109" s="55">
        <v>0</v>
      </c>
      <c r="K109" s="55">
        <v>9.7430400000000006</v>
      </c>
      <c r="L109" s="55">
        <v>9.7430400000000006</v>
      </c>
      <c r="M109" s="55">
        <v>5.6292613500000002</v>
      </c>
      <c r="N109" s="55">
        <v>5.6292613500000002</v>
      </c>
      <c r="O109" s="55">
        <v>5.0583806500000001</v>
      </c>
      <c r="P109" s="55">
        <v>2.1687635999999983</v>
      </c>
      <c r="Q109" s="55">
        <f t="shared" si="47"/>
        <v>18.982080161999981</v>
      </c>
      <c r="R109" s="55">
        <f t="shared" si="48"/>
        <v>-2.8896170500000018</v>
      </c>
      <c r="S109" s="57">
        <f t="shared" si="38"/>
        <v>-0.14143517333391031</v>
      </c>
      <c r="T109" s="58" t="s">
        <v>215</v>
      </c>
    </row>
    <row r="110" spans="1:20" s="38" customFormat="1" ht="47.25" x14ac:dyDescent="0.25">
      <c r="A110" s="52" t="s">
        <v>224</v>
      </c>
      <c r="B110" s="66" t="s">
        <v>234</v>
      </c>
      <c r="C110" s="54" t="s">
        <v>235</v>
      </c>
      <c r="D110" s="55">
        <v>392.27368778248439</v>
      </c>
      <c r="E110" s="55">
        <v>54.558237470000002</v>
      </c>
      <c r="F110" s="55">
        <f t="shared" si="45"/>
        <v>337.71545031248439</v>
      </c>
      <c r="G110" s="56">
        <v>0.9730088899999999</v>
      </c>
      <c r="H110" s="55">
        <f t="shared" si="46"/>
        <v>0.9730088899999999</v>
      </c>
      <c r="I110" s="55">
        <v>0.9730088899999999</v>
      </c>
      <c r="J110" s="55">
        <v>0.9730088899999999</v>
      </c>
      <c r="K110" s="55">
        <v>0</v>
      </c>
      <c r="L110" s="55">
        <v>0</v>
      </c>
      <c r="M110" s="55">
        <v>0</v>
      </c>
      <c r="N110" s="55">
        <v>0</v>
      </c>
      <c r="O110" s="55">
        <v>0</v>
      </c>
      <c r="P110" s="55">
        <v>0</v>
      </c>
      <c r="Q110" s="55">
        <f t="shared" si="47"/>
        <v>336.74244142248438</v>
      </c>
      <c r="R110" s="55">
        <f t="shared" si="48"/>
        <v>0</v>
      </c>
      <c r="S110" s="57">
        <f t="shared" si="38"/>
        <v>0</v>
      </c>
      <c r="T110" s="58" t="s">
        <v>31</v>
      </c>
    </row>
    <row r="111" spans="1:20" s="38" customFormat="1" ht="31.5" x14ac:dyDescent="0.25">
      <c r="A111" s="52" t="s">
        <v>224</v>
      </c>
      <c r="B111" s="86" t="s">
        <v>236</v>
      </c>
      <c r="C111" s="54" t="s">
        <v>237</v>
      </c>
      <c r="D111" s="55">
        <v>155.52326661199999</v>
      </c>
      <c r="E111" s="55">
        <v>35.58200011000001</v>
      </c>
      <c r="F111" s="55">
        <f t="shared" si="45"/>
        <v>119.94126650199998</v>
      </c>
      <c r="G111" s="56">
        <v>30.210941259999998</v>
      </c>
      <c r="H111" s="55">
        <f t="shared" si="46"/>
        <v>28.582339119999997</v>
      </c>
      <c r="I111" s="55">
        <v>0.88451941000000001</v>
      </c>
      <c r="J111" s="55">
        <v>0.88451941000000001</v>
      </c>
      <c r="K111" s="55">
        <v>3.0911830599999996</v>
      </c>
      <c r="L111" s="55">
        <v>3.0911830599999996</v>
      </c>
      <c r="M111" s="55">
        <v>6.1653714499999994</v>
      </c>
      <c r="N111" s="55">
        <v>6.1653714499999994</v>
      </c>
      <c r="O111" s="55">
        <v>20.069867340000002</v>
      </c>
      <c r="P111" s="55">
        <v>18.441265199999997</v>
      </c>
      <c r="Q111" s="55">
        <f t="shared" si="47"/>
        <v>91.358927381999976</v>
      </c>
      <c r="R111" s="55">
        <f t="shared" si="48"/>
        <v>-1.6286021400000017</v>
      </c>
      <c r="S111" s="57">
        <f t="shared" si="38"/>
        <v>-5.3907692778718867E-2</v>
      </c>
      <c r="T111" s="58" t="s">
        <v>31</v>
      </c>
    </row>
    <row r="112" spans="1:20" s="38" customFormat="1" ht="31.5" x14ac:dyDescent="0.25">
      <c r="A112" s="52" t="s">
        <v>224</v>
      </c>
      <c r="B112" s="66" t="s">
        <v>238</v>
      </c>
      <c r="C112" s="54" t="s">
        <v>239</v>
      </c>
      <c r="D112" s="55">
        <v>227.29016688600001</v>
      </c>
      <c r="E112" s="55">
        <v>16.759785709999999</v>
      </c>
      <c r="F112" s="55">
        <f t="shared" si="45"/>
        <v>210.53038117600002</v>
      </c>
      <c r="G112" s="56">
        <v>5.6050721800000005</v>
      </c>
      <c r="H112" s="55">
        <f t="shared" si="46"/>
        <v>3.2677801099999999</v>
      </c>
      <c r="I112" s="55">
        <v>0</v>
      </c>
      <c r="J112" s="55">
        <v>0</v>
      </c>
      <c r="K112" s="55">
        <v>0.31973604</v>
      </c>
      <c r="L112" s="55">
        <v>0.31973604</v>
      </c>
      <c r="M112" s="55">
        <v>1.7529242999999999</v>
      </c>
      <c r="N112" s="55">
        <v>1.7529242999999999</v>
      </c>
      <c r="O112" s="55">
        <v>3.53241184</v>
      </c>
      <c r="P112" s="55">
        <v>1.1951197700000002</v>
      </c>
      <c r="Q112" s="55">
        <f t="shared" si="47"/>
        <v>207.26260106600003</v>
      </c>
      <c r="R112" s="55">
        <f t="shared" si="48"/>
        <v>-2.3372920700000006</v>
      </c>
      <c r="S112" s="57">
        <f t="shared" si="38"/>
        <v>-0.41699589138921678</v>
      </c>
      <c r="T112" s="58" t="s">
        <v>109</v>
      </c>
    </row>
    <row r="113" spans="1:20" s="38" customFormat="1" ht="63" x14ac:dyDescent="0.25">
      <c r="A113" s="52" t="s">
        <v>224</v>
      </c>
      <c r="B113" s="66" t="s">
        <v>240</v>
      </c>
      <c r="C113" s="54" t="s">
        <v>241</v>
      </c>
      <c r="D113" s="55">
        <v>143.73239126800001</v>
      </c>
      <c r="E113" s="55">
        <v>23.882294649999999</v>
      </c>
      <c r="F113" s="55">
        <f t="shared" si="45"/>
        <v>119.85009661800001</v>
      </c>
      <c r="G113" s="56">
        <v>18.323180670000003</v>
      </c>
      <c r="H113" s="55">
        <f t="shared" si="46"/>
        <v>7.4522773700000009</v>
      </c>
      <c r="I113" s="55">
        <v>1.1037806700000001</v>
      </c>
      <c r="J113" s="55">
        <v>1.1037806700000001</v>
      </c>
      <c r="K113" s="55">
        <v>0</v>
      </c>
      <c r="L113" s="55">
        <v>0</v>
      </c>
      <c r="M113" s="55">
        <v>2.3719310600000001</v>
      </c>
      <c r="N113" s="55">
        <v>2.3719310600000001</v>
      </c>
      <c r="O113" s="55">
        <v>14.847468940000004</v>
      </c>
      <c r="P113" s="55">
        <v>3.97656564</v>
      </c>
      <c r="Q113" s="55">
        <f t="shared" si="47"/>
        <v>112.397819248</v>
      </c>
      <c r="R113" s="55">
        <f t="shared" si="48"/>
        <v>-10.870903300000002</v>
      </c>
      <c r="S113" s="57">
        <f t="shared" si="38"/>
        <v>-0.59328691321581561</v>
      </c>
      <c r="T113" s="58" t="s">
        <v>242</v>
      </c>
    </row>
    <row r="114" spans="1:20" s="38" customFormat="1" ht="63" x14ac:dyDescent="0.25">
      <c r="A114" s="52" t="s">
        <v>224</v>
      </c>
      <c r="B114" s="66" t="s">
        <v>243</v>
      </c>
      <c r="C114" s="63" t="s">
        <v>244</v>
      </c>
      <c r="D114" s="55">
        <v>398.14979580677954</v>
      </c>
      <c r="E114" s="55">
        <v>26.817359</v>
      </c>
      <c r="F114" s="55">
        <f t="shared" si="45"/>
        <v>371.33243680677953</v>
      </c>
      <c r="G114" s="56">
        <v>34.305999999999997</v>
      </c>
      <c r="H114" s="55">
        <f t="shared" si="46"/>
        <v>11.839103160000001</v>
      </c>
      <c r="I114" s="55">
        <v>0</v>
      </c>
      <c r="J114" s="55">
        <v>0</v>
      </c>
      <c r="K114" s="55">
        <v>0</v>
      </c>
      <c r="L114" s="55">
        <v>0</v>
      </c>
      <c r="M114" s="55">
        <v>3.2854943400000001</v>
      </c>
      <c r="N114" s="55">
        <v>3.2854943400000001</v>
      </c>
      <c r="O114" s="55">
        <v>31.020505659999998</v>
      </c>
      <c r="P114" s="55">
        <v>8.5536088200000009</v>
      </c>
      <c r="Q114" s="55">
        <f t="shared" si="47"/>
        <v>359.49333364677955</v>
      </c>
      <c r="R114" s="55">
        <f t="shared" si="48"/>
        <v>-22.466896839999997</v>
      </c>
      <c r="S114" s="57">
        <f t="shared" si="38"/>
        <v>-0.65489701043549231</v>
      </c>
      <c r="T114" s="58" t="s">
        <v>245</v>
      </c>
    </row>
    <row r="115" spans="1:20" s="38" customFormat="1" ht="31.5" x14ac:dyDescent="0.25">
      <c r="A115" s="52" t="s">
        <v>224</v>
      </c>
      <c r="B115" s="66" t="s">
        <v>246</v>
      </c>
      <c r="C115" s="63" t="s">
        <v>247</v>
      </c>
      <c r="D115" s="55">
        <v>29.939999999999998</v>
      </c>
      <c r="E115" s="55">
        <v>0</v>
      </c>
      <c r="F115" s="55">
        <f t="shared" si="45"/>
        <v>29.939999999999998</v>
      </c>
      <c r="G115" s="56">
        <v>2.88</v>
      </c>
      <c r="H115" s="55">
        <f t="shared" si="46"/>
        <v>2.6579514</v>
      </c>
      <c r="I115" s="55">
        <v>0</v>
      </c>
      <c r="J115" s="55">
        <v>0</v>
      </c>
      <c r="K115" s="55">
        <v>0</v>
      </c>
      <c r="L115" s="55">
        <v>0</v>
      </c>
      <c r="M115" s="55">
        <v>0.35627544</v>
      </c>
      <c r="N115" s="55">
        <v>0.35627544</v>
      </c>
      <c r="O115" s="55">
        <v>2.5237245599999998</v>
      </c>
      <c r="P115" s="55">
        <v>2.3016759599999999</v>
      </c>
      <c r="Q115" s="55">
        <f t="shared" si="47"/>
        <v>27.282048599999996</v>
      </c>
      <c r="R115" s="55">
        <f t="shared" si="48"/>
        <v>-0.22204859999999993</v>
      </c>
      <c r="S115" s="57">
        <f>R115/G115</f>
        <v>-7.7100208333333309E-2</v>
      </c>
      <c r="T115" s="58" t="s">
        <v>31</v>
      </c>
    </row>
    <row r="116" spans="1:20" s="38" customFormat="1" ht="31.5" x14ac:dyDescent="0.25">
      <c r="A116" s="52" t="s">
        <v>224</v>
      </c>
      <c r="B116" s="66" t="s">
        <v>248</v>
      </c>
      <c r="C116" s="63" t="s">
        <v>249</v>
      </c>
      <c r="D116" s="55" t="s">
        <v>31</v>
      </c>
      <c r="E116" s="55" t="s">
        <v>31</v>
      </c>
      <c r="F116" s="55" t="s">
        <v>31</v>
      </c>
      <c r="G116" s="56" t="s">
        <v>31</v>
      </c>
      <c r="H116" s="55">
        <f t="shared" si="46"/>
        <v>78.12</v>
      </c>
      <c r="I116" s="55" t="s">
        <v>31</v>
      </c>
      <c r="J116" s="55">
        <v>0</v>
      </c>
      <c r="K116" s="55" t="s">
        <v>31</v>
      </c>
      <c r="L116" s="55">
        <v>0</v>
      </c>
      <c r="M116" s="55" t="s">
        <v>31</v>
      </c>
      <c r="N116" s="55">
        <v>0</v>
      </c>
      <c r="O116" s="55" t="s">
        <v>31</v>
      </c>
      <c r="P116" s="55">
        <v>78.12</v>
      </c>
      <c r="Q116" s="55" t="s">
        <v>31</v>
      </c>
      <c r="R116" s="55" t="s">
        <v>31</v>
      </c>
      <c r="S116" s="57" t="s">
        <v>31</v>
      </c>
      <c r="T116" s="58" t="s">
        <v>250</v>
      </c>
    </row>
    <row r="117" spans="1:20" s="38" customFormat="1" ht="47.25" x14ac:dyDescent="0.25">
      <c r="A117" s="52" t="s">
        <v>224</v>
      </c>
      <c r="B117" s="62" t="s">
        <v>251</v>
      </c>
      <c r="C117" s="63" t="s">
        <v>252</v>
      </c>
      <c r="D117" s="55">
        <v>76.560210158918991</v>
      </c>
      <c r="E117" s="55">
        <v>0</v>
      </c>
      <c r="F117" s="55">
        <f>D117-E117</f>
        <v>76.560210158918991</v>
      </c>
      <c r="G117" s="56">
        <v>3.5874000000000001</v>
      </c>
      <c r="H117" s="55">
        <f>J117+L117+N117+P117</f>
        <v>3.2821865300000002</v>
      </c>
      <c r="I117" s="55">
        <v>0</v>
      </c>
      <c r="J117" s="55">
        <v>0</v>
      </c>
      <c r="K117" s="55">
        <v>2.0326569999999999E-2</v>
      </c>
      <c r="L117" s="55">
        <v>2.0326569999999999E-2</v>
      </c>
      <c r="M117" s="55">
        <v>0.35522774000000001</v>
      </c>
      <c r="N117" s="55">
        <v>0.35522774000000001</v>
      </c>
      <c r="O117" s="55">
        <v>3.2118456900000001</v>
      </c>
      <c r="P117" s="55">
        <f>2906.63222/1000</f>
        <v>2.9066322200000001</v>
      </c>
      <c r="Q117" s="55">
        <f>F117-H117</f>
        <v>73.278023628918987</v>
      </c>
      <c r="R117" s="55">
        <f>H117-G117</f>
        <v>-0.30521346999999999</v>
      </c>
      <c r="S117" s="57">
        <f t="shared" ref="S117:S178" si="49">R117/G117</f>
        <v>-8.5079296983888039E-2</v>
      </c>
      <c r="T117" s="58" t="s">
        <v>31</v>
      </c>
    </row>
    <row r="118" spans="1:20" s="38" customFormat="1" ht="47.25" x14ac:dyDescent="0.25">
      <c r="A118" s="52" t="s">
        <v>224</v>
      </c>
      <c r="B118" s="62" t="s">
        <v>253</v>
      </c>
      <c r="C118" s="63" t="s">
        <v>254</v>
      </c>
      <c r="D118" s="55">
        <v>77.707164799999987</v>
      </c>
      <c r="E118" s="55">
        <v>2.2721619999999998</v>
      </c>
      <c r="F118" s="55">
        <f>D118-E118</f>
        <v>75.435002799999992</v>
      </c>
      <c r="G118" s="56">
        <v>32.504997199999998</v>
      </c>
      <c r="H118" s="55">
        <f t="shared" si="46"/>
        <v>0.9763909999999999</v>
      </c>
      <c r="I118" s="55">
        <v>0</v>
      </c>
      <c r="J118" s="55">
        <v>0</v>
      </c>
      <c r="K118" s="55">
        <v>0.9251411799999999</v>
      </c>
      <c r="L118" s="55">
        <v>0.9251411799999999</v>
      </c>
      <c r="M118" s="55">
        <v>5.1249820000000001E-2</v>
      </c>
      <c r="N118" s="55">
        <v>5.1249820000000001E-2</v>
      </c>
      <c r="O118" s="55">
        <v>31.528606199999999</v>
      </c>
      <c r="P118" s="55">
        <v>0</v>
      </c>
      <c r="Q118" s="55">
        <f>F118-H118</f>
        <v>74.458611799999986</v>
      </c>
      <c r="R118" s="55">
        <f>H118-G118</f>
        <v>-31.528606199999999</v>
      </c>
      <c r="S118" s="57">
        <f t="shared" si="49"/>
        <v>-0.96996181867076114</v>
      </c>
      <c r="T118" s="58" t="s">
        <v>75</v>
      </c>
    </row>
    <row r="119" spans="1:20" s="38" customFormat="1" ht="31.5" x14ac:dyDescent="0.25">
      <c r="A119" s="52" t="s">
        <v>224</v>
      </c>
      <c r="B119" s="62" t="s">
        <v>255</v>
      </c>
      <c r="C119" s="63" t="s">
        <v>256</v>
      </c>
      <c r="D119" s="55">
        <v>35.492379999999997</v>
      </c>
      <c r="E119" s="55">
        <v>6.8805800000000001</v>
      </c>
      <c r="F119" s="55">
        <f t="shared" si="45"/>
        <v>28.611799999999995</v>
      </c>
      <c r="G119" s="56">
        <v>28.611799999999999</v>
      </c>
      <c r="H119" s="55">
        <f t="shared" si="46"/>
        <v>27.917451579999998</v>
      </c>
      <c r="I119" s="55">
        <v>0.12628854</v>
      </c>
      <c r="J119" s="55">
        <v>0.12628854</v>
      </c>
      <c r="K119" s="55">
        <v>1.1744611300000001</v>
      </c>
      <c r="L119" s="55">
        <v>1.1744611300000001</v>
      </c>
      <c r="M119" s="55">
        <v>15.072490869999999</v>
      </c>
      <c r="N119" s="55">
        <v>15.072490869999999</v>
      </c>
      <c r="O119" s="55">
        <v>12.238559459999998</v>
      </c>
      <c r="P119" s="55">
        <f>11544.21104/1000</f>
        <v>11.54421104</v>
      </c>
      <c r="Q119" s="55">
        <f>F119-H119</f>
        <v>0.69434841999999719</v>
      </c>
      <c r="R119" s="55">
        <f>H119-G119</f>
        <v>-0.69434842000000074</v>
      </c>
      <c r="S119" s="57">
        <f t="shared" si="49"/>
        <v>-2.4267904151434049E-2</v>
      </c>
      <c r="T119" s="58" t="s">
        <v>31</v>
      </c>
    </row>
    <row r="120" spans="1:20" s="38" customFormat="1" ht="63" x14ac:dyDescent="0.25">
      <c r="A120" s="52" t="s">
        <v>224</v>
      </c>
      <c r="B120" s="74" t="s">
        <v>257</v>
      </c>
      <c r="C120" s="63" t="s">
        <v>258</v>
      </c>
      <c r="D120" s="55">
        <v>311.83455887099996</v>
      </c>
      <c r="E120" s="55">
        <v>25.24479556</v>
      </c>
      <c r="F120" s="55">
        <f t="shared" si="45"/>
        <v>286.58976331099996</v>
      </c>
      <c r="G120" s="56">
        <v>20.975402419999998</v>
      </c>
      <c r="H120" s="55">
        <f t="shared" si="46"/>
        <v>13.762409309999999</v>
      </c>
      <c r="I120" s="55">
        <v>10.82457496</v>
      </c>
      <c r="J120" s="55">
        <v>10.82457496</v>
      </c>
      <c r="K120" s="55">
        <v>0.18593451</v>
      </c>
      <c r="L120" s="55">
        <v>0.18593451</v>
      </c>
      <c r="M120" s="55">
        <v>0.93860211000000004</v>
      </c>
      <c r="N120" s="55">
        <v>0.93860211000000004</v>
      </c>
      <c r="O120" s="55">
        <v>9.0262908399999997</v>
      </c>
      <c r="P120" s="55">
        <f>1813.29773/1000</f>
        <v>1.8132977299999999</v>
      </c>
      <c r="Q120" s="55">
        <f>F120-H120</f>
        <v>272.82735400099995</v>
      </c>
      <c r="R120" s="55">
        <f>H120-G120</f>
        <v>-7.2129931099999993</v>
      </c>
      <c r="S120" s="57">
        <f t="shared" si="49"/>
        <v>-0.34387865203112511</v>
      </c>
      <c r="T120" s="58" t="s">
        <v>259</v>
      </c>
    </row>
    <row r="121" spans="1:20" s="38" customFormat="1" ht="47.25" x14ac:dyDescent="0.25">
      <c r="A121" s="45" t="s">
        <v>260</v>
      </c>
      <c r="B121" s="51" t="s">
        <v>261</v>
      </c>
      <c r="C121" s="47" t="s">
        <v>30</v>
      </c>
      <c r="D121" s="48">
        <f t="shared" ref="D121:R121" si="50">D122</f>
        <v>26.586000000000002</v>
      </c>
      <c r="E121" s="48">
        <f t="shared" si="50"/>
        <v>0</v>
      </c>
      <c r="F121" s="48">
        <f t="shared" si="50"/>
        <v>26.586000000000002</v>
      </c>
      <c r="G121" s="48">
        <f t="shared" si="50"/>
        <v>1.5192000000000001</v>
      </c>
      <c r="H121" s="48">
        <f t="shared" si="50"/>
        <v>0.12227548000000001</v>
      </c>
      <c r="I121" s="48">
        <f t="shared" si="50"/>
        <v>0</v>
      </c>
      <c r="J121" s="48">
        <f t="shared" si="50"/>
        <v>0</v>
      </c>
      <c r="K121" s="48">
        <f t="shared" si="50"/>
        <v>0</v>
      </c>
      <c r="L121" s="48">
        <f t="shared" si="50"/>
        <v>0</v>
      </c>
      <c r="M121" s="48">
        <f t="shared" si="50"/>
        <v>0</v>
      </c>
      <c r="N121" s="48">
        <f t="shared" si="50"/>
        <v>0</v>
      </c>
      <c r="O121" s="48">
        <f t="shared" si="50"/>
        <v>1.5192000000000001</v>
      </c>
      <c r="P121" s="48">
        <f t="shared" si="50"/>
        <v>0.12227548000000001</v>
      </c>
      <c r="Q121" s="48">
        <f t="shared" si="50"/>
        <v>26.463724520000003</v>
      </c>
      <c r="R121" s="48">
        <f t="shared" si="50"/>
        <v>-1.39692452</v>
      </c>
      <c r="S121" s="49">
        <f t="shared" si="49"/>
        <v>-0.91951324381253285</v>
      </c>
      <c r="T121" s="50" t="s">
        <v>31</v>
      </c>
    </row>
    <row r="122" spans="1:20" s="38" customFormat="1" x14ac:dyDescent="0.25">
      <c r="A122" s="45" t="s">
        <v>262</v>
      </c>
      <c r="B122" s="51" t="s">
        <v>263</v>
      </c>
      <c r="C122" s="47" t="s">
        <v>30</v>
      </c>
      <c r="D122" s="48">
        <f t="shared" ref="D122:P122" si="51">D123+D124</f>
        <v>26.586000000000002</v>
      </c>
      <c r="E122" s="48">
        <f t="shared" si="51"/>
        <v>0</v>
      </c>
      <c r="F122" s="48">
        <f t="shared" si="51"/>
        <v>26.586000000000002</v>
      </c>
      <c r="G122" s="48">
        <f t="shared" si="51"/>
        <v>1.5192000000000001</v>
      </c>
      <c r="H122" s="48">
        <f t="shared" si="51"/>
        <v>0.12227548000000001</v>
      </c>
      <c r="I122" s="48">
        <f>I123+I124</f>
        <v>0</v>
      </c>
      <c r="J122" s="48">
        <f t="shared" si="51"/>
        <v>0</v>
      </c>
      <c r="K122" s="48">
        <f>K123+K124</f>
        <v>0</v>
      </c>
      <c r="L122" s="48">
        <f t="shared" si="51"/>
        <v>0</v>
      </c>
      <c r="M122" s="48">
        <f>M123+M124</f>
        <v>0</v>
      </c>
      <c r="N122" s="48">
        <f t="shared" si="51"/>
        <v>0</v>
      </c>
      <c r="O122" s="48">
        <f t="shared" si="51"/>
        <v>1.5192000000000001</v>
      </c>
      <c r="P122" s="48">
        <f t="shared" si="51"/>
        <v>0.12227548000000001</v>
      </c>
      <c r="Q122" s="48">
        <f>Q123+Q124</f>
        <v>26.463724520000003</v>
      </c>
      <c r="R122" s="48">
        <f>R123+R124</f>
        <v>-1.39692452</v>
      </c>
      <c r="S122" s="49">
        <f t="shared" si="49"/>
        <v>-0.91951324381253285</v>
      </c>
      <c r="T122" s="50" t="s">
        <v>31</v>
      </c>
    </row>
    <row r="123" spans="1:20" s="38" customFormat="1" ht="47.25" x14ac:dyDescent="0.25">
      <c r="A123" s="45" t="s">
        <v>264</v>
      </c>
      <c r="B123" s="46" t="s">
        <v>265</v>
      </c>
      <c r="C123" s="47" t="s">
        <v>30</v>
      </c>
      <c r="D123" s="48">
        <v>0</v>
      </c>
      <c r="E123" s="48">
        <v>0</v>
      </c>
      <c r="F123" s="48">
        <v>0</v>
      </c>
      <c r="G123" s="48">
        <v>0</v>
      </c>
      <c r="H123" s="48">
        <v>0</v>
      </c>
      <c r="I123" s="48">
        <v>0</v>
      </c>
      <c r="J123" s="48">
        <v>0</v>
      </c>
      <c r="K123" s="48">
        <v>0</v>
      </c>
      <c r="L123" s="48">
        <v>0</v>
      </c>
      <c r="M123" s="48">
        <v>0</v>
      </c>
      <c r="N123" s="48">
        <v>0</v>
      </c>
      <c r="O123" s="48">
        <v>0</v>
      </c>
      <c r="P123" s="48">
        <v>0</v>
      </c>
      <c r="Q123" s="48">
        <v>0</v>
      </c>
      <c r="R123" s="48">
        <v>0</v>
      </c>
      <c r="S123" s="49">
        <v>0</v>
      </c>
      <c r="T123" s="50" t="s">
        <v>31</v>
      </c>
    </row>
    <row r="124" spans="1:20" s="38" customFormat="1" ht="47.25" x14ac:dyDescent="0.25">
      <c r="A124" s="89" t="s">
        <v>266</v>
      </c>
      <c r="B124" s="51" t="s">
        <v>267</v>
      </c>
      <c r="C124" s="47" t="s">
        <v>30</v>
      </c>
      <c r="D124" s="48">
        <f t="shared" ref="D124:R124" si="52">SUM(D125)</f>
        <v>26.586000000000002</v>
      </c>
      <c r="E124" s="48">
        <f t="shared" si="52"/>
        <v>0</v>
      </c>
      <c r="F124" s="48">
        <f t="shared" si="52"/>
        <v>26.586000000000002</v>
      </c>
      <c r="G124" s="48">
        <f t="shared" si="52"/>
        <v>1.5192000000000001</v>
      </c>
      <c r="H124" s="48">
        <f t="shared" si="52"/>
        <v>0.12227548000000001</v>
      </c>
      <c r="I124" s="48">
        <f t="shared" si="52"/>
        <v>0</v>
      </c>
      <c r="J124" s="48">
        <f t="shared" si="52"/>
        <v>0</v>
      </c>
      <c r="K124" s="48">
        <f t="shared" si="52"/>
        <v>0</v>
      </c>
      <c r="L124" s="48">
        <f t="shared" si="52"/>
        <v>0</v>
      </c>
      <c r="M124" s="48">
        <f t="shared" si="52"/>
        <v>0</v>
      </c>
      <c r="N124" s="48">
        <f t="shared" si="52"/>
        <v>0</v>
      </c>
      <c r="O124" s="48">
        <f t="shared" si="52"/>
        <v>1.5192000000000001</v>
      </c>
      <c r="P124" s="48">
        <f t="shared" si="52"/>
        <v>0.12227548000000001</v>
      </c>
      <c r="Q124" s="48">
        <f t="shared" si="52"/>
        <v>26.463724520000003</v>
      </c>
      <c r="R124" s="48">
        <f t="shared" si="52"/>
        <v>-1.39692452</v>
      </c>
      <c r="S124" s="49">
        <f t="shared" si="49"/>
        <v>-0.91951324381253285</v>
      </c>
      <c r="T124" s="50" t="s">
        <v>31</v>
      </c>
    </row>
    <row r="125" spans="1:20" s="38" customFormat="1" ht="47.25" x14ac:dyDescent="0.25">
      <c r="A125" s="52" t="s">
        <v>266</v>
      </c>
      <c r="B125" s="74" t="s">
        <v>268</v>
      </c>
      <c r="C125" s="63" t="s">
        <v>269</v>
      </c>
      <c r="D125" s="55">
        <v>26.586000000000002</v>
      </c>
      <c r="E125" s="55">
        <v>0</v>
      </c>
      <c r="F125" s="55">
        <f>D125-E125</f>
        <v>26.586000000000002</v>
      </c>
      <c r="G125" s="56">
        <v>1.5192000000000001</v>
      </c>
      <c r="H125" s="55">
        <f>J125+L125+N125+P125</f>
        <v>0.12227548000000001</v>
      </c>
      <c r="I125" s="55">
        <v>0</v>
      </c>
      <c r="J125" s="55">
        <v>0</v>
      </c>
      <c r="K125" s="55">
        <v>0</v>
      </c>
      <c r="L125" s="55">
        <v>0</v>
      </c>
      <c r="M125" s="55">
        <v>0</v>
      </c>
      <c r="N125" s="55">
        <v>0</v>
      </c>
      <c r="O125" s="55">
        <v>1.5192000000000001</v>
      </c>
      <c r="P125" s="55">
        <f>122.27548/1000</f>
        <v>0.12227548000000001</v>
      </c>
      <c r="Q125" s="55">
        <f>F125-H125</f>
        <v>26.463724520000003</v>
      </c>
      <c r="R125" s="55">
        <f>H125-G125</f>
        <v>-1.39692452</v>
      </c>
      <c r="S125" s="57">
        <f t="shared" si="49"/>
        <v>-0.91951324381253285</v>
      </c>
      <c r="T125" s="58" t="s">
        <v>96</v>
      </c>
    </row>
    <row r="126" spans="1:20" s="38" customFormat="1" x14ac:dyDescent="0.25">
      <c r="A126" s="45" t="s">
        <v>270</v>
      </c>
      <c r="B126" s="90" t="s">
        <v>271</v>
      </c>
      <c r="C126" s="91" t="s">
        <v>30</v>
      </c>
      <c r="D126" s="48">
        <v>0</v>
      </c>
      <c r="E126" s="48">
        <v>0</v>
      </c>
      <c r="F126" s="48">
        <v>0</v>
      </c>
      <c r="G126" s="48">
        <v>0</v>
      </c>
      <c r="H126" s="48">
        <v>0</v>
      </c>
      <c r="I126" s="48">
        <v>0</v>
      </c>
      <c r="J126" s="48">
        <v>0</v>
      </c>
      <c r="K126" s="48">
        <v>0</v>
      </c>
      <c r="L126" s="48">
        <v>0</v>
      </c>
      <c r="M126" s="48">
        <v>0</v>
      </c>
      <c r="N126" s="48">
        <v>0</v>
      </c>
      <c r="O126" s="48">
        <v>0</v>
      </c>
      <c r="P126" s="48">
        <v>0</v>
      </c>
      <c r="Q126" s="48">
        <v>0</v>
      </c>
      <c r="R126" s="48">
        <v>0</v>
      </c>
      <c r="S126" s="49">
        <v>0</v>
      </c>
      <c r="T126" s="50" t="s">
        <v>31</v>
      </c>
    </row>
    <row r="127" spans="1:20" s="38" customFormat="1" ht="47.25" x14ac:dyDescent="0.25">
      <c r="A127" s="45" t="s">
        <v>272</v>
      </c>
      <c r="B127" s="90" t="s">
        <v>265</v>
      </c>
      <c r="C127" s="91" t="s">
        <v>30</v>
      </c>
      <c r="D127" s="48">
        <v>0</v>
      </c>
      <c r="E127" s="48">
        <v>0</v>
      </c>
      <c r="F127" s="48">
        <v>0</v>
      </c>
      <c r="G127" s="48">
        <v>0</v>
      </c>
      <c r="H127" s="48">
        <v>0</v>
      </c>
      <c r="I127" s="48">
        <v>0</v>
      </c>
      <c r="J127" s="48">
        <v>0</v>
      </c>
      <c r="K127" s="48">
        <v>0</v>
      </c>
      <c r="L127" s="48">
        <v>0</v>
      </c>
      <c r="M127" s="48">
        <v>0</v>
      </c>
      <c r="N127" s="48">
        <v>0</v>
      </c>
      <c r="O127" s="48">
        <v>0</v>
      </c>
      <c r="P127" s="48">
        <v>0</v>
      </c>
      <c r="Q127" s="48">
        <v>0</v>
      </c>
      <c r="R127" s="48">
        <v>0</v>
      </c>
      <c r="S127" s="49">
        <v>0</v>
      </c>
      <c r="T127" s="50" t="s">
        <v>31</v>
      </c>
    </row>
    <row r="128" spans="1:20" s="38" customFormat="1" ht="47.25" x14ac:dyDescent="0.25">
      <c r="A128" s="45" t="s">
        <v>273</v>
      </c>
      <c r="B128" s="90" t="s">
        <v>267</v>
      </c>
      <c r="C128" s="91" t="s">
        <v>30</v>
      </c>
      <c r="D128" s="48">
        <v>0</v>
      </c>
      <c r="E128" s="48">
        <v>0</v>
      </c>
      <c r="F128" s="48">
        <v>0</v>
      </c>
      <c r="G128" s="48">
        <v>0</v>
      </c>
      <c r="H128" s="48">
        <v>0</v>
      </c>
      <c r="I128" s="48">
        <v>0</v>
      </c>
      <c r="J128" s="48">
        <v>0</v>
      </c>
      <c r="K128" s="48">
        <v>0</v>
      </c>
      <c r="L128" s="48">
        <v>0</v>
      </c>
      <c r="M128" s="48">
        <v>0</v>
      </c>
      <c r="N128" s="48">
        <v>0</v>
      </c>
      <c r="O128" s="48">
        <v>0</v>
      </c>
      <c r="P128" s="48">
        <v>0</v>
      </c>
      <c r="Q128" s="48">
        <v>0</v>
      </c>
      <c r="R128" s="48">
        <v>0</v>
      </c>
      <c r="S128" s="49">
        <v>0</v>
      </c>
      <c r="T128" s="50" t="s">
        <v>31</v>
      </c>
    </row>
    <row r="129" spans="1:20" s="38" customFormat="1" x14ac:dyDescent="0.25">
      <c r="A129" s="92" t="s">
        <v>274</v>
      </c>
      <c r="B129" s="51" t="s">
        <v>275</v>
      </c>
      <c r="C129" s="47" t="s">
        <v>30</v>
      </c>
      <c r="D129" s="48">
        <f t="shared" ref="D129:P129" si="53">SUM(D136,D133,D131,D130)</f>
        <v>5320.0267348777716</v>
      </c>
      <c r="E129" s="48">
        <f t="shared" si="53"/>
        <v>770.79038925999998</v>
      </c>
      <c r="F129" s="48">
        <f t="shared" si="53"/>
        <v>4549.2363456177718</v>
      </c>
      <c r="G129" s="48">
        <f t="shared" si="53"/>
        <v>750.10302251500002</v>
      </c>
      <c r="H129" s="48">
        <f t="shared" si="53"/>
        <v>438.71055897000002</v>
      </c>
      <c r="I129" s="48">
        <f>SUM(I136,I133,I131,I130)</f>
        <v>73.933332899999996</v>
      </c>
      <c r="J129" s="48">
        <f t="shared" si="53"/>
        <v>73.933332899999996</v>
      </c>
      <c r="K129" s="48">
        <f>SUM(K136,K133,K131,K130)</f>
        <v>163.36197830999998</v>
      </c>
      <c r="L129" s="48">
        <f t="shared" si="53"/>
        <v>163.36197830999998</v>
      </c>
      <c r="M129" s="48">
        <f>SUM(M136,M133,M131,M130)</f>
        <v>81.833438540000003</v>
      </c>
      <c r="N129" s="48">
        <f t="shared" si="53"/>
        <v>81.833438540000003</v>
      </c>
      <c r="O129" s="48">
        <f t="shared" si="53"/>
        <v>430.97427276500002</v>
      </c>
      <c r="P129" s="48">
        <f t="shared" si="53"/>
        <v>119.58180922000001</v>
      </c>
      <c r="Q129" s="48">
        <f>SUM(Q136,Q133,Q131,Q130)</f>
        <v>4110.5257866477714</v>
      </c>
      <c r="R129" s="48">
        <f>SUM(R136,R133,R131,R130)</f>
        <v>-311.39246354500006</v>
      </c>
      <c r="S129" s="49">
        <f t="shared" si="49"/>
        <v>-0.41513292734235457</v>
      </c>
      <c r="T129" s="50" t="s">
        <v>31</v>
      </c>
    </row>
    <row r="130" spans="1:20" s="38" customFormat="1" ht="31.5" x14ac:dyDescent="0.25">
      <c r="A130" s="45" t="s">
        <v>276</v>
      </c>
      <c r="B130" s="51" t="s">
        <v>277</v>
      </c>
      <c r="C130" s="47" t="s">
        <v>30</v>
      </c>
      <c r="D130" s="48">
        <v>0</v>
      </c>
      <c r="E130" s="48">
        <v>0</v>
      </c>
      <c r="F130" s="48">
        <v>0</v>
      </c>
      <c r="G130" s="48">
        <v>0</v>
      </c>
      <c r="H130" s="48">
        <v>0</v>
      </c>
      <c r="I130" s="48">
        <v>0</v>
      </c>
      <c r="J130" s="48">
        <v>0</v>
      </c>
      <c r="K130" s="48">
        <v>0</v>
      </c>
      <c r="L130" s="48">
        <v>0</v>
      </c>
      <c r="M130" s="48">
        <v>0</v>
      </c>
      <c r="N130" s="48">
        <v>0</v>
      </c>
      <c r="O130" s="48">
        <v>0</v>
      </c>
      <c r="P130" s="48">
        <v>0</v>
      </c>
      <c r="Q130" s="48">
        <v>0</v>
      </c>
      <c r="R130" s="48">
        <v>0</v>
      </c>
      <c r="S130" s="49">
        <v>0</v>
      </c>
      <c r="T130" s="50" t="s">
        <v>31</v>
      </c>
    </row>
    <row r="131" spans="1:20" s="38" customFormat="1" x14ac:dyDescent="0.25">
      <c r="A131" s="45" t="s">
        <v>278</v>
      </c>
      <c r="B131" s="51" t="s">
        <v>279</v>
      </c>
      <c r="C131" s="47" t="s">
        <v>30</v>
      </c>
      <c r="D131" s="48">
        <f t="shared" ref="D131:R131" si="54">SUM(D132)</f>
        <v>676.19578354199996</v>
      </c>
      <c r="E131" s="48">
        <f t="shared" si="54"/>
        <v>19.9737002</v>
      </c>
      <c r="F131" s="48">
        <f t="shared" si="54"/>
        <v>656.22208334199991</v>
      </c>
      <c r="G131" s="48">
        <f t="shared" si="54"/>
        <v>36.72201535</v>
      </c>
      <c r="H131" s="48">
        <f t="shared" si="54"/>
        <v>6.2624808400000003</v>
      </c>
      <c r="I131" s="48">
        <f t="shared" si="54"/>
        <v>6.2624808400000003</v>
      </c>
      <c r="J131" s="48">
        <f t="shared" si="54"/>
        <v>6.2624808400000003</v>
      </c>
      <c r="K131" s="48">
        <f t="shared" si="54"/>
        <v>0</v>
      </c>
      <c r="L131" s="48">
        <f t="shared" si="54"/>
        <v>0</v>
      </c>
      <c r="M131" s="48">
        <f t="shared" si="54"/>
        <v>0</v>
      </c>
      <c r="N131" s="48">
        <f t="shared" si="54"/>
        <v>0</v>
      </c>
      <c r="O131" s="48">
        <f t="shared" si="54"/>
        <v>30.459534509999997</v>
      </c>
      <c r="P131" s="48">
        <f t="shared" si="54"/>
        <v>0</v>
      </c>
      <c r="Q131" s="48">
        <f t="shared" si="54"/>
        <v>649.95960250199994</v>
      </c>
      <c r="R131" s="48">
        <f t="shared" si="54"/>
        <v>-30.459534509999997</v>
      </c>
      <c r="S131" s="49">
        <f t="shared" si="49"/>
        <v>-0.82946249599016075</v>
      </c>
      <c r="T131" s="50" t="s">
        <v>31</v>
      </c>
    </row>
    <row r="132" spans="1:20" s="38" customFormat="1" ht="63" x14ac:dyDescent="0.25">
      <c r="A132" s="52" t="s">
        <v>278</v>
      </c>
      <c r="B132" s="74" t="s">
        <v>280</v>
      </c>
      <c r="C132" s="63" t="s">
        <v>281</v>
      </c>
      <c r="D132" s="55">
        <v>676.19578354199996</v>
      </c>
      <c r="E132" s="55">
        <v>19.9737002</v>
      </c>
      <c r="F132" s="55">
        <f>D132-E132</f>
        <v>656.22208334199991</v>
      </c>
      <c r="G132" s="56">
        <v>36.72201535</v>
      </c>
      <c r="H132" s="55">
        <f>J132+L132+N132+P132</f>
        <v>6.2624808400000003</v>
      </c>
      <c r="I132" s="55">
        <v>6.2624808400000003</v>
      </c>
      <c r="J132" s="55">
        <v>6.2624808400000003</v>
      </c>
      <c r="K132" s="55">
        <v>0</v>
      </c>
      <c r="L132" s="55">
        <v>0</v>
      </c>
      <c r="M132" s="55">
        <v>0</v>
      </c>
      <c r="N132" s="55">
        <v>0</v>
      </c>
      <c r="O132" s="55">
        <v>30.459534509999997</v>
      </c>
      <c r="P132" s="55">
        <v>0</v>
      </c>
      <c r="Q132" s="55">
        <f>F132-H132</f>
        <v>649.95960250199994</v>
      </c>
      <c r="R132" s="55">
        <f>H132-G132</f>
        <v>-30.459534509999997</v>
      </c>
      <c r="S132" s="57">
        <f t="shared" si="49"/>
        <v>-0.82946249599016075</v>
      </c>
      <c r="T132" s="58" t="s">
        <v>282</v>
      </c>
    </row>
    <row r="133" spans="1:20" s="38" customFormat="1" x14ac:dyDescent="0.25">
      <c r="A133" s="45" t="s">
        <v>283</v>
      </c>
      <c r="B133" s="51" t="s">
        <v>284</v>
      </c>
      <c r="C133" s="47" t="s">
        <v>30</v>
      </c>
      <c r="D133" s="48">
        <f t="shared" ref="D133:P133" si="55">SUM(D134:D135)</f>
        <v>977.90614433999986</v>
      </c>
      <c r="E133" s="48">
        <f t="shared" si="55"/>
        <v>116.61173104</v>
      </c>
      <c r="F133" s="48">
        <f t="shared" si="55"/>
        <v>861.29441329999986</v>
      </c>
      <c r="G133" s="48">
        <f t="shared" si="55"/>
        <v>494.63757106999998</v>
      </c>
      <c r="H133" s="48">
        <f t="shared" si="55"/>
        <v>283.68044873999997</v>
      </c>
      <c r="I133" s="48">
        <f>SUM(I134:I135)</f>
        <v>38.613546560000003</v>
      </c>
      <c r="J133" s="48">
        <f t="shared" si="55"/>
        <v>38.613546560000003</v>
      </c>
      <c r="K133" s="48">
        <f>SUM(K134:K135)</f>
        <v>124.86162438999999</v>
      </c>
      <c r="L133" s="48">
        <f t="shared" si="55"/>
        <v>124.86162438999999</v>
      </c>
      <c r="M133" s="48">
        <f>SUM(M134:M135)</f>
        <v>48.296696139999995</v>
      </c>
      <c r="N133" s="48">
        <f t="shared" si="55"/>
        <v>48.296696139999995</v>
      </c>
      <c r="O133" s="48">
        <f t="shared" si="55"/>
        <v>282.86570398000003</v>
      </c>
      <c r="P133" s="48">
        <f t="shared" si="55"/>
        <v>71.908581650000002</v>
      </c>
      <c r="Q133" s="48">
        <f>SUM(Q134:Q135)</f>
        <v>577.61396455999989</v>
      </c>
      <c r="R133" s="48">
        <f>SUM(R134:R135)</f>
        <v>-210.95712233</v>
      </c>
      <c r="S133" s="49">
        <f t="shared" si="49"/>
        <v>-0.42648827074267237</v>
      </c>
      <c r="T133" s="50" t="s">
        <v>31</v>
      </c>
    </row>
    <row r="134" spans="1:20" s="38" customFormat="1" ht="63" x14ac:dyDescent="0.25">
      <c r="A134" s="52" t="s">
        <v>283</v>
      </c>
      <c r="B134" s="74" t="s">
        <v>285</v>
      </c>
      <c r="C134" s="63" t="s">
        <v>286</v>
      </c>
      <c r="D134" s="55">
        <v>802.04092315999992</v>
      </c>
      <c r="E134" s="55">
        <v>112.51866478999999</v>
      </c>
      <c r="F134" s="55">
        <f>D134-E134</f>
        <v>689.52225836999992</v>
      </c>
      <c r="G134" s="56">
        <v>454.01583571999998</v>
      </c>
      <c r="H134" s="55">
        <f>J134+L134+N134+P134</f>
        <v>261.00653650999999</v>
      </c>
      <c r="I134" s="55">
        <v>38.287286270000003</v>
      </c>
      <c r="J134" s="55">
        <v>38.287286270000003</v>
      </c>
      <c r="K134" s="55">
        <v>124.11141135999999</v>
      </c>
      <c r="L134" s="55">
        <v>124.11141135999999</v>
      </c>
      <c r="M134" s="55">
        <v>40.857083199999998</v>
      </c>
      <c r="N134" s="55">
        <v>40.857083199999998</v>
      </c>
      <c r="O134" s="55">
        <v>250.76005489000002</v>
      </c>
      <c r="P134" s="55">
        <f>57750.75568/1000</f>
        <v>57.750755680000005</v>
      </c>
      <c r="Q134" s="55">
        <f>F134-H134</f>
        <v>428.51572185999993</v>
      </c>
      <c r="R134" s="55">
        <f>H134-G134</f>
        <v>-193.00929920999999</v>
      </c>
      <c r="S134" s="57">
        <f t="shared" si="49"/>
        <v>-0.42511578677408163</v>
      </c>
      <c r="T134" s="58" t="s">
        <v>259</v>
      </c>
    </row>
    <row r="135" spans="1:20" s="38" customFormat="1" ht="28.5" customHeight="1" x14ac:dyDescent="0.25">
      <c r="A135" s="52" t="s">
        <v>283</v>
      </c>
      <c r="B135" s="93" t="s">
        <v>287</v>
      </c>
      <c r="C135" s="67" t="s">
        <v>288</v>
      </c>
      <c r="D135" s="55">
        <v>175.86522117999999</v>
      </c>
      <c r="E135" s="55">
        <v>4.0930662499999997</v>
      </c>
      <c r="F135" s="55">
        <f>D135-E135</f>
        <v>171.77215493</v>
      </c>
      <c r="G135" s="56">
        <v>40.621735350000002</v>
      </c>
      <c r="H135" s="55">
        <f>J135+L135+N135+P135</f>
        <v>22.673912229999999</v>
      </c>
      <c r="I135" s="55">
        <v>0.32626029000000001</v>
      </c>
      <c r="J135" s="55">
        <v>0.32626029000000001</v>
      </c>
      <c r="K135" s="55">
        <v>0.75021303000000006</v>
      </c>
      <c r="L135" s="55">
        <v>0.75021303000000006</v>
      </c>
      <c r="M135" s="55">
        <v>7.43961294</v>
      </c>
      <c r="N135" s="55">
        <v>7.43961294</v>
      </c>
      <c r="O135" s="55">
        <v>32.10564909</v>
      </c>
      <c r="P135" s="55">
        <f>14157.82597/1000</f>
        <v>14.157825969999999</v>
      </c>
      <c r="Q135" s="55">
        <f>F135-H135</f>
        <v>149.09824270000001</v>
      </c>
      <c r="R135" s="55">
        <f>H135-G135</f>
        <v>-17.947823120000002</v>
      </c>
      <c r="S135" s="57">
        <f t="shared" si="49"/>
        <v>-0.44182807468366814</v>
      </c>
      <c r="T135" s="58" t="s">
        <v>289</v>
      </c>
    </row>
    <row r="136" spans="1:20" s="38" customFormat="1" x14ac:dyDescent="0.25">
      <c r="A136" s="45" t="s">
        <v>290</v>
      </c>
      <c r="B136" s="51" t="s">
        <v>291</v>
      </c>
      <c r="C136" s="47" t="s">
        <v>30</v>
      </c>
      <c r="D136" s="48">
        <f t="shared" ref="D136:P136" si="56">SUM(D137:D143)</f>
        <v>3665.9248069957721</v>
      </c>
      <c r="E136" s="48">
        <f t="shared" si="56"/>
        <v>634.20495801999994</v>
      </c>
      <c r="F136" s="48">
        <f t="shared" si="56"/>
        <v>3031.7198489757725</v>
      </c>
      <c r="G136" s="48">
        <f t="shared" si="56"/>
        <v>218.74343609500002</v>
      </c>
      <c r="H136" s="48">
        <f t="shared" si="56"/>
        <v>148.76762939000002</v>
      </c>
      <c r="I136" s="48">
        <f>SUM(I137:I143)</f>
        <v>29.057305499999998</v>
      </c>
      <c r="J136" s="48">
        <f t="shared" si="56"/>
        <v>29.057305499999998</v>
      </c>
      <c r="K136" s="48">
        <f>SUM(K137:K143)</f>
        <v>38.500353920000002</v>
      </c>
      <c r="L136" s="48">
        <f t="shared" si="56"/>
        <v>38.500353920000002</v>
      </c>
      <c r="M136" s="48">
        <f>SUM(M137:M143)</f>
        <v>33.536742400000001</v>
      </c>
      <c r="N136" s="48">
        <f t="shared" si="56"/>
        <v>33.536742400000001</v>
      </c>
      <c r="O136" s="48">
        <f t="shared" si="56"/>
        <v>117.64903427500001</v>
      </c>
      <c r="P136" s="48">
        <f t="shared" si="56"/>
        <v>47.673227570000009</v>
      </c>
      <c r="Q136" s="48">
        <f>SUM(Q137:Q143)</f>
        <v>2882.9522195857717</v>
      </c>
      <c r="R136" s="48">
        <f>SUM(R137:R143)</f>
        <v>-69.975806704999997</v>
      </c>
      <c r="S136" s="49">
        <f t="shared" si="49"/>
        <v>-0.31989900110469865</v>
      </c>
      <c r="T136" s="50" t="s">
        <v>31</v>
      </c>
    </row>
    <row r="137" spans="1:20" s="38" customFormat="1" ht="31.5" x14ac:dyDescent="0.25">
      <c r="A137" s="52" t="s">
        <v>290</v>
      </c>
      <c r="B137" s="74" t="s">
        <v>292</v>
      </c>
      <c r="C137" s="63" t="s">
        <v>293</v>
      </c>
      <c r="D137" s="55">
        <v>1791.0005641759719</v>
      </c>
      <c r="E137" s="55">
        <v>64.184892439999999</v>
      </c>
      <c r="F137" s="55">
        <f t="shared" ref="F137:F143" si="57">D137-E137</f>
        <v>1726.815671735972</v>
      </c>
      <c r="G137" s="56">
        <v>0.61568543999999992</v>
      </c>
      <c r="H137" s="55">
        <f t="shared" ref="H137:H143" si="58">J137+L137+N137+P137</f>
        <v>0.45737848000000003</v>
      </c>
      <c r="I137" s="55">
        <v>0.15392135999999998</v>
      </c>
      <c r="J137" s="55">
        <v>0.15392135999999998</v>
      </c>
      <c r="K137" s="55">
        <v>0.15392135999999998</v>
      </c>
      <c r="L137" s="55">
        <v>0.15392135999999998</v>
      </c>
      <c r="M137" s="55">
        <v>0.11434461</v>
      </c>
      <c r="N137" s="55">
        <v>0.11434461</v>
      </c>
      <c r="O137" s="55">
        <v>0.19349810999999989</v>
      </c>
      <c r="P137" s="55">
        <v>3.5191150000000053E-2</v>
      </c>
      <c r="Q137" s="55">
        <f t="shared" ref="Q137:Q143" si="59">F137-H137</f>
        <v>1726.3582932559721</v>
      </c>
      <c r="R137" s="55">
        <f t="shared" ref="R137:R143" si="60">H137-G137</f>
        <v>-0.15830695999999989</v>
      </c>
      <c r="S137" s="57">
        <f t="shared" si="49"/>
        <v>-0.25712311793502851</v>
      </c>
      <c r="T137" s="58" t="s">
        <v>294</v>
      </c>
    </row>
    <row r="138" spans="1:20" s="38" customFormat="1" ht="31.5" x14ac:dyDescent="0.25">
      <c r="A138" s="52" t="s">
        <v>290</v>
      </c>
      <c r="B138" s="53" t="s">
        <v>295</v>
      </c>
      <c r="C138" s="63" t="s">
        <v>296</v>
      </c>
      <c r="D138" s="55">
        <v>466.01362633999997</v>
      </c>
      <c r="E138" s="55">
        <v>251.63331439999999</v>
      </c>
      <c r="F138" s="55">
        <f t="shared" si="57"/>
        <v>214.38031193999998</v>
      </c>
      <c r="G138" s="56">
        <v>101.48358058000001</v>
      </c>
      <c r="H138" s="55">
        <f t="shared" si="58"/>
        <v>89.987158780000001</v>
      </c>
      <c r="I138" s="55">
        <v>17.370288299999999</v>
      </c>
      <c r="J138" s="55">
        <v>17.370288299999999</v>
      </c>
      <c r="K138" s="55">
        <v>38.237220610000001</v>
      </c>
      <c r="L138" s="55">
        <v>38.237220610000001</v>
      </c>
      <c r="M138" s="55">
        <v>30.4199707</v>
      </c>
      <c r="N138" s="55">
        <v>30.4199707</v>
      </c>
      <c r="O138" s="55">
        <v>15.456100970000008</v>
      </c>
      <c r="P138" s="55">
        <v>3.9596791700000029</v>
      </c>
      <c r="Q138" s="55">
        <f t="shared" si="59"/>
        <v>124.39315315999998</v>
      </c>
      <c r="R138" s="55">
        <f t="shared" si="60"/>
        <v>-11.496421800000007</v>
      </c>
      <c r="S138" s="57">
        <f t="shared" si="49"/>
        <v>-0.11328356502889964</v>
      </c>
      <c r="T138" s="58" t="s">
        <v>297</v>
      </c>
    </row>
    <row r="139" spans="1:20" s="38" customFormat="1" ht="47.25" x14ac:dyDescent="0.25">
      <c r="A139" s="52" t="s">
        <v>290</v>
      </c>
      <c r="B139" s="53" t="s">
        <v>298</v>
      </c>
      <c r="C139" s="63" t="s">
        <v>299</v>
      </c>
      <c r="D139" s="55">
        <v>276.1959566868</v>
      </c>
      <c r="E139" s="55">
        <v>58.912473949999999</v>
      </c>
      <c r="F139" s="55">
        <f t="shared" si="57"/>
        <v>217.28348273680001</v>
      </c>
      <c r="G139" s="56">
        <v>0.29792579999999996</v>
      </c>
      <c r="H139" s="55">
        <f t="shared" si="58"/>
        <v>0.29792579999999996</v>
      </c>
      <c r="I139" s="55">
        <v>7.4481449999999991E-2</v>
      </c>
      <c r="J139" s="55">
        <v>7.4481449999999991E-2</v>
      </c>
      <c r="K139" s="55">
        <v>7.4481449999999991E-2</v>
      </c>
      <c r="L139" s="55">
        <v>7.4481449999999991E-2</v>
      </c>
      <c r="M139" s="55">
        <v>7.4481449999999991E-2</v>
      </c>
      <c r="N139" s="55">
        <v>7.4481449999999991E-2</v>
      </c>
      <c r="O139" s="55">
        <v>7.4481449999999963E-2</v>
      </c>
      <c r="P139" s="55">
        <v>7.4481449999999991E-2</v>
      </c>
      <c r="Q139" s="55">
        <f t="shared" si="59"/>
        <v>216.98555693680001</v>
      </c>
      <c r="R139" s="55">
        <f t="shared" si="60"/>
        <v>0</v>
      </c>
      <c r="S139" s="57">
        <f t="shared" si="49"/>
        <v>0</v>
      </c>
      <c r="T139" s="58" t="s">
        <v>31</v>
      </c>
    </row>
    <row r="140" spans="1:20" s="38" customFormat="1" ht="47.25" x14ac:dyDescent="0.25">
      <c r="A140" s="52" t="s">
        <v>290</v>
      </c>
      <c r="B140" s="53" t="s">
        <v>300</v>
      </c>
      <c r="C140" s="54" t="s">
        <v>301</v>
      </c>
      <c r="D140" s="55">
        <v>401.37698772000005</v>
      </c>
      <c r="E140" s="55">
        <v>151.70758832000001</v>
      </c>
      <c r="F140" s="55">
        <f t="shared" si="57"/>
        <v>249.66939940000003</v>
      </c>
      <c r="G140" s="56">
        <v>4.96669772</v>
      </c>
      <c r="H140" s="55">
        <f t="shared" si="58"/>
        <v>0.22082917000000002</v>
      </c>
      <c r="I140" s="55">
        <v>0.14355359999999998</v>
      </c>
      <c r="J140" s="55">
        <v>0.14355359999999998</v>
      </c>
      <c r="K140" s="55">
        <v>2.5758510000000002E-2</v>
      </c>
      <c r="L140" s="55">
        <v>2.5758510000000002E-2</v>
      </c>
      <c r="M140" s="55">
        <v>2.5758510000000002E-2</v>
      </c>
      <c r="N140" s="55">
        <v>2.5758510000000002E-2</v>
      </c>
      <c r="O140" s="55">
        <v>4.7716270999999999</v>
      </c>
      <c r="P140" s="55">
        <v>2.5758550000000015E-2</v>
      </c>
      <c r="Q140" s="55">
        <f t="shared" si="59"/>
        <v>249.44857023000003</v>
      </c>
      <c r="R140" s="55">
        <f t="shared" si="60"/>
        <v>-4.74586855</v>
      </c>
      <c r="S140" s="57">
        <f t="shared" si="49"/>
        <v>-0.95553802899847107</v>
      </c>
      <c r="T140" s="58" t="s">
        <v>302</v>
      </c>
    </row>
    <row r="141" spans="1:20" s="38" customFormat="1" ht="31.5" x14ac:dyDescent="0.25">
      <c r="A141" s="52" t="s">
        <v>290</v>
      </c>
      <c r="B141" s="53" t="s">
        <v>303</v>
      </c>
      <c r="C141" s="63" t="s">
        <v>304</v>
      </c>
      <c r="D141" s="55">
        <v>509.81378981800003</v>
      </c>
      <c r="E141" s="55">
        <v>14.475838750000001</v>
      </c>
      <c r="F141" s="55">
        <f t="shared" si="57"/>
        <v>495.33795106800005</v>
      </c>
      <c r="G141" s="56">
        <v>95.712514460000008</v>
      </c>
      <c r="H141" s="55">
        <f t="shared" si="58"/>
        <v>48.696050460000002</v>
      </c>
      <c r="I141" s="55">
        <v>2.2067740899999997</v>
      </c>
      <c r="J141" s="55">
        <v>2.2067740899999997</v>
      </c>
      <c r="K141" s="55">
        <v>8.9719899999999991E-3</v>
      </c>
      <c r="L141" s="55">
        <v>8.9719899999999991E-3</v>
      </c>
      <c r="M141" s="55">
        <v>2.9021871299999997</v>
      </c>
      <c r="N141" s="55">
        <v>2.9021871299999997</v>
      </c>
      <c r="O141" s="55">
        <v>90.594581250000005</v>
      </c>
      <c r="P141" s="55">
        <v>43.578117250000005</v>
      </c>
      <c r="Q141" s="55">
        <f t="shared" si="59"/>
        <v>446.64190060800007</v>
      </c>
      <c r="R141" s="55">
        <f t="shared" si="60"/>
        <v>-47.016464000000006</v>
      </c>
      <c r="S141" s="57">
        <f t="shared" si="49"/>
        <v>-0.49122587850984772</v>
      </c>
      <c r="T141" s="58" t="s">
        <v>305</v>
      </c>
    </row>
    <row r="142" spans="1:20" s="38" customFormat="1" ht="47.25" x14ac:dyDescent="0.25">
      <c r="A142" s="52" t="s">
        <v>290</v>
      </c>
      <c r="B142" s="53" t="s">
        <v>306</v>
      </c>
      <c r="C142" s="63" t="s">
        <v>307</v>
      </c>
      <c r="D142" s="55">
        <v>115.3188</v>
      </c>
      <c r="E142" s="55">
        <v>0</v>
      </c>
      <c r="F142" s="55">
        <f t="shared" si="57"/>
        <v>115.3188</v>
      </c>
      <c r="G142" s="56">
        <v>2.7528000000000001</v>
      </c>
      <c r="H142" s="55">
        <f t="shared" si="58"/>
        <v>0</v>
      </c>
      <c r="I142" s="55">
        <v>0</v>
      </c>
      <c r="J142" s="55">
        <v>0</v>
      </c>
      <c r="K142" s="55">
        <v>0</v>
      </c>
      <c r="L142" s="55">
        <v>0</v>
      </c>
      <c r="M142" s="55">
        <v>0</v>
      </c>
      <c r="N142" s="55">
        <v>0</v>
      </c>
      <c r="O142" s="55">
        <v>2.7528000000000001</v>
      </c>
      <c r="P142" s="55">
        <v>0</v>
      </c>
      <c r="Q142" s="55">
        <f t="shared" si="59"/>
        <v>115.3188</v>
      </c>
      <c r="R142" s="55">
        <f t="shared" si="60"/>
        <v>-2.7528000000000001</v>
      </c>
      <c r="S142" s="57">
        <f t="shared" si="49"/>
        <v>-1</v>
      </c>
      <c r="T142" s="58" t="s">
        <v>75</v>
      </c>
    </row>
    <row r="143" spans="1:20" s="38" customFormat="1" ht="63" x14ac:dyDescent="0.25">
      <c r="A143" s="52" t="s">
        <v>290</v>
      </c>
      <c r="B143" s="62" t="s">
        <v>308</v>
      </c>
      <c r="C143" s="63" t="s">
        <v>309</v>
      </c>
      <c r="D143" s="55">
        <v>106.20508225500001</v>
      </c>
      <c r="E143" s="55">
        <v>93.290850160000005</v>
      </c>
      <c r="F143" s="55">
        <f t="shared" si="57"/>
        <v>12.914232095000003</v>
      </c>
      <c r="G143" s="56">
        <v>12.914232094999999</v>
      </c>
      <c r="H143" s="55">
        <f t="shared" si="58"/>
        <v>9.1082867000000007</v>
      </c>
      <c r="I143" s="55">
        <v>9.1082867000000007</v>
      </c>
      <c r="J143" s="55">
        <v>9.1082867000000007</v>
      </c>
      <c r="K143" s="55">
        <v>0</v>
      </c>
      <c r="L143" s="55">
        <v>0</v>
      </c>
      <c r="M143" s="55">
        <v>0</v>
      </c>
      <c r="N143" s="55">
        <v>0</v>
      </c>
      <c r="O143" s="55">
        <v>3.8059453949999984</v>
      </c>
      <c r="P143" s="55">
        <v>0</v>
      </c>
      <c r="Q143" s="55">
        <f t="shared" si="59"/>
        <v>3.805945395000002</v>
      </c>
      <c r="R143" s="55">
        <f t="shared" si="60"/>
        <v>-3.8059453949999984</v>
      </c>
      <c r="S143" s="57">
        <f t="shared" si="49"/>
        <v>-0.2947093847317136</v>
      </c>
      <c r="T143" s="94" t="s">
        <v>310</v>
      </c>
    </row>
    <row r="144" spans="1:20" s="38" customFormat="1" ht="31.5" x14ac:dyDescent="0.25">
      <c r="A144" s="45" t="s">
        <v>311</v>
      </c>
      <c r="B144" s="46" t="s">
        <v>312</v>
      </c>
      <c r="C144" s="47" t="s">
        <v>30</v>
      </c>
      <c r="D144" s="48">
        <v>0</v>
      </c>
      <c r="E144" s="48">
        <v>0</v>
      </c>
      <c r="F144" s="48">
        <v>0</v>
      </c>
      <c r="G144" s="48">
        <v>0</v>
      </c>
      <c r="H144" s="48">
        <v>0</v>
      </c>
      <c r="I144" s="48">
        <v>0</v>
      </c>
      <c r="J144" s="48">
        <v>0</v>
      </c>
      <c r="K144" s="48">
        <v>0</v>
      </c>
      <c r="L144" s="48">
        <v>0</v>
      </c>
      <c r="M144" s="48">
        <v>0</v>
      </c>
      <c r="N144" s="48">
        <v>0</v>
      </c>
      <c r="O144" s="48">
        <v>0</v>
      </c>
      <c r="P144" s="48">
        <v>0</v>
      </c>
      <c r="Q144" s="48">
        <v>0</v>
      </c>
      <c r="R144" s="48">
        <v>0</v>
      </c>
      <c r="S144" s="49">
        <v>0</v>
      </c>
      <c r="T144" s="50" t="s">
        <v>31</v>
      </c>
    </row>
    <row r="145" spans="1:20" s="38" customFormat="1" x14ac:dyDescent="0.25">
      <c r="A145" s="45" t="s">
        <v>313</v>
      </c>
      <c r="B145" s="46" t="s">
        <v>314</v>
      </c>
      <c r="C145" s="47" t="s">
        <v>30</v>
      </c>
      <c r="D145" s="48">
        <f>SUM(D146:D152,D153:D199,D200:D201)</f>
        <v>746.51007322800012</v>
      </c>
      <c r="E145" s="48">
        <f t="shared" ref="E145:P145" si="61">SUM(E146:E152,E153:E199,E200:E201)</f>
        <v>201.06168069</v>
      </c>
      <c r="F145" s="48">
        <f t="shared" si="61"/>
        <v>545.44839253800023</v>
      </c>
      <c r="G145" s="48">
        <f t="shared" si="61"/>
        <v>358.04996644999983</v>
      </c>
      <c r="H145" s="48">
        <f t="shared" si="61"/>
        <v>265.48562384999997</v>
      </c>
      <c r="I145" s="48">
        <f t="shared" si="61"/>
        <v>25.448912040000003</v>
      </c>
      <c r="J145" s="48">
        <f t="shared" si="61"/>
        <v>25.448912040000003</v>
      </c>
      <c r="K145" s="48">
        <f t="shared" si="61"/>
        <v>181.04512186000008</v>
      </c>
      <c r="L145" s="48">
        <f t="shared" si="61"/>
        <v>181.04512186000008</v>
      </c>
      <c r="M145" s="48">
        <f t="shared" si="61"/>
        <v>44.143009460000002</v>
      </c>
      <c r="N145" s="48">
        <f t="shared" si="61"/>
        <v>44.654731230000003</v>
      </c>
      <c r="O145" s="48">
        <f t="shared" si="61"/>
        <v>107.41292308999996</v>
      </c>
      <c r="P145" s="48">
        <f t="shared" si="61"/>
        <v>14.336858720000004</v>
      </c>
      <c r="Q145" s="48">
        <f>SUM(Q146:Q152,Q153:Q199,Q200:Q201)</f>
        <v>280.75972988799998</v>
      </c>
      <c r="R145" s="48">
        <f>SUM(R146:R152,R153:R199,R200:R201)</f>
        <v>-93.361303799999973</v>
      </c>
      <c r="S145" s="49">
        <f t="shared" si="49"/>
        <v>-0.26074937173060031</v>
      </c>
      <c r="T145" s="50" t="s">
        <v>31</v>
      </c>
    </row>
    <row r="146" spans="1:20" s="38" customFormat="1" ht="31.5" x14ac:dyDescent="0.25">
      <c r="A146" s="68" t="s">
        <v>313</v>
      </c>
      <c r="B146" s="95" t="s">
        <v>315</v>
      </c>
      <c r="C146" s="81" t="s">
        <v>316</v>
      </c>
      <c r="D146" s="55">
        <v>20.5045386</v>
      </c>
      <c r="E146" s="55">
        <v>0</v>
      </c>
      <c r="F146" s="55">
        <v>20.5045386</v>
      </c>
      <c r="G146" s="56">
        <v>20.5045386</v>
      </c>
      <c r="H146" s="55">
        <f>J146+L146+N146+P146</f>
        <v>4.8714980200000007</v>
      </c>
      <c r="I146" s="55">
        <v>4.7600890200000006</v>
      </c>
      <c r="J146" s="55">
        <v>4.7600890200000006</v>
      </c>
      <c r="K146" s="55">
        <v>0</v>
      </c>
      <c r="L146" s="55">
        <v>0</v>
      </c>
      <c r="M146" s="55">
        <v>0.11140900000000001</v>
      </c>
      <c r="N146" s="55">
        <v>0.11140900000000001</v>
      </c>
      <c r="O146" s="55">
        <v>15.633040579999999</v>
      </c>
      <c r="P146" s="55">
        <v>0</v>
      </c>
      <c r="Q146" s="55">
        <f t="shared" ref="Q146:Q178" si="62">F146-H146</f>
        <v>15.633040579999999</v>
      </c>
      <c r="R146" s="55">
        <f t="shared" ref="R146:R178" si="63">H146-G146</f>
        <v>-15.633040579999999</v>
      </c>
      <c r="S146" s="57">
        <f t="shared" si="49"/>
        <v>-0.76241854961808309</v>
      </c>
      <c r="T146" s="71" t="s">
        <v>317</v>
      </c>
    </row>
    <row r="147" spans="1:20" s="38" customFormat="1" ht="31.5" x14ac:dyDescent="0.25">
      <c r="A147" s="68" t="s">
        <v>313</v>
      </c>
      <c r="B147" s="69" t="s">
        <v>318</v>
      </c>
      <c r="C147" s="81" t="s">
        <v>319</v>
      </c>
      <c r="D147" s="55">
        <v>306.13191286799997</v>
      </c>
      <c r="E147" s="55">
        <v>0</v>
      </c>
      <c r="F147" s="55">
        <v>306.13191286799997</v>
      </c>
      <c r="G147" s="56">
        <v>149.56265421000001</v>
      </c>
      <c r="H147" s="55">
        <f>J147+L147+N147+P147</f>
        <v>114.60035281</v>
      </c>
      <c r="I147" s="55">
        <v>0.5590678</v>
      </c>
      <c r="J147" s="55">
        <v>0.5590678</v>
      </c>
      <c r="K147" s="55">
        <v>114.04128501000001</v>
      </c>
      <c r="L147" s="55">
        <v>114.04128501000001</v>
      </c>
      <c r="M147" s="55">
        <v>0</v>
      </c>
      <c r="N147" s="55">
        <v>0</v>
      </c>
      <c r="O147" s="55">
        <v>34.962301399999987</v>
      </c>
      <c r="P147" s="55">
        <v>0</v>
      </c>
      <c r="Q147" s="55">
        <f t="shared" si="62"/>
        <v>191.53156005799997</v>
      </c>
      <c r="R147" s="55">
        <f t="shared" si="63"/>
        <v>-34.962301400000001</v>
      </c>
      <c r="S147" s="84">
        <f t="shared" si="49"/>
        <v>-0.23376357944884857</v>
      </c>
      <c r="T147" s="71" t="s">
        <v>320</v>
      </c>
    </row>
    <row r="148" spans="1:20" s="38" customFormat="1" ht="31.5" x14ac:dyDescent="0.25">
      <c r="A148" s="52" t="s">
        <v>313</v>
      </c>
      <c r="B148" s="53" t="s">
        <v>321</v>
      </c>
      <c r="C148" s="65" t="s">
        <v>322</v>
      </c>
      <c r="D148" s="55">
        <v>2.4034499999999999</v>
      </c>
      <c r="E148" s="55">
        <v>0</v>
      </c>
      <c r="F148" s="55">
        <f t="shared" ref="F148:F178" si="64">D148-E148</f>
        <v>2.4034499999999999</v>
      </c>
      <c r="G148" s="56">
        <v>2.4034499999999999</v>
      </c>
      <c r="H148" s="55">
        <f t="shared" ref="H148:H201" si="65">J148+L148+N148+P148</f>
        <v>2.484</v>
      </c>
      <c r="I148" s="55">
        <v>0</v>
      </c>
      <c r="J148" s="55">
        <v>0</v>
      </c>
      <c r="K148" s="55">
        <v>0</v>
      </c>
      <c r="L148" s="55">
        <v>0</v>
      </c>
      <c r="M148" s="55">
        <v>0</v>
      </c>
      <c r="N148" s="55">
        <v>0</v>
      </c>
      <c r="O148" s="55">
        <v>2.4034499999999999</v>
      </c>
      <c r="P148" s="55">
        <v>2.484</v>
      </c>
      <c r="Q148" s="55">
        <f t="shared" si="62"/>
        <v>-8.0550000000000122E-2</v>
      </c>
      <c r="R148" s="55">
        <f t="shared" si="63"/>
        <v>8.0550000000000122E-2</v>
      </c>
      <c r="S148" s="57">
        <f t="shared" si="49"/>
        <v>3.3514323160456896E-2</v>
      </c>
      <c r="T148" s="96" t="s">
        <v>323</v>
      </c>
    </row>
    <row r="149" spans="1:20" s="38" customFormat="1" ht="31.5" x14ac:dyDescent="0.25">
      <c r="A149" s="52" t="s">
        <v>313</v>
      </c>
      <c r="B149" s="53" t="s">
        <v>324</v>
      </c>
      <c r="C149" s="65" t="s">
        <v>325</v>
      </c>
      <c r="D149" s="55">
        <v>24.392040000000001</v>
      </c>
      <c r="E149" s="55">
        <v>0</v>
      </c>
      <c r="F149" s="55">
        <f t="shared" si="64"/>
        <v>24.392040000000001</v>
      </c>
      <c r="G149" s="56">
        <v>24.392040000000001</v>
      </c>
      <c r="H149" s="55">
        <f t="shared" si="65"/>
        <v>17.66</v>
      </c>
      <c r="I149" s="55">
        <v>0</v>
      </c>
      <c r="J149" s="55">
        <v>0</v>
      </c>
      <c r="K149" s="55">
        <v>17.66</v>
      </c>
      <c r="L149" s="55">
        <v>17.66</v>
      </c>
      <c r="M149" s="55">
        <v>0</v>
      </c>
      <c r="N149" s="55">
        <v>0</v>
      </c>
      <c r="O149" s="55">
        <v>6.7320400000000014</v>
      </c>
      <c r="P149" s="55">
        <v>0</v>
      </c>
      <c r="Q149" s="55">
        <f t="shared" si="62"/>
        <v>6.7320400000000014</v>
      </c>
      <c r="R149" s="55">
        <f t="shared" si="63"/>
        <v>-6.7320400000000014</v>
      </c>
      <c r="S149" s="57">
        <f t="shared" si="49"/>
        <v>-0.2759933158522207</v>
      </c>
      <c r="T149" s="58" t="s">
        <v>323</v>
      </c>
    </row>
    <row r="150" spans="1:20" s="38" customFormat="1" ht="31.5" x14ac:dyDescent="0.25">
      <c r="A150" s="52" t="s">
        <v>313</v>
      </c>
      <c r="B150" s="66" t="s">
        <v>326</v>
      </c>
      <c r="C150" s="65" t="s">
        <v>327</v>
      </c>
      <c r="D150" s="55">
        <v>15.11558644</v>
      </c>
      <c r="E150" s="55">
        <v>0</v>
      </c>
      <c r="F150" s="55">
        <f t="shared" si="64"/>
        <v>15.11558644</v>
      </c>
      <c r="G150" s="56">
        <v>15.11558644</v>
      </c>
      <c r="H150" s="55">
        <f t="shared" si="65"/>
        <v>14.994547350000001</v>
      </c>
      <c r="I150" s="55">
        <v>0</v>
      </c>
      <c r="J150" s="55">
        <v>0</v>
      </c>
      <c r="K150" s="55">
        <v>14.994547350000001</v>
      </c>
      <c r="L150" s="55">
        <v>14.994547350000001</v>
      </c>
      <c r="M150" s="55">
        <v>0</v>
      </c>
      <c r="N150" s="55">
        <v>0</v>
      </c>
      <c r="O150" s="55">
        <v>0.12103908999999824</v>
      </c>
      <c r="P150" s="55">
        <v>0</v>
      </c>
      <c r="Q150" s="55">
        <f t="shared" si="62"/>
        <v>0.12103908999999824</v>
      </c>
      <c r="R150" s="55">
        <f t="shared" si="63"/>
        <v>-0.12103908999999824</v>
      </c>
      <c r="S150" s="57">
        <f t="shared" si="49"/>
        <v>-8.0075682462240113E-3</v>
      </c>
      <c r="T150" s="88" t="s">
        <v>31</v>
      </c>
    </row>
    <row r="151" spans="1:20" s="38" customFormat="1" ht="31.5" x14ac:dyDescent="0.25">
      <c r="A151" s="52" t="s">
        <v>313</v>
      </c>
      <c r="B151" s="66" t="s">
        <v>328</v>
      </c>
      <c r="C151" s="65" t="s">
        <v>329</v>
      </c>
      <c r="D151" s="55">
        <v>9.8237288199999995</v>
      </c>
      <c r="E151" s="55">
        <v>0</v>
      </c>
      <c r="F151" s="55">
        <f t="shared" si="64"/>
        <v>9.8237288199999995</v>
      </c>
      <c r="G151" s="56">
        <v>9.8237288199999995</v>
      </c>
      <c r="H151" s="55">
        <f t="shared" si="65"/>
        <v>7.2</v>
      </c>
      <c r="I151" s="55">
        <v>0</v>
      </c>
      <c r="J151" s="55">
        <v>0</v>
      </c>
      <c r="K151" s="55">
        <v>0</v>
      </c>
      <c r="L151" s="55">
        <v>0</v>
      </c>
      <c r="M151" s="55">
        <v>0</v>
      </c>
      <c r="N151" s="55">
        <v>0</v>
      </c>
      <c r="O151" s="55">
        <v>9.8237288199999995</v>
      </c>
      <c r="P151" s="55">
        <v>7.2</v>
      </c>
      <c r="Q151" s="55">
        <f t="shared" si="62"/>
        <v>2.6237288199999993</v>
      </c>
      <c r="R151" s="55">
        <f t="shared" si="63"/>
        <v>-2.6237288199999993</v>
      </c>
      <c r="S151" s="57">
        <f t="shared" si="49"/>
        <v>-0.2670807458221347</v>
      </c>
      <c r="T151" s="88" t="s">
        <v>323</v>
      </c>
    </row>
    <row r="152" spans="1:20" s="38" customFormat="1" ht="31.5" x14ac:dyDescent="0.25">
      <c r="A152" s="52" t="s">
        <v>313</v>
      </c>
      <c r="B152" s="66" t="s">
        <v>330</v>
      </c>
      <c r="C152" s="54" t="s">
        <v>331</v>
      </c>
      <c r="D152" s="55">
        <v>1.7935118600000002</v>
      </c>
      <c r="E152" s="55">
        <v>0</v>
      </c>
      <c r="F152" s="55">
        <f t="shared" si="64"/>
        <v>1.7935118600000002</v>
      </c>
      <c r="G152" s="56">
        <v>1.7935118600000002</v>
      </c>
      <c r="H152" s="55">
        <f t="shared" si="65"/>
        <v>1.8066737499999999</v>
      </c>
      <c r="I152" s="55">
        <v>0</v>
      </c>
      <c r="J152" s="55">
        <v>0</v>
      </c>
      <c r="K152" s="55">
        <v>0</v>
      </c>
      <c r="L152" s="55">
        <v>0</v>
      </c>
      <c r="M152" s="55">
        <v>1.7935118600000002</v>
      </c>
      <c r="N152" s="55">
        <v>1.8059370299999999</v>
      </c>
      <c r="O152" s="55">
        <v>0</v>
      </c>
      <c r="P152" s="55">
        <v>7.3671999999999995E-4</v>
      </c>
      <c r="Q152" s="55">
        <f t="shared" si="62"/>
        <v>-1.3161889999999676E-2</v>
      </c>
      <c r="R152" s="55">
        <f t="shared" si="63"/>
        <v>1.3161889999999676E-2</v>
      </c>
      <c r="S152" s="57">
        <f t="shared" si="49"/>
        <v>7.3386133058521708E-3</v>
      </c>
      <c r="T152" s="58" t="s">
        <v>323</v>
      </c>
    </row>
    <row r="153" spans="1:20" s="38" customFormat="1" ht="31.5" x14ac:dyDescent="0.25">
      <c r="A153" s="52" t="s">
        <v>313</v>
      </c>
      <c r="B153" s="66" t="s">
        <v>332</v>
      </c>
      <c r="C153" s="54" t="s">
        <v>333</v>
      </c>
      <c r="D153" s="55">
        <v>0.61406694399999995</v>
      </c>
      <c r="E153" s="55">
        <v>9.5649999999999999E-2</v>
      </c>
      <c r="F153" s="55">
        <f t="shared" si="64"/>
        <v>0.51841694399999994</v>
      </c>
      <c r="G153" s="56">
        <v>0.22559999999999999</v>
      </c>
      <c r="H153" s="55">
        <f t="shared" si="65"/>
        <v>0.22559999999999999</v>
      </c>
      <c r="I153" s="55">
        <v>0</v>
      </c>
      <c r="J153" s="55">
        <v>0</v>
      </c>
      <c r="K153" s="55">
        <v>0</v>
      </c>
      <c r="L153" s="55">
        <v>0</v>
      </c>
      <c r="M153" s="55">
        <v>0.22559999999999999</v>
      </c>
      <c r="N153" s="55">
        <v>0.22559999999999999</v>
      </c>
      <c r="O153" s="55">
        <v>0</v>
      </c>
      <c r="P153" s="55">
        <v>0</v>
      </c>
      <c r="Q153" s="55">
        <f t="shared" si="62"/>
        <v>0.29281694399999991</v>
      </c>
      <c r="R153" s="55">
        <f t="shared" si="63"/>
        <v>0</v>
      </c>
      <c r="S153" s="57">
        <f t="shared" si="49"/>
        <v>0</v>
      </c>
      <c r="T153" s="88" t="s">
        <v>31</v>
      </c>
    </row>
    <row r="154" spans="1:20" s="38" customFormat="1" ht="31.5" x14ac:dyDescent="0.25">
      <c r="A154" s="52" t="s">
        <v>313</v>
      </c>
      <c r="B154" s="66" t="s">
        <v>334</v>
      </c>
      <c r="C154" s="54" t="s">
        <v>335</v>
      </c>
      <c r="D154" s="55">
        <v>0.56539464000000006</v>
      </c>
      <c r="E154" s="55">
        <v>0.21240000000000001</v>
      </c>
      <c r="F154" s="55">
        <f t="shared" si="64"/>
        <v>0.35299464000000003</v>
      </c>
      <c r="G154" s="56">
        <v>0.1149</v>
      </c>
      <c r="H154" s="55">
        <f t="shared" si="65"/>
        <v>0.1149144</v>
      </c>
      <c r="I154" s="55">
        <v>0</v>
      </c>
      <c r="J154" s="55">
        <v>0</v>
      </c>
      <c r="K154" s="55">
        <v>0</v>
      </c>
      <c r="L154" s="55">
        <v>0</v>
      </c>
      <c r="M154" s="55">
        <v>0.1149144</v>
      </c>
      <c r="N154" s="55">
        <v>0.1149144</v>
      </c>
      <c r="O154" s="55">
        <v>-1.4399999999997748E-5</v>
      </c>
      <c r="P154" s="55">
        <v>0</v>
      </c>
      <c r="Q154" s="55">
        <f t="shared" si="62"/>
        <v>0.23808024000000003</v>
      </c>
      <c r="R154" s="55">
        <f t="shared" si="63"/>
        <v>1.4399999999997748E-5</v>
      </c>
      <c r="S154" s="57">
        <f t="shared" si="49"/>
        <v>1.2532637075716055E-4</v>
      </c>
      <c r="T154" s="58" t="s">
        <v>31</v>
      </c>
    </row>
    <row r="155" spans="1:20" s="38" customFormat="1" ht="31.5" x14ac:dyDescent="0.25">
      <c r="A155" s="52" t="s">
        <v>313</v>
      </c>
      <c r="B155" s="66" t="s">
        <v>336</v>
      </c>
      <c r="C155" s="63" t="s">
        <v>337</v>
      </c>
      <c r="D155" s="55">
        <v>2.4678863999999998</v>
      </c>
      <c r="E155" s="55">
        <v>0</v>
      </c>
      <c r="F155" s="55">
        <f t="shared" si="64"/>
        <v>2.4678863999999998</v>
      </c>
      <c r="G155" s="56">
        <v>2.4678863999999998</v>
      </c>
      <c r="H155" s="55">
        <f t="shared" si="65"/>
        <v>2.3844000000000003</v>
      </c>
      <c r="I155" s="55">
        <v>0</v>
      </c>
      <c r="J155" s="55">
        <v>0</v>
      </c>
      <c r="K155" s="55">
        <v>0</v>
      </c>
      <c r="L155" s="55">
        <v>0</v>
      </c>
      <c r="M155" s="55">
        <v>0</v>
      </c>
      <c r="N155" s="55">
        <v>0</v>
      </c>
      <c r="O155" s="55">
        <v>2.4678863999999998</v>
      </c>
      <c r="P155" s="55">
        <v>2.3844000000000003</v>
      </c>
      <c r="Q155" s="55">
        <f t="shared" si="62"/>
        <v>8.3486399999999517E-2</v>
      </c>
      <c r="R155" s="55">
        <f t="shared" si="63"/>
        <v>-8.3486399999999517E-2</v>
      </c>
      <c r="S155" s="57">
        <f t="shared" si="49"/>
        <v>-3.3829109800191583E-2</v>
      </c>
      <c r="T155" s="88" t="s">
        <v>31</v>
      </c>
    </row>
    <row r="156" spans="1:20" s="38" customFormat="1" ht="31.5" x14ac:dyDescent="0.25">
      <c r="A156" s="52" t="s">
        <v>313</v>
      </c>
      <c r="B156" s="66" t="s">
        <v>338</v>
      </c>
      <c r="C156" s="54" t="s">
        <v>339</v>
      </c>
      <c r="D156" s="55">
        <v>0.78093999999999997</v>
      </c>
      <c r="E156" s="55">
        <v>0.36934</v>
      </c>
      <c r="F156" s="55">
        <f t="shared" si="64"/>
        <v>0.41159999999999997</v>
      </c>
      <c r="G156" s="56">
        <v>0.41160000000000002</v>
      </c>
      <c r="H156" s="55">
        <f t="shared" si="65"/>
        <v>0</v>
      </c>
      <c r="I156" s="55">
        <v>0</v>
      </c>
      <c r="J156" s="55">
        <v>0</v>
      </c>
      <c r="K156" s="55">
        <v>0</v>
      </c>
      <c r="L156" s="55">
        <v>0</v>
      </c>
      <c r="M156" s="55">
        <v>0</v>
      </c>
      <c r="N156" s="55">
        <v>0</v>
      </c>
      <c r="O156" s="55">
        <v>0.41160000000000002</v>
      </c>
      <c r="P156" s="55">
        <v>0</v>
      </c>
      <c r="Q156" s="55">
        <f t="shared" si="62"/>
        <v>0.41159999999999997</v>
      </c>
      <c r="R156" s="55">
        <f t="shared" si="63"/>
        <v>-0.41160000000000002</v>
      </c>
      <c r="S156" s="57">
        <f t="shared" si="49"/>
        <v>-1</v>
      </c>
      <c r="T156" s="58" t="s">
        <v>340</v>
      </c>
    </row>
    <row r="157" spans="1:20" s="38" customFormat="1" ht="31.5" x14ac:dyDescent="0.25">
      <c r="A157" s="52" t="s">
        <v>313</v>
      </c>
      <c r="B157" s="66" t="s">
        <v>341</v>
      </c>
      <c r="C157" s="54" t="s">
        <v>342</v>
      </c>
      <c r="D157" s="55">
        <v>0.40200000000000002</v>
      </c>
      <c r="E157" s="55">
        <v>0</v>
      </c>
      <c r="F157" s="55">
        <f t="shared" si="64"/>
        <v>0.40200000000000002</v>
      </c>
      <c r="G157" s="56">
        <v>0.40200000000000002</v>
      </c>
      <c r="H157" s="55">
        <f t="shared" si="65"/>
        <v>0.40200000000000002</v>
      </c>
      <c r="I157" s="55">
        <v>0</v>
      </c>
      <c r="J157" s="55">
        <v>0</v>
      </c>
      <c r="K157" s="55">
        <v>0</v>
      </c>
      <c r="L157" s="55">
        <v>0</v>
      </c>
      <c r="M157" s="55">
        <v>0.40200000000000002</v>
      </c>
      <c r="N157" s="55">
        <v>0.40200000000000002</v>
      </c>
      <c r="O157" s="55">
        <v>0</v>
      </c>
      <c r="P157" s="55">
        <v>0</v>
      </c>
      <c r="Q157" s="55">
        <f t="shared" si="62"/>
        <v>0</v>
      </c>
      <c r="R157" s="55">
        <f t="shared" si="63"/>
        <v>0</v>
      </c>
      <c r="S157" s="57">
        <f t="shared" si="49"/>
        <v>0</v>
      </c>
      <c r="T157" s="97" t="s">
        <v>31</v>
      </c>
    </row>
    <row r="158" spans="1:20" s="38" customFormat="1" ht="31.5" x14ac:dyDescent="0.25">
      <c r="A158" s="52" t="s">
        <v>313</v>
      </c>
      <c r="B158" s="66" t="s">
        <v>343</v>
      </c>
      <c r="C158" s="54" t="s">
        <v>344</v>
      </c>
      <c r="D158" s="55">
        <v>0.63242399999999999</v>
      </c>
      <c r="E158" s="55">
        <v>0</v>
      </c>
      <c r="F158" s="55">
        <f t="shared" si="64"/>
        <v>0.63242399999999999</v>
      </c>
      <c r="G158" s="56">
        <v>0.63242399999999999</v>
      </c>
      <c r="H158" s="55">
        <f t="shared" si="65"/>
        <v>0.63242399999999999</v>
      </c>
      <c r="I158" s="55">
        <v>0</v>
      </c>
      <c r="J158" s="55">
        <v>0</v>
      </c>
      <c r="K158" s="55">
        <v>0</v>
      </c>
      <c r="L158" s="55">
        <v>0</v>
      </c>
      <c r="M158" s="55">
        <v>0.63242399999999999</v>
      </c>
      <c r="N158" s="55">
        <v>0.63242399999999999</v>
      </c>
      <c r="O158" s="55">
        <v>0</v>
      </c>
      <c r="P158" s="55">
        <v>0</v>
      </c>
      <c r="Q158" s="55">
        <f t="shared" si="62"/>
        <v>0</v>
      </c>
      <c r="R158" s="55">
        <f t="shared" si="63"/>
        <v>0</v>
      </c>
      <c r="S158" s="57">
        <f t="shared" si="49"/>
        <v>0</v>
      </c>
      <c r="T158" s="88" t="s">
        <v>31</v>
      </c>
    </row>
    <row r="159" spans="1:20" s="38" customFormat="1" ht="31.5" x14ac:dyDescent="0.25">
      <c r="A159" s="52" t="s">
        <v>313</v>
      </c>
      <c r="B159" s="66" t="s">
        <v>345</v>
      </c>
      <c r="C159" s="63" t="s">
        <v>346</v>
      </c>
      <c r="D159" s="55">
        <v>0.70128000000000001</v>
      </c>
      <c r="E159" s="55">
        <v>0</v>
      </c>
      <c r="F159" s="55">
        <f t="shared" si="64"/>
        <v>0.70128000000000001</v>
      </c>
      <c r="G159" s="56">
        <v>0.70128000000000001</v>
      </c>
      <c r="H159" s="55">
        <f t="shared" si="65"/>
        <v>0.70128000000000001</v>
      </c>
      <c r="I159" s="55">
        <v>0</v>
      </c>
      <c r="J159" s="55">
        <v>0</v>
      </c>
      <c r="K159" s="55">
        <v>0.70128000000000001</v>
      </c>
      <c r="L159" s="55">
        <v>0.70128000000000001</v>
      </c>
      <c r="M159" s="55">
        <v>0</v>
      </c>
      <c r="N159" s="55">
        <v>0</v>
      </c>
      <c r="O159" s="55">
        <v>0</v>
      </c>
      <c r="P159" s="55">
        <v>0</v>
      </c>
      <c r="Q159" s="55">
        <f t="shared" si="62"/>
        <v>0</v>
      </c>
      <c r="R159" s="55">
        <f t="shared" si="63"/>
        <v>0</v>
      </c>
      <c r="S159" s="57">
        <f t="shared" si="49"/>
        <v>0</v>
      </c>
      <c r="T159" s="58" t="s">
        <v>31</v>
      </c>
    </row>
    <row r="160" spans="1:20" s="38" customFormat="1" ht="47.25" x14ac:dyDescent="0.25">
      <c r="A160" s="52" t="s">
        <v>313</v>
      </c>
      <c r="B160" s="66" t="s">
        <v>347</v>
      </c>
      <c r="C160" s="63" t="s">
        <v>348</v>
      </c>
      <c r="D160" s="55">
        <v>0.14976</v>
      </c>
      <c r="E160" s="55">
        <v>0</v>
      </c>
      <c r="F160" s="55">
        <f t="shared" si="64"/>
        <v>0.14976</v>
      </c>
      <c r="G160" s="56">
        <v>0.14976</v>
      </c>
      <c r="H160" s="55">
        <f t="shared" si="65"/>
        <v>0.14976</v>
      </c>
      <c r="I160" s="55">
        <v>0</v>
      </c>
      <c r="J160" s="55">
        <v>0</v>
      </c>
      <c r="K160" s="55">
        <v>0</v>
      </c>
      <c r="L160" s="55">
        <v>0</v>
      </c>
      <c r="M160" s="55">
        <v>0</v>
      </c>
      <c r="N160" s="55">
        <v>0</v>
      </c>
      <c r="O160" s="55">
        <v>0.14976</v>
      </c>
      <c r="P160" s="55">
        <v>0.14976</v>
      </c>
      <c r="Q160" s="55">
        <f t="shared" si="62"/>
        <v>0</v>
      </c>
      <c r="R160" s="55">
        <f t="shared" si="63"/>
        <v>0</v>
      </c>
      <c r="S160" s="57">
        <f t="shared" si="49"/>
        <v>0</v>
      </c>
      <c r="T160" s="58" t="s">
        <v>31</v>
      </c>
    </row>
    <row r="161" spans="1:20" s="38" customFormat="1" ht="31.5" x14ac:dyDescent="0.25">
      <c r="A161" s="52" t="s">
        <v>313</v>
      </c>
      <c r="B161" s="66" t="s">
        <v>349</v>
      </c>
      <c r="C161" s="63" t="s">
        <v>350</v>
      </c>
      <c r="D161" s="55">
        <v>0.62865099999999996</v>
      </c>
      <c r="E161" s="55">
        <v>0</v>
      </c>
      <c r="F161" s="55">
        <f t="shared" si="64"/>
        <v>0.62865099999999996</v>
      </c>
      <c r="G161" s="56">
        <v>0.62865099999999996</v>
      </c>
      <c r="H161" s="55">
        <f t="shared" si="65"/>
        <v>0.62865119999999997</v>
      </c>
      <c r="I161" s="55">
        <v>0</v>
      </c>
      <c r="J161" s="55">
        <v>0</v>
      </c>
      <c r="K161" s="55">
        <f>628.6512/1000</f>
        <v>0.62865119999999997</v>
      </c>
      <c r="L161" s="55">
        <f>628.6512/1000</f>
        <v>0.62865119999999997</v>
      </c>
      <c r="M161" s="55">
        <v>0</v>
      </c>
      <c r="N161" s="55">
        <v>0</v>
      </c>
      <c r="O161" s="55">
        <v>-2.0000000000575113E-7</v>
      </c>
      <c r="P161" s="55">
        <v>0</v>
      </c>
      <c r="Q161" s="55">
        <f t="shared" si="62"/>
        <v>-2.0000000000575113E-7</v>
      </c>
      <c r="R161" s="55">
        <f t="shared" si="63"/>
        <v>2.0000000000575113E-7</v>
      </c>
      <c r="S161" s="57">
        <f t="shared" si="49"/>
        <v>3.1814154436364713E-7</v>
      </c>
      <c r="T161" s="58" t="s">
        <v>31</v>
      </c>
    </row>
    <row r="162" spans="1:20" s="38" customFormat="1" ht="31.5" x14ac:dyDescent="0.25">
      <c r="A162" s="52" t="s">
        <v>313</v>
      </c>
      <c r="B162" s="66" t="s">
        <v>351</v>
      </c>
      <c r="C162" s="63" t="s">
        <v>352</v>
      </c>
      <c r="D162" s="55">
        <v>0.42359999999999998</v>
      </c>
      <c r="E162" s="55">
        <v>0</v>
      </c>
      <c r="F162" s="55">
        <f t="shared" si="64"/>
        <v>0.42359999999999998</v>
      </c>
      <c r="G162" s="56">
        <v>0.42359999999999998</v>
      </c>
      <c r="H162" s="55">
        <f t="shared" si="65"/>
        <v>0.42360000000000003</v>
      </c>
      <c r="I162" s="55">
        <v>0</v>
      </c>
      <c r="J162" s="55">
        <v>0</v>
      </c>
      <c r="K162" s="55">
        <v>0</v>
      </c>
      <c r="L162" s="55">
        <v>0</v>
      </c>
      <c r="M162" s="55">
        <v>0.42360000000000003</v>
      </c>
      <c r="N162" s="55">
        <v>0.42360000000000003</v>
      </c>
      <c r="O162" s="55">
        <v>0</v>
      </c>
      <c r="P162" s="55">
        <v>0</v>
      </c>
      <c r="Q162" s="55">
        <f t="shared" si="62"/>
        <v>0</v>
      </c>
      <c r="R162" s="55">
        <f t="shared" si="63"/>
        <v>0</v>
      </c>
      <c r="S162" s="57">
        <f t="shared" si="49"/>
        <v>0</v>
      </c>
      <c r="T162" s="88" t="s">
        <v>31</v>
      </c>
    </row>
    <row r="163" spans="1:20" s="38" customFormat="1" ht="31.5" x14ac:dyDescent="0.25">
      <c r="A163" s="52" t="s">
        <v>313</v>
      </c>
      <c r="B163" s="66" t="s">
        <v>353</v>
      </c>
      <c r="C163" s="63" t="s">
        <v>354</v>
      </c>
      <c r="D163" s="55">
        <v>0.71879999999999999</v>
      </c>
      <c r="E163" s="55">
        <v>0</v>
      </c>
      <c r="F163" s="55">
        <f t="shared" si="64"/>
        <v>0.71879999999999999</v>
      </c>
      <c r="G163" s="56">
        <v>0.71879999999999999</v>
      </c>
      <c r="H163" s="55">
        <f t="shared" si="65"/>
        <v>0.71879999999999999</v>
      </c>
      <c r="I163" s="55">
        <v>0</v>
      </c>
      <c r="J163" s="55">
        <v>0</v>
      </c>
      <c r="K163" s="55">
        <v>0</v>
      </c>
      <c r="L163" s="55">
        <v>0</v>
      </c>
      <c r="M163" s="55">
        <v>0.71879999999999999</v>
      </c>
      <c r="N163" s="55">
        <v>0.71879999999999999</v>
      </c>
      <c r="O163" s="55">
        <v>0</v>
      </c>
      <c r="P163" s="55">
        <v>0</v>
      </c>
      <c r="Q163" s="55">
        <f t="shared" si="62"/>
        <v>0</v>
      </c>
      <c r="R163" s="55">
        <f t="shared" si="63"/>
        <v>0</v>
      </c>
      <c r="S163" s="57">
        <f t="shared" si="49"/>
        <v>0</v>
      </c>
      <c r="T163" s="58" t="s">
        <v>31</v>
      </c>
    </row>
    <row r="164" spans="1:20" s="38" customFormat="1" ht="31.5" x14ac:dyDescent="0.25">
      <c r="A164" s="52" t="s">
        <v>313</v>
      </c>
      <c r="B164" s="66" t="s">
        <v>355</v>
      </c>
      <c r="C164" s="63" t="s">
        <v>356</v>
      </c>
      <c r="D164" s="55">
        <v>0.10679999999999999</v>
      </c>
      <c r="E164" s="55">
        <v>0</v>
      </c>
      <c r="F164" s="55">
        <f t="shared" si="64"/>
        <v>0.10679999999999999</v>
      </c>
      <c r="G164" s="56">
        <v>0.10679999999999999</v>
      </c>
      <c r="H164" s="55">
        <f t="shared" si="65"/>
        <v>0.10679999999999999</v>
      </c>
      <c r="I164" s="55">
        <v>0</v>
      </c>
      <c r="J164" s="55">
        <v>0</v>
      </c>
      <c r="K164" s="55">
        <v>0</v>
      </c>
      <c r="L164" s="55">
        <v>0</v>
      </c>
      <c r="M164" s="55">
        <v>0</v>
      </c>
      <c r="N164" s="55">
        <v>0</v>
      </c>
      <c r="O164" s="55">
        <v>0.10679999999999999</v>
      </c>
      <c r="P164" s="55">
        <v>0.10679999999999999</v>
      </c>
      <c r="Q164" s="55">
        <f t="shared" si="62"/>
        <v>0</v>
      </c>
      <c r="R164" s="55">
        <f t="shared" si="63"/>
        <v>0</v>
      </c>
      <c r="S164" s="57">
        <f t="shared" si="49"/>
        <v>0</v>
      </c>
      <c r="T164" s="58" t="s">
        <v>31</v>
      </c>
    </row>
    <row r="165" spans="1:20" s="38" customFormat="1" ht="31.5" x14ac:dyDescent="0.25">
      <c r="A165" s="52" t="s">
        <v>313</v>
      </c>
      <c r="B165" s="66" t="s">
        <v>357</v>
      </c>
      <c r="C165" s="54" t="s">
        <v>358</v>
      </c>
      <c r="D165" s="75">
        <v>9.2507999999999993E-2</v>
      </c>
      <c r="E165" s="55">
        <v>0</v>
      </c>
      <c r="F165" s="55">
        <f t="shared" si="64"/>
        <v>9.2507999999999993E-2</v>
      </c>
      <c r="G165" s="56">
        <v>9.2507999999999993E-2</v>
      </c>
      <c r="H165" s="55">
        <f t="shared" si="65"/>
        <v>9.2507999999999993E-2</v>
      </c>
      <c r="I165" s="55">
        <v>0</v>
      </c>
      <c r="J165" s="55">
        <v>0</v>
      </c>
      <c r="K165" s="55">
        <v>9.2507999999999993E-2</v>
      </c>
      <c r="L165" s="55">
        <v>9.2507999999999993E-2</v>
      </c>
      <c r="M165" s="55">
        <v>0</v>
      </c>
      <c r="N165" s="55">
        <v>0</v>
      </c>
      <c r="O165" s="55">
        <v>0</v>
      </c>
      <c r="P165" s="55">
        <v>0</v>
      </c>
      <c r="Q165" s="55">
        <f t="shared" si="62"/>
        <v>0</v>
      </c>
      <c r="R165" s="55">
        <f t="shared" si="63"/>
        <v>0</v>
      </c>
      <c r="S165" s="57">
        <f t="shared" si="49"/>
        <v>0</v>
      </c>
      <c r="T165" s="58" t="s">
        <v>31</v>
      </c>
    </row>
    <row r="166" spans="1:20" s="38" customFormat="1" ht="31.5" x14ac:dyDescent="0.25">
      <c r="A166" s="52" t="s">
        <v>313</v>
      </c>
      <c r="B166" s="66" t="s">
        <v>359</v>
      </c>
      <c r="C166" s="63" t="s">
        <v>360</v>
      </c>
      <c r="D166" s="55">
        <v>9.0860999999999997E-2</v>
      </c>
      <c r="E166" s="55">
        <v>0</v>
      </c>
      <c r="F166" s="55">
        <f t="shared" si="64"/>
        <v>9.0860999999999997E-2</v>
      </c>
      <c r="G166" s="56">
        <v>9.0860999999999997E-2</v>
      </c>
      <c r="H166" s="55">
        <f t="shared" si="65"/>
        <v>9.0861600000000001E-2</v>
      </c>
      <c r="I166" s="55">
        <v>0</v>
      </c>
      <c r="J166" s="55">
        <v>0</v>
      </c>
      <c r="K166" s="55">
        <v>9.0861600000000001E-2</v>
      </c>
      <c r="L166" s="55">
        <v>9.0861600000000001E-2</v>
      </c>
      <c r="M166" s="55">
        <v>0</v>
      </c>
      <c r="N166" s="55">
        <v>0</v>
      </c>
      <c r="O166" s="55">
        <v>-6.0000000000337561E-7</v>
      </c>
      <c r="P166" s="55">
        <v>0</v>
      </c>
      <c r="Q166" s="55">
        <f t="shared" si="62"/>
        <v>-6.0000000000337561E-7</v>
      </c>
      <c r="R166" s="55">
        <f t="shared" si="63"/>
        <v>6.0000000000337561E-7</v>
      </c>
      <c r="S166" s="57">
        <f t="shared" si="49"/>
        <v>6.6034932479653051E-6</v>
      </c>
      <c r="T166" s="58" t="s">
        <v>31</v>
      </c>
    </row>
    <row r="167" spans="1:20" s="38" customFormat="1" ht="31.5" x14ac:dyDescent="0.25">
      <c r="A167" s="52" t="s">
        <v>313</v>
      </c>
      <c r="B167" s="66" t="s">
        <v>361</v>
      </c>
      <c r="C167" s="63" t="s">
        <v>362</v>
      </c>
      <c r="D167" s="55">
        <v>0.47017999999999999</v>
      </c>
      <c r="E167" s="55">
        <v>0</v>
      </c>
      <c r="F167" s="55">
        <f t="shared" si="64"/>
        <v>0.47017999999999999</v>
      </c>
      <c r="G167" s="56">
        <v>0.47017999999999999</v>
      </c>
      <c r="H167" s="55">
        <f t="shared" si="65"/>
        <v>0.25980000000000003</v>
      </c>
      <c r="I167" s="55">
        <v>0</v>
      </c>
      <c r="J167" s="55">
        <v>0</v>
      </c>
      <c r="K167" s="55">
        <v>0</v>
      </c>
      <c r="L167" s="55">
        <v>0</v>
      </c>
      <c r="M167" s="55">
        <v>0.25980000000000003</v>
      </c>
      <c r="N167" s="55">
        <v>0.25980000000000003</v>
      </c>
      <c r="O167" s="55">
        <v>0.21037999999999996</v>
      </c>
      <c r="P167" s="55">
        <v>0</v>
      </c>
      <c r="Q167" s="55">
        <f t="shared" si="62"/>
        <v>0.21037999999999996</v>
      </c>
      <c r="R167" s="55">
        <f t="shared" si="63"/>
        <v>-0.21037999999999996</v>
      </c>
      <c r="S167" s="57">
        <f t="shared" si="49"/>
        <v>-0.44744565910927719</v>
      </c>
      <c r="T167" s="88" t="s">
        <v>323</v>
      </c>
    </row>
    <row r="168" spans="1:20" s="38" customFormat="1" ht="31.5" x14ac:dyDescent="0.25">
      <c r="A168" s="52" t="s">
        <v>313</v>
      </c>
      <c r="B168" s="66" t="s">
        <v>363</v>
      </c>
      <c r="C168" s="63" t="s">
        <v>364</v>
      </c>
      <c r="D168" s="55">
        <v>0.118176</v>
      </c>
      <c r="E168" s="55">
        <v>0</v>
      </c>
      <c r="F168" s="55">
        <f t="shared" si="64"/>
        <v>0.118176</v>
      </c>
      <c r="G168" s="56">
        <v>0.118176</v>
      </c>
      <c r="H168" s="55">
        <f t="shared" si="65"/>
        <v>0.118176</v>
      </c>
      <c r="I168" s="55">
        <v>0</v>
      </c>
      <c r="J168" s="55">
        <v>0</v>
      </c>
      <c r="K168" s="55">
        <v>0</v>
      </c>
      <c r="L168" s="55">
        <v>0</v>
      </c>
      <c r="M168" s="55">
        <v>0.118176</v>
      </c>
      <c r="N168" s="55">
        <v>0.118176</v>
      </c>
      <c r="O168" s="55">
        <v>0</v>
      </c>
      <c r="P168" s="55">
        <v>0</v>
      </c>
      <c r="Q168" s="55">
        <f t="shared" si="62"/>
        <v>0</v>
      </c>
      <c r="R168" s="55">
        <f t="shared" si="63"/>
        <v>0</v>
      </c>
      <c r="S168" s="57">
        <f t="shared" si="49"/>
        <v>0</v>
      </c>
      <c r="T168" s="58" t="s">
        <v>31</v>
      </c>
    </row>
    <row r="169" spans="1:20" s="38" customFormat="1" ht="31.5" x14ac:dyDescent="0.25">
      <c r="A169" s="52" t="s">
        <v>313</v>
      </c>
      <c r="B169" s="66" t="s">
        <v>365</v>
      </c>
      <c r="C169" s="63" t="s">
        <v>366</v>
      </c>
      <c r="D169" s="55">
        <v>9.2507999999999993E-2</v>
      </c>
      <c r="E169" s="55">
        <v>0</v>
      </c>
      <c r="F169" s="55">
        <f t="shared" si="64"/>
        <v>9.2507999999999993E-2</v>
      </c>
      <c r="G169" s="56">
        <v>9.2507999999999993E-2</v>
      </c>
      <c r="H169" s="55">
        <f t="shared" si="65"/>
        <v>9.2507999999999993E-2</v>
      </c>
      <c r="I169" s="55">
        <v>0</v>
      </c>
      <c r="J169" s="55">
        <v>0</v>
      </c>
      <c r="K169" s="55">
        <v>9.2507999999999993E-2</v>
      </c>
      <c r="L169" s="55">
        <v>9.2507999999999993E-2</v>
      </c>
      <c r="M169" s="55">
        <v>0</v>
      </c>
      <c r="N169" s="55">
        <v>0</v>
      </c>
      <c r="O169" s="55">
        <v>0</v>
      </c>
      <c r="P169" s="55">
        <v>0</v>
      </c>
      <c r="Q169" s="55">
        <f t="shared" si="62"/>
        <v>0</v>
      </c>
      <c r="R169" s="55">
        <f t="shared" si="63"/>
        <v>0</v>
      </c>
      <c r="S169" s="57">
        <f t="shared" si="49"/>
        <v>0</v>
      </c>
      <c r="T169" s="58" t="s">
        <v>31</v>
      </c>
    </row>
    <row r="170" spans="1:20" s="38" customFormat="1" ht="31.5" x14ac:dyDescent="0.25">
      <c r="A170" s="52" t="s">
        <v>313</v>
      </c>
      <c r="B170" s="66" t="s">
        <v>367</v>
      </c>
      <c r="C170" s="63" t="s">
        <v>368</v>
      </c>
      <c r="D170" s="55">
        <v>0.19381999999999999</v>
      </c>
      <c r="E170" s="55">
        <v>0</v>
      </c>
      <c r="F170" s="55">
        <f t="shared" si="64"/>
        <v>0.19381999999999999</v>
      </c>
      <c r="G170" s="56">
        <v>0.19381999999999999</v>
      </c>
      <c r="H170" s="55">
        <f t="shared" si="65"/>
        <v>0.19382400000000002</v>
      </c>
      <c r="I170" s="55">
        <v>0</v>
      </c>
      <c r="J170" s="55">
        <v>0</v>
      </c>
      <c r="K170" s="55">
        <v>0</v>
      </c>
      <c r="L170" s="55">
        <v>0</v>
      </c>
      <c r="M170" s="55">
        <v>0.19382400000000002</v>
      </c>
      <c r="N170" s="55">
        <v>0.19382400000000002</v>
      </c>
      <c r="O170" s="55">
        <v>-4.0000000000317559E-6</v>
      </c>
      <c r="P170" s="55">
        <v>0</v>
      </c>
      <c r="Q170" s="55">
        <f t="shared" si="62"/>
        <v>-4.0000000000317559E-6</v>
      </c>
      <c r="R170" s="55">
        <f t="shared" si="63"/>
        <v>4.0000000000317559E-6</v>
      </c>
      <c r="S170" s="57">
        <f t="shared" si="49"/>
        <v>2.0637705087358148E-5</v>
      </c>
      <c r="T170" s="58" t="s">
        <v>31</v>
      </c>
    </row>
    <row r="171" spans="1:20" s="38" customFormat="1" ht="31.5" x14ac:dyDescent="0.25">
      <c r="A171" s="52" t="s">
        <v>313</v>
      </c>
      <c r="B171" s="66" t="s">
        <v>369</v>
      </c>
      <c r="C171" s="63" t="s">
        <v>370</v>
      </c>
      <c r="D171" s="55">
        <v>0.113084</v>
      </c>
      <c r="E171" s="55">
        <v>0</v>
      </c>
      <c r="F171" s="55">
        <f t="shared" si="64"/>
        <v>0.113084</v>
      </c>
      <c r="G171" s="56">
        <v>0.113084</v>
      </c>
      <c r="H171" s="55">
        <f t="shared" si="65"/>
        <v>0.1130844</v>
      </c>
      <c r="I171" s="55">
        <v>0</v>
      </c>
      <c r="J171" s="55">
        <v>0</v>
      </c>
      <c r="K171" s="55">
        <v>0</v>
      </c>
      <c r="L171" s="55">
        <v>0</v>
      </c>
      <c r="M171" s="55">
        <v>0.1130844</v>
      </c>
      <c r="N171" s="55">
        <v>0.1130844</v>
      </c>
      <c r="O171" s="55">
        <v>-3.9999999999762448E-7</v>
      </c>
      <c r="P171" s="55">
        <v>0</v>
      </c>
      <c r="Q171" s="55">
        <f t="shared" si="62"/>
        <v>-3.9999999999762448E-7</v>
      </c>
      <c r="R171" s="55">
        <f t="shared" si="63"/>
        <v>3.9999999999762448E-7</v>
      </c>
      <c r="S171" s="57">
        <f t="shared" si="49"/>
        <v>3.5371935905842071E-6</v>
      </c>
      <c r="T171" s="58" t="s">
        <v>31</v>
      </c>
    </row>
    <row r="172" spans="1:20" s="38" customFormat="1" ht="31.5" x14ac:dyDescent="0.25">
      <c r="A172" s="52" t="s">
        <v>313</v>
      </c>
      <c r="B172" s="66" t="s">
        <v>371</v>
      </c>
      <c r="C172" s="63" t="s">
        <v>372</v>
      </c>
      <c r="D172" s="55">
        <v>0.11988</v>
      </c>
      <c r="E172" s="55">
        <v>0</v>
      </c>
      <c r="F172" s="55">
        <f t="shared" si="64"/>
        <v>0.11988</v>
      </c>
      <c r="G172" s="56">
        <v>0.11988</v>
      </c>
      <c r="H172" s="55">
        <f t="shared" si="65"/>
        <v>0.11988</v>
      </c>
      <c r="I172" s="55">
        <v>0</v>
      </c>
      <c r="J172" s="55">
        <v>0</v>
      </c>
      <c r="K172" s="55">
        <v>0</v>
      </c>
      <c r="L172" s="55">
        <v>0</v>
      </c>
      <c r="M172" s="55">
        <v>0.11988</v>
      </c>
      <c r="N172" s="55">
        <v>0.11988</v>
      </c>
      <c r="O172" s="55">
        <v>0</v>
      </c>
      <c r="P172" s="55">
        <v>0</v>
      </c>
      <c r="Q172" s="55">
        <f t="shared" si="62"/>
        <v>0</v>
      </c>
      <c r="R172" s="55">
        <f t="shared" si="63"/>
        <v>0</v>
      </c>
      <c r="S172" s="57">
        <f t="shared" si="49"/>
        <v>0</v>
      </c>
      <c r="T172" s="58" t="s">
        <v>31</v>
      </c>
    </row>
    <row r="173" spans="1:20" s="38" customFormat="1" ht="31.5" x14ac:dyDescent="0.25">
      <c r="A173" s="52" t="s">
        <v>313</v>
      </c>
      <c r="B173" s="66" t="s">
        <v>373</v>
      </c>
      <c r="C173" s="63" t="s">
        <v>374</v>
      </c>
      <c r="D173" s="55">
        <v>9.2507999999999993E-2</v>
      </c>
      <c r="E173" s="55">
        <v>0</v>
      </c>
      <c r="F173" s="55">
        <f t="shared" si="64"/>
        <v>9.2507999999999993E-2</v>
      </c>
      <c r="G173" s="56">
        <v>9.2507999999999993E-2</v>
      </c>
      <c r="H173" s="55">
        <f t="shared" si="65"/>
        <v>9.2507999999999993E-2</v>
      </c>
      <c r="I173" s="55">
        <v>0</v>
      </c>
      <c r="J173" s="55">
        <v>0</v>
      </c>
      <c r="K173" s="55">
        <v>9.2507999999999993E-2</v>
      </c>
      <c r="L173" s="55">
        <v>9.2507999999999993E-2</v>
      </c>
      <c r="M173" s="55">
        <v>0</v>
      </c>
      <c r="N173" s="55">
        <v>0</v>
      </c>
      <c r="O173" s="55">
        <v>0</v>
      </c>
      <c r="P173" s="55">
        <v>0</v>
      </c>
      <c r="Q173" s="55">
        <f t="shared" si="62"/>
        <v>0</v>
      </c>
      <c r="R173" s="55">
        <f t="shared" si="63"/>
        <v>0</v>
      </c>
      <c r="S173" s="57">
        <f t="shared" si="49"/>
        <v>0</v>
      </c>
      <c r="T173" s="58" t="s">
        <v>31</v>
      </c>
    </row>
    <row r="174" spans="1:20" s="38" customFormat="1" ht="31.5" x14ac:dyDescent="0.25">
      <c r="A174" s="52" t="s">
        <v>313</v>
      </c>
      <c r="B174" s="66" t="s">
        <v>375</v>
      </c>
      <c r="C174" s="63" t="s">
        <v>376</v>
      </c>
      <c r="D174" s="55">
        <v>0.156</v>
      </c>
      <c r="E174" s="55">
        <v>0</v>
      </c>
      <c r="F174" s="55">
        <f t="shared" si="64"/>
        <v>0.156</v>
      </c>
      <c r="G174" s="56">
        <v>0.156</v>
      </c>
      <c r="H174" s="55">
        <f t="shared" si="65"/>
        <v>0.156</v>
      </c>
      <c r="I174" s="55">
        <v>0</v>
      </c>
      <c r="J174" s="55">
        <v>0</v>
      </c>
      <c r="K174" s="55">
        <v>0</v>
      </c>
      <c r="L174" s="55">
        <v>0</v>
      </c>
      <c r="M174" s="55">
        <v>0</v>
      </c>
      <c r="N174" s="55">
        <v>0</v>
      </c>
      <c r="O174" s="55">
        <v>0.156</v>
      </c>
      <c r="P174" s="55">
        <v>0.156</v>
      </c>
      <c r="Q174" s="55">
        <f t="shared" si="62"/>
        <v>0</v>
      </c>
      <c r="R174" s="55">
        <f t="shared" si="63"/>
        <v>0</v>
      </c>
      <c r="S174" s="57">
        <f t="shared" si="49"/>
        <v>0</v>
      </c>
      <c r="T174" s="58" t="s">
        <v>31</v>
      </c>
    </row>
    <row r="175" spans="1:20" s="38" customFormat="1" ht="47.25" x14ac:dyDescent="0.25">
      <c r="A175" s="52" t="s">
        <v>313</v>
      </c>
      <c r="B175" s="66" t="s">
        <v>377</v>
      </c>
      <c r="C175" s="63" t="s">
        <v>378</v>
      </c>
      <c r="D175" s="55">
        <v>2.2799999999999998</v>
      </c>
      <c r="E175" s="55">
        <v>0</v>
      </c>
      <c r="F175" s="55">
        <f t="shared" si="64"/>
        <v>2.2799999999999998</v>
      </c>
      <c r="G175" s="56">
        <v>2.2799999999999998</v>
      </c>
      <c r="H175" s="55">
        <f t="shared" si="65"/>
        <v>2.2799999999999998</v>
      </c>
      <c r="I175" s="55">
        <v>2.2799999999999998</v>
      </c>
      <c r="J175" s="55">
        <v>2.2799999999999998</v>
      </c>
      <c r="K175" s="55">
        <v>0</v>
      </c>
      <c r="L175" s="55">
        <v>0</v>
      </c>
      <c r="M175" s="55">
        <v>0</v>
      </c>
      <c r="N175" s="55">
        <v>0</v>
      </c>
      <c r="O175" s="55">
        <v>0</v>
      </c>
      <c r="P175" s="55">
        <v>0</v>
      </c>
      <c r="Q175" s="55">
        <f t="shared" si="62"/>
        <v>0</v>
      </c>
      <c r="R175" s="55">
        <f t="shared" si="63"/>
        <v>0</v>
      </c>
      <c r="S175" s="57">
        <f t="shared" si="49"/>
        <v>0</v>
      </c>
      <c r="T175" s="98" t="s">
        <v>31</v>
      </c>
    </row>
    <row r="176" spans="1:20" s="38" customFormat="1" ht="31.5" x14ac:dyDescent="0.25">
      <c r="A176" s="52" t="s">
        <v>313</v>
      </c>
      <c r="B176" s="66" t="s">
        <v>379</v>
      </c>
      <c r="C176" s="63" t="s">
        <v>380</v>
      </c>
      <c r="D176" s="55">
        <v>0.69945749999999995</v>
      </c>
      <c r="E176" s="55">
        <v>0</v>
      </c>
      <c r="F176" s="55">
        <f t="shared" si="64"/>
        <v>0.69945749999999995</v>
      </c>
      <c r="G176" s="56">
        <v>0.69945749999999995</v>
      </c>
      <c r="H176" s="55">
        <f t="shared" si="65"/>
        <v>0.80390430000000002</v>
      </c>
      <c r="I176" s="55">
        <v>0</v>
      </c>
      <c r="J176" s="55">
        <v>0</v>
      </c>
      <c r="K176" s="55">
        <v>0</v>
      </c>
      <c r="L176" s="55">
        <v>0</v>
      </c>
      <c r="M176" s="55">
        <v>0.69945749999999995</v>
      </c>
      <c r="N176" s="55">
        <v>0.80390430000000002</v>
      </c>
      <c r="O176" s="55">
        <v>0</v>
      </c>
      <c r="P176" s="55">
        <v>0</v>
      </c>
      <c r="Q176" s="55">
        <f t="shared" si="62"/>
        <v>-0.10444680000000006</v>
      </c>
      <c r="R176" s="55">
        <f t="shared" si="63"/>
        <v>0.10444680000000006</v>
      </c>
      <c r="S176" s="57">
        <f t="shared" si="49"/>
        <v>0.1493254415028791</v>
      </c>
      <c r="T176" s="58" t="s">
        <v>323</v>
      </c>
    </row>
    <row r="177" spans="1:20" s="38" customFormat="1" ht="31.5" x14ac:dyDescent="0.25">
      <c r="A177" s="52" t="s">
        <v>313</v>
      </c>
      <c r="B177" s="66" t="s">
        <v>381</v>
      </c>
      <c r="C177" s="63" t="s">
        <v>382</v>
      </c>
      <c r="D177" s="55">
        <v>0.28181790000000001</v>
      </c>
      <c r="E177" s="55">
        <v>0</v>
      </c>
      <c r="F177" s="55">
        <f t="shared" si="64"/>
        <v>0.28181790000000001</v>
      </c>
      <c r="G177" s="56">
        <v>0.28181790000000001</v>
      </c>
      <c r="H177" s="55">
        <f t="shared" si="65"/>
        <v>0.32311649999999997</v>
      </c>
      <c r="I177" s="55">
        <v>0</v>
      </c>
      <c r="J177" s="55">
        <v>0</v>
      </c>
      <c r="K177" s="55">
        <v>0</v>
      </c>
      <c r="L177" s="55">
        <v>0</v>
      </c>
      <c r="M177" s="55">
        <v>0.28181790000000001</v>
      </c>
      <c r="N177" s="55">
        <v>0.32311649999999997</v>
      </c>
      <c r="O177" s="55">
        <v>0</v>
      </c>
      <c r="P177" s="55">
        <v>0</v>
      </c>
      <c r="Q177" s="55">
        <f t="shared" si="62"/>
        <v>-4.1298599999999963E-2</v>
      </c>
      <c r="R177" s="55">
        <f t="shared" si="63"/>
        <v>4.1298599999999963E-2</v>
      </c>
      <c r="S177" s="57">
        <f t="shared" si="49"/>
        <v>0.14654356589840448</v>
      </c>
      <c r="T177" s="58" t="s">
        <v>323</v>
      </c>
    </row>
    <row r="178" spans="1:20" s="38" customFormat="1" ht="31.5" x14ac:dyDescent="0.25">
      <c r="A178" s="52" t="s">
        <v>313</v>
      </c>
      <c r="B178" s="66" t="s">
        <v>383</v>
      </c>
      <c r="C178" s="63" t="s">
        <v>384</v>
      </c>
      <c r="D178" s="55">
        <v>29.997730000000001</v>
      </c>
      <c r="E178" s="55">
        <v>0</v>
      </c>
      <c r="F178" s="55">
        <f t="shared" si="64"/>
        <v>29.997730000000001</v>
      </c>
      <c r="G178" s="56">
        <v>29.997730000000001</v>
      </c>
      <c r="H178" s="55">
        <f t="shared" si="65"/>
        <v>4.4996599999999995</v>
      </c>
      <c r="I178" s="55">
        <v>0</v>
      </c>
      <c r="J178" s="55">
        <v>0</v>
      </c>
      <c r="K178" s="55">
        <v>4.4996599999999995</v>
      </c>
      <c r="L178" s="55">
        <v>4.4996599999999995</v>
      </c>
      <c r="M178" s="55">
        <v>0</v>
      </c>
      <c r="N178" s="55">
        <v>0</v>
      </c>
      <c r="O178" s="55">
        <v>25.498070000000002</v>
      </c>
      <c r="P178" s="55">
        <v>0</v>
      </c>
      <c r="Q178" s="55">
        <f t="shared" si="62"/>
        <v>25.498070000000002</v>
      </c>
      <c r="R178" s="55">
        <f t="shared" si="63"/>
        <v>-25.498070000000002</v>
      </c>
      <c r="S178" s="57">
        <f t="shared" si="49"/>
        <v>-0.84999998333207216</v>
      </c>
      <c r="T178" s="58" t="s">
        <v>184</v>
      </c>
    </row>
    <row r="179" spans="1:20" s="38" customFormat="1" ht="31.5" x14ac:dyDescent="0.25">
      <c r="A179" s="52" t="s">
        <v>313</v>
      </c>
      <c r="B179" s="66" t="s">
        <v>385</v>
      </c>
      <c r="C179" s="63" t="s">
        <v>386</v>
      </c>
      <c r="D179" s="55" t="s">
        <v>31</v>
      </c>
      <c r="E179" s="55" t="s">
        <v>31</v>
      </c>
      <c r="F179" s="55" t="s">
        <v>31</v>
      </c>
      <c r="G179" s="55" t="s">
        <v>31</v>
      </c>
      <c r="H179" s="55">
        <f t="shared" si="65"/>
        <v>0.41160000000000002</v>
      </c>
      <c r="I179" s="55" t="s">
        <v>31</v>
      </c>
      <c r="J179" s="55">
        <v>0</v>
      </c>
      <c r="K179" s="55" t="s">
        <v>31</v>
      </c>
      <c r="L179" s="55">
        <v>0</v>
      </c>
      <c r="M179" s="55" t="s">
        <v>31</v>
      </c>
      <c r="N179" s="55">
        <v>0</v>
      </c>
      <c r="O179" s="55" t="s">
        <v>31</v>
      </c>
      <c r="P179" s="55">
        <v>0.41160000000000002</v>
      </c>
      <c r="Q179" s="55" t="s">
        <v>31</v>
      </c>
      <c r="R179" s="55" t="s">
        <v>31</v>
      </c>
      <c r="S179" s="84" t="s">
        <v>31</v>
      </c>
      <c r="T179" s="71" t="s">
        <v>31</v>
      </c>
    </row>
    <row r="180" spans="1:20" s="38" customFormat="1" ht="31.5" x14ac:dyDescent="0.25">
      <c r="A180" s="52" t="s">
        <v>313</v>
      </c>
      <c r="B180" s="66" t="s">
        <v>387</v>
      </c>
      <c r="C180" s="63" t="s">
        <v>388</v>
      </c>
      <c r="D180" s="55" t="s">
        <v>31</v>
      </c>
      <c r="E180" s="55" t="s">
        <v>31</v>
      </c>
      <c r="F180" s="55" t="s">
        <v>31</v>
      </c>
      <c r="G180" s="55" t="s">
        <v>31</v>
      </c>
      <c r="H180" s="55">
        <f t="shared" si="65"/>
        <v>5.1571199999999998E-2</v>
      </c>
      <c r="I180" s="55" t="s">
        <v>31</v>
      </c>
      <c r="J180" s="55">
        <v>0</v>
      </c>
      <c r="K180" s="55" t="s">
        <v>31</v>
      </c>
      <c r="L180" s="55">
        <v>0</v>
      </c>
      <c r="M180" s="55" t="s">
        <v>31</v>
      </c>
      <c r="N180" s="55">
        <v>5.1571199999999998E-2</v>
      </c>
      <c r="O180" s="55" t="s">
        <v>31</v>
      </c>
      <c r="P180" s="55">
        <v>0</v>
      </c>
      <c r="Q180" s="55" t="s">
        <v>31</v>
      </c>
      <c r="R180" s="55" t="s">
        <v>31</v>
      </c>
      <c r="S180" s="84" t="s">
        <v>31</v>
      </c>
      <c r="T180" s="71" t="s">
        <v>31</v>
      </c>
    </row>
    <row r="181" spans="1:20" s="38" customFormat="1" ht="31.5" x14ac:dyDescent="0.25">
      <c r="A181" s="52" t="s">
        <v>313</v>
      </c>
      <c r="B181" s="66" t="s">
        <v>389</v>
      </c>
      <c r="C181" s="63" t="s">
        <v>390</v>
      </c>
      <c r="D181" s="55" t="s">
        <v>31</v>
      </c>
      <c r="E181" s="55" t="s">
        <v>31</v>
      </c>
      <c r="F181" s="55" t="s">
        <v>31</v>
      </c>
      <c r="G181" s="55" t="s">
        <v>31</v>
      </c>
      <c r="H181" s="55">
        <f t="shared" si="65"/>
        <v>0.28079999999999999</v>
      </c>
      <c r="I181" s="55" t="s">
        <v>31</v>
      </c>
      <c r="J181" s="55">
        <v>0</v>
      </c>
      <c r="K181" s="55" t="s">
        <v>31</v>
      </c>
      <c r="L181" s="55">
        <v>0</v>
      </c>
      <c r="M181" s="55" t="s">
        <v>31</v>
      </c>
      <c r="N181" s="55">
        <v>0.28079999999999999</v>
      </c>
      <c r="O181" s="55" t="s">
        <v>31</v>
      </c>
      <c r="P181" s="55">
        <v>0</v>
      </c>
      <c r="Q181" s="55" t="s">
        <v>31</v>
      </c>
      <c r="R181" s="55" t="s">
        <v>31</v>
      </c>
      <c r="S181" s="84" t="s">
        <v>31</v>
      </c>
      <c r="T181" s="71" t="s">
        <v>31</v>
      </c>
    </row>
    <row r="182" spans="1:20" s="38" customFormat="1" ht="31.5" x14ac:dyDescent="0.25">
      <c r="A182" s="52" t="s">
        <v>313</v>
      </c>
      <c r="B182" s="66" t="s">
        <v>391</v>
      </c>
      <c r="C182" s="63" t="s">
        <v>392</v>
      </c>
      <c r="D182" s="55" t="s">
        <v>31</v>
      </c>
      <c r="E182" s="55" t="s">
        <v>31</v>
      </c>
      <c r="F182" s="55" t="s">
        <v>31</v>
      </c>
      <c r="G182" s="55" t="s">
        <v>31</v>
      </c>
      <c r="H182" s="55">
        <f t="shared" si="65"/>
        <v>0</v>
      </c>
      <c r="I182" s="55" t="s">
        <v>31</v>
      </c>
      <c r="J182" s="55">
        <v>0</v>
      </c>
      <c r="K182" s="55" t="s">
        <v>31</v>
      </c>
      <c r="L182" s="55">
        <v>0</v>
      </c>
      <c r="M182" s="55" t="s">
        <v>31</v>
      </c>
      <c r="N182" s="55">
        <v>0</v>
      </c>
      <c r="O182" s="55" t="s">
        <v>31</v>
      </c>
      <c r="P182" s="55">
        <v>0</v>
      </c>
      <c r="Q182" s="55" t="s">
        <v>31</v>
      </c>
      <c r="R182" s="55" t="s">
        <v>31</v>
      </c>
      <c r="S182" s="84" t="s">
        <v>31</v>
      </c>
      <c r="T182" s="71" t="s">
        <v>31</v>
      </c>
    </row>
    <row r="183" spans="1:20" s="38" customFormat="1" ht="31.5" x14ac:dyDescent="0.25">
      <c r="A183" s="52" t="s">
        <v>313</v>
      </c>
      <c r="B183" s="66" t="s">
        <v>393</v>
      </c>
      <c r="C183" s="63" t="s">
        <v>394</v>
      </c>
      <c r="D183" s="55">
        <v>9.2206800000000005E-2</v>
      </c>
      <c r="E183" s="55">
        <v>0</v>
      </c>
      <c r="F183" s="55">
        <f t="shared" ref="F183:F196" si="66">D183-E183</f>
        <v>9.2206800000000005E-2</v>
      </c>
      <c r="G183" s="56">
        <v>9.2206800000000005E-2</v>
      </c>
      <c r="H183" s="55">
        <f t="shared" si="65"/>
        <v>7.3613999999999999E-2</v>
      </c>
      <c r="I183" s="55">
        <v>0</v>
      </c>
      <c r="J183" s="55">
        <v>0</v>
      </c>
      <c r="K183" s="55">
        <v>0</v>
      </c>
      <c r="L183" s="55">
        <v>0</v>
      </c>
      <c r="M183" s="55">
        <v>7.3613999999999999E-2</v>
      </c>
      <c r="N183" s="55">
        <v>7.3613999999999999E-2</v>
      </c>
      <c r="O183" s="55">
        <v>1.8592800000000007E-2</v>
      </c>
      <c r="P183" s="55">
        <v>0</v>
      </c>
      <c r="Q183" s="55">
        <f t="shared" ref="Q183:Q196" si="67">F183-H183</f>
        <v>1.8592800000000007E-2</v>
      </c>
      <c r="R183" s="55">
        <f t="shared" ref="R183:R201" si="68">H183-G183</f>
        <v>-1.8592800000000007E-2</v>
      </c>
      <c r="S183" s="57">
        <f t="shared" ref="S183:S246" si="69">R183/G183</f>
        <v>-0.20164239513788576</v>
      </c>
      <c r="T183" s="58" t="s">
        <v>323</v>
      </c>
    </row>
    <row r="184" spans="1:20" s="38" customFormat="1" ht="31.5" x14ac:dyDescent="0.25">
      <c r="A184" s="52" t="s">
        <v>313</v>
      </c>
      <c r="B184" s="66" t="s">
        <v>395</v>
      </c>
      <c r="C184" s="63" t="s">
        <v>396</v>
      </c>
      <c r="D184" s="55">
        <v>9.0090000000000003E-2</v>
      </c>
      <c r="E184" s="55">
        <v>0</v>
      </c>
      <c r="F184" s="55">
        <f t="shared" si="66"/>
        <v>9.0090000000000003E-2</v>
      </c>
      <c r="G184" s="56">
        <v>9.0090000000000003E-2</v>
      </c>
      <c r="H184" s="55">
        <f t="shared" si="65"/>
        <v>7.1385999999999991E-2</v>
      </c>
      <c r="I184" s="55">
        <v>0</v>
      </c>
      <c r="J184" s="55">
        <v>0</v>
      </c>
      <c r="K184" s="55">
        <v>0</v>
      </c>
      <c r="L184" s="55">
        <v>0</v>
      </c>
      <c r="M184" s="55">
        <v>7.1385999999999991E-2</v>
      </c>
      <c r="N184" s="55">
        <v>7.1385999999999991E-2</v>
      </c>
      <c r="O184" s="55">
        <v>1.8704000000000012E-2</v>
      </c>
      <c r="P184" s="55">
        <v>0</v>
      </c>
      <c r="Q184" s="55">
        <f t="shared" si="67"/>
        <v>1.8704000000000012E-2</v>
      </c>
      <c r="R184" s="55">
        <f t="shared" si="68"/>
        <v>-1.8704000000000012E-2</v>
      </c>
      <c r="S184" s="57">
        <f t="shared" si="69"/>
        <v>-0.20761460761460773</v>
      </c>
      <c r="T184" s="58" t="s">
        <v>323</v>
      </c>
    </row>
    <row r="185" spans="1:20" s="38" customFormat="1" x14ac:dyDescent="0.25">
      <c r="A185" s="52" t="s">
        <v>313</v>
      </c>
      <c r="B185" s="66" t="s">
        <v>397</v>
      </c>
      <c r="C185" s="63" t="s">
        <v>398</v>
      </c>
      <c r="D185" s="55">
        <v>1.50208542</v>
      </c>
      <c r="E185" s="55">
        <v>0.76670381999999992</v>
      </c>
      <c r="F185" s="55">
        <f t="shared" si="66"/>
        <v>0.73538160000000008</v>
      </c>
      <c r="G185" s="56">
        <v>0.73538160000000008</v>
      </c>
      <c r="H185" s="55">
        <f t="shared" si="65"/>
        <v>0.73538159999999997</v>
      </c>
      <c r="I185" s="55">
        <v>0</v>
      </c>
      <c r="J185" s="55">
        <v>0</v>
      </c>
      <c r="K185" s="55">
        <v>0.73538159999999997</v>
      </c>
      <c r="L185" s="55">
        <v>0.73538159999999997</v>
      </c>
      <c r="M185" s="55">
        <v>0</v>
      </c>
      <c r="N185" s="55">
        <v>0</v>
      </c>
      <c r="O185" s="55">
        <v>1.1102230246251565E-16</v>
      </c>
      <c r="P185" s="55">
        <v>0</v>
      </c>
      <c r="Q185" s="55">
        <f t="shared" si="67"/>
        <v>0</v>
      </c>
      <c r="R185" s="55">
        <f t="shared" si="68"/>
        <v>0</v>
      </c>
      <c r="S185" s="57">
        <f t="shared" si="69"/>
        <v>0</v>
      </c>
      <c r="T185" s="58" t="s">
        <v>31</v>
      </c>
    </row>
    <row r="186" spans="1:20" s="38" customFormat="1" x14ac:dyDescent="0.25">
      <c r="A186" s="52" t="s">
        <v>313</v>
      </c>
      <c r="B186" s="66" t="s">
        <v>399</v>
      </c>
      <c r="C186" s="63" t="s">
        <v>400</v>
      </c>
      <c r="D186" s="55">
        <v>3.6862999999999997</v>
      </c>
      <c r="E186" s="55">
        <v>1.0737999999999999</v>
      </c>
      <c r="F186" s="55">
        <f t="shared" si="66"/>
        <v>2.6124999999999998</v>
      </c>
      <c r="G186" s="56">
        <v>1.1725000000000001</v>
      </c>
      <c r="H186" s="55">
        <f t="shared" si="65"/>
        <v>1.1725000000000001</v>
      </c>
      <c r="I186" s="55">
        <v>0</v>
      </c>
      <c r="J186" s="55">
        <v>0</v>
      </c>
      <c r="K186" s="55">
        <v>0</v>
      </c>
      <c r="L186" s="55">
        <v>0</v>
      </c>
      <c r="M186" s="55">
        <v>1.1725000000000001</v>
      </c>
      <c r="N186" s="55">
        <v>1.1725000000000001</v>
      </c>
      <c r="O186" s="55">
        <v>0</v>
      </c>
      <c r="P186" s="55">
        <v>0</v>
      </c>
      <c r="Q186" s="55">
        <f t="shared" si="67"/>
        <v>1.4399999999999997</v>
      </c>
      <c r="R186" s="55">
        <f t="shared" si="68"/>
        <v>0</v>
      </c>
      <c r="S186" s="57">
        <f t="shared" si="69"/>
        <v>0</v>
      </c>
      <c r="T186" s="58" t="s">
        <v>31</v>
      </c>
    </row>
    <row r="187" spans="1:20" s="38" customFormat="1" ht="31.5" x14ac:dyDescent="0.25">
      <c r="A187" s="52" t="s">
        <v>313</v>
      </c>
      <c r="B187" s="66" t="s">
        <v>401</v>
      </c>
      <c r="C187" s="63" t="s">
        <v>402</v>
      </c>
      <c r="D187" s="55">
        <v>7.1940954759999993</v>
      </c>
      <c r="E187" s="55">
        <v>0.86139999999999994</v>
      </c>
      <c r="F187" s="55">
        <f t="shared" si="66"/>
        <v>6.3326954759999996</v>
      </c>
      <c r="G187" s="56">
        <v>0.85589999999999999</v>
      </c>
      <c r="H187" s="55">
        <f t="shared" si="65"/>
        <v>0.85589999999999999</v>
      </c>
      <c r="I187" s="55">
        <v>0</v>
      </c>
      <c r="J187" s="55">
        <v>0</v>
      </c>
      <c r="K187" s="55">
        <v>0.85589999999999999</v>
      </c>
      <c r="L187" s="55">
        <v>0.85589999999999999</v>
      </c>
      <c r="M187" s="55">
        <v>0</v>
      </c>
      <c r="N187" s="55">
        <v>0</v>
      </c>
      <c r="O187" s="55">
        <v>0</v>
      </c>
      <c r="P187" s="55">
        <v>0</v>
      </c>
      <c r="Q187" s="55">
        <f t="shared" si="67"/>
        <v>5.4767954759999995</v>
      </c>
      <c r="R187" s="55">
        <f t="shared" si="68"/>
        <v>0</v>
      </c>
      <c r="S187" s="57">
        <f t="shared" si="69"/>
        <v>0</v>
      </c>
      <c r="T187" s="58" t="s">
        <v>31</v>
      </c>
    </row>
    <row r="188" spans="1:20" s="38" customFormat="1" ht="31.5" x14ac:dyDescent="0.25">
      <c r="A188" s="52" t="s">
        <v>313</v>
      </c>
      <c r="B188" s="66" t="s">
        <v>403</v>
      </c>
      <c r="C188" s="63" t="s">
        <v>404</v>
      </c>
      <c r="D188" s="55">
        <v>30.42</v>
      </c>
      <c r="E188" s="55">
        <v>0</v>
      </c>
      <c r="F188" s="55">
        <f t="shared" si="66"/>
        <v>30.42</v>
      </c>
      <c r="G188" s="56">
        <v>14.82</v>
      </c>
      <c r="H188" s="55">
        <f t="shared" si="65"/>
        <v>9</v>
      </c>
      <c r="I188" s="55">
        <v>0</v>
      </c>
      <c r="J188" s="55">
        <v>0</v>
      </c>
      <c r="K188" s="55">
        <v>0</v>
      </c>
      <c r="L188" s="55">
        <v>0</v>
      </c>
      <c r="M188" s="55">
        <v>9</v>
      </c>
      <c r="N188" s="55">
        <v>9</v>
      </c>
      <c r="O188" s="55">
        <v>5.82</v>
      </c>
      <c r="P188" s="55">
        <v>0</v>
      </c>
      <c r="Q188" s="55">
        <f t="shared" si="67"/>
        <v>21.42</v>
      </c>
      <c r="R188" s="55">
        <f t="shared" si="68"/>
        <v>-5.82</v>
      </c>
      <c r="S188" s="57">
        <f t="shared" si="69"/>
        <v>-0.39271255060728744</v>
      </c>
      <c r="T188" s="58" t="s">
        <v>215</v>
      </c>
    </row>
    <row r="189" spans="1:20" s="38" customFormat="1" x14ac:dyDescent="0.25">
      <c r="A189" s="52" t="s">
        <v>313</v>
      </c>
      <c r="B189" s="66" t="s">
        <v>405</v>
      </c>
      <c r="C189" s="63" t="s">
        <v>406</v>
      </c>
      <c r="D189" s="55">
        <v>0.3</v>
      </c>
      <c r="E189" s="55">
        <v>0</v>
      </c>
      <c r="F189" s="55">
        <f t="shared" si="66"/>
        <v>0.3</v>
      </c>
      <c r="G189" s="56">
        <v>0.3</v>
      </c>
      <c r="H189" s="55">
        <f t="shared" si="65"/>
        <v>0.29970000000000002</v>
      </c>
      <c r="I189" s="55">
        <v>0</v>
      </c>
      <c r="J189" s="55">
        <v>0</v>
      </c>
      <c r="K189" s="55">
        <v>0.29970000000000002</v>
      </c>
      <c r="L189" s="55">
        <v>0.29970000000000002</v>
      </c>
      <c r="M189" s="55">
        <v>0</v>
      </c>
      <c r="N189" s="55">
        <v>0</v>
      </c>
      <c r="O189" s="55">
        <v>2.9999999999996696E-4</v>
      </c>
      <c r="P189" s="55">
        <v>0</v>
      </c>
      <c r="Q189" s="55">
        <f t="shared" si="67"/>
        <v>2.9999999999996696E-4</v>
      </c>
      <c r="R189" s="55">
        <f t="shared" si="68"/>
        <v>-2.9999999999996696E-4</v>
      </c>
      <c r="S189" s="57">
        <f t="shared" si="69"/>
        <v>-9.9999999999988987E-4</v>
      </c>
      <c r="T189" s="58" t="s">
        <v>31</v>
      </c>
    </row>
    <row r="190" spans="1:20" s="38" customFormat="1" ht="31.5" x14ac:dyDescent="0.25">
      <c r="A190" s="52" t="s">
        <v>313</v>
      </c>
      <c r="B190" s="66" t="s">
        <v>407</v>
      </c>
      <c r="C190" s="63" t="s">
        <v>408</v>
      </c>
      <c r="D190" s="55">
        <v>12.490176</v>
      </c>
      <c r="E190" s="55">
        <v>0</v>
      </c>
      <c r="F190" s="55">
        <f t="shared" si="66"/>
        <v>12.490176</v>
      </c>
      <c r="G190" s="56">
        <v>6.4565760000000001</v>
      </c>
      <c r="H190" s="55">
        <f t="shared" si="65"/>
        <v>6.4565760000000001</v>
      </c>
      <c r="I190" s="55">
        <v>0</v>
      </c>
      <c r="J190" s="55">
        <v>0</v>
      </c>
      <c r="K190" s="55">
        <f>6456.576/1000</f>
        <v>6.4565760000000001</v>
      </c>
      <c r="L190" s="55">
        <f>6456.576/1000</f>
        <v>6.4565760000000001</v>
      </c>
      <c r="M190" s="55">
        <v>0</v>
      </c>
      <c r="N190" s="55">
        <v>0</v>
      </c>
      <c r="O190" s="55">
        <v>0</v>
      </c>
      <c r="P190" s="55">
        <v>0</v>
      </c>
      <c r="Q190" s="55">
        <f t="shared" si="67"/>
        <v>6.0335999999999999</v>
      </c>
      <c r="R190" s="55">
        <f t="shared" si="68"/>
        <v>0</v>
      </c>
      <c r="S190" s="57">
        <f t="shared" si="69"/>
        <v>0</v>
      </c>
      <c r="T190" s="58" t="s">
        <v>31</v>
      </c>
    </row>
    <row r="191" spans="1:20" s="38" customFormat="1" ht="31.5" x14ac:dyDescent="0.25">
      <c r="A191" s="52" t="s">
        <v>313</v>
      </c>
      <c r="B191" s="66" t="s">
        <v>409</v>
      </c>
      <c r="C191" s="63" t="s">
        <v>410</v>
      </c>
      <c r="D191" s="55">
        <v>5.8119132000000002</v>
      </c>
      <c r="E191" s="55">
        <v>0</v>
      </c>
      <c r="F191" s="55">
        <f t="shared" si="66"/>
        <v>5.8119132000000002</v>
      </c>
      <c r="G191" s="56">
        <v>5.8119132000000002</v>
      </c>
      <c r="H191" s="55">
        <f t="shared" si="65"/>
        <v>5.8119132000000002</v>
      </c>
      <c r="I191" s="55">
        <v>0</v>
      </c>
      <c r="J191" s="55">
        <v>0</v>
      </c>
      <c r="K191" s="55">
        <f>5811.9132/1000</f>
        <v>5.8119132000000002</v>
      </c>
      <c r="L191" s="55">
        <f>5811.9132/1000</f>
        <v>5.8119132000000002</v>
      </c>
      <c r="M191" s="55">
        <v>0</v>
      </c>
      <c r="N191" s="55">
        <v>0</v>
      </c>
      <c r="O191" s="55">
        <v>0</v>
      </c>
      <c r="P191" s="55">
        <v>0</v>
      </c>
      <c r="Q191" s="55">
        <f t="shared" si="67"/>
        <v>0</v>
      </c>
      <c r="R191" s="55">
        <f t="shared" si="68"/>
        <v>0</v>
      </c>
      <c r="S191" s="57">
        <f t="shared" si="69"/>
        <v>0</v>
      </c>
      <c r="T191" s="58" t="s">
        <v>31</v>
      </c>
    </row>
    <row r="192" spans="1:20" s="38" customFormat="1" ht="31.5" x14ac:dyDescent="0.25">
      <c r="A192" s="52" t="s">
        <v>313</v>
      </c>
      <c r="B192" s="66" t="s">
        <v>411</v>
      </c>
      <c r="C192" s="63" t="s">
        <v>412</v>
      </c>
      <c r="D192" s="55">
        <v>6.6867804</v>
      </c>
      <c r="E192" s="55">
        <v>0</v>
      </c>
      <c r="F192" s="55">
        <f t="shared" si="66"/>
        <v>6.6867804</v>
      </c>
      <c r="G192" s="56">
        <v>6.6867804</v>
      </c>
      <c r="H192" s="55">
        <f t="shared" si="65"/>
        <v>6.6867804</v>
      </c>
      <c r="I192" s="55">
        <v>0</v>
      </c>
      <c r="J192" s="55">
        <v>0</v>
      </c>
      <c r="K192" s="55">
        <f>6686.7804/1000</f>
        <v>6.6867804</v>
      </c>
      <c r="L192" s="55">
        <f>6686.7804/1000</f>
        <v>6.6867804</v>
      </c>
      <c r="M192" s="55">
        <v>0</v>
      </c>
      <c r="N192" s="55">
        <v>0</v>
      </c>
      <c r="O192" s="55">
        <v>0</v>
      </c>
      <c r="P192" s="55">
        <v>0</v>
      </c>
      <c r="Q192" s="55">
        <f t="shared" si="67"/>
        <v>0</v>
      </c>
      <c r="R192" s="55">
        <f t="shared" si="68"/>
        <v>0</v>
      </c>
      <c r="S192" s="57">
        <f t="shared" si="69"/>
        <v>0</v>
      </c>
      <c r="T192" s="58" t="s">
        <v>31</v>
      </c>
    </row>
    <row r="193" spans="1:20" s="38" customFormat="1" ht="47.25" x14ac:dyDescent="0.25">
      <c r="A193" s="99" t="s">
        <v>313</v>
      </c>
      <c r="B193" s="62" t="s">
        <v>413</v>
      </c>
      <c r="C193" s="54" t="s">
        <v>414</v>
      </c>
      <c r="D193" s="55">
        <v>1.3655999999999999</v>
      </c>
      <c r="E193" s="55">
        <v>0</v>
      </c>
      <c r="F193" s="55">
        <f t="shared" si="66"/>
        <v>1.3655999999999999</v>
      </c>
      <c r="G193" s="56">
        <v>0.41759999999999997</v>
      </c>
      <c r="H193" s="55">
        <f t="shared" si="65"/>
        <v>0.38262239999999997</v>
      </c>
      <c r="I193" s="55">
        <v>0</v>
      </c>
      <c r="J193" s="55">
        <v>0</v>
      </c>
      <c r="K193" s="55">
        <v>0</v>
      </c>
      <c r="L193" s="55">
        <v>0</v>
      </c>
      <c r="M193" s="55">
        <v>0.38262239999999997</v>
      </c>
      <c r="N193" s="55">
        <v>0.38262239999999997</v>
      </c>
      <c r="O193" s="55">
        <v>3.4977599999999998E-2</v>
      </c>
      <c r="P193" s="55">
        <v>0</v>
      </c>
      <c r="Q193" s="55">
        <f t="shared" si="67"/>
        <v>0.9829775999999999</v>
      </c>
      <c r="R193" s="55">
        <f t="shared" si="68"/>
        <v>-3.4977599999999998E-2</v>
      </c>
      <c r="S193" s="57">
        <f t="shared" si="69"/>
        <v>-8.3758620689655172E-2</v>
      </c>
      <c r="T193" s="58" t="s">
        <v>31</v>
      </c>
    </row>
    <row r="194" spans="1:20" s="38" customFormat="1" ht="31.5" x14ac:dyDescent="0.25">
      <c r="A194" s="99" t="s">
        <v>313</v>
      </c>
      <c r="B194" s="62" t="s">
        <v>415</v>
      </c>
      <c r="C194" s="63" t="s">
        <v>416</v>
      </c>
      <c r="D194" s="55">
        <v>19.586399999999998</v>
      </c>
      <c r="E194" s="55">
        <v>0</v>
      </c>
      <c r="F194" s="55">
        <f t="shared" si="66"/>
        <v>19.586399999999998</v>
      </c>
      <c r="G194" s="56">
        <v>19.586399999999998</v>
      </c>
      <c r="H194" s="55">
        <f t="shared" si="65"/>
        <v>19.389600000000002</v>
      </c>
      <c r="I194" s="55">
        <v>0</v>
      </c>
      <c r="J194" s="55">
        <v>0</v>
      </c>
      <c r="K194" s="55">
        <v>0</v>
      </c>
      <c r="L194" s="55">
        <v>0</v>
      </c>
      <c r="M194" s="55">
        <v>19.389600000000002</v>
      </c>
      <c r="N194" s="55">
        <v>19.389600000000002</v>
      </c>
      <c r="O194" s="55">
        <v>0.19679999999999609</v>
      </c>
      <c r="P194" s="55">
        <v>0</v>
      </c>
      <c r="Q194" s="55">
        <f t="shared" si="67"/>
        <v>0.19679999999999609</v>
      </c>
      <c r="R194" s="55">
        <f t="shared" si="68"/>
        <v>-0.19679999999999609</v>
      </c>
      <c r="S194" s="57">
        <f t="shared" si="69"/>
        <v>-1.0047788261242297E-2</v>
      </c>
      <c r="T194" s="58" t="s">
        <v>31</v>
      </c>
    </row>
    <row r="195" spans="1:20" s="38" customFormat="1" ht="31.5" x14ac:dyDescent="0.25">
      <c r="A195" s="99" t="s">
        <v>313</v>
      </c>
      <c r="B195" s="62" t="s">
        <v>417</v>
      </c>
      <c r="C195" s="63" t="s">
        <v>418</v>
      </c>
      <c r="D195" s="55">
        <v>0.26705084000000001</v>
      </c>
      <c r="E195" s="55">
        <v>0</v>
      </c>
      <c r="F195" s="55">
        <v>0.26705084000000001</v>
      </c>
      <c r="G195" s="56">
        <v>0.26705084000000001</v>
      </c>
      <c r="H195" s="55">
        <v>0.26705084000000001</v>
      </c>
      <c r="I195" s="55">
        <v>0.26705084000000001</v>
      </c>
      <c r="J195" s="55">
        <v>0.26705084000000001</v>
      </c>
      <c r="K195" s="55">
        <v>0</v>
      </c>
      <c r="L195" s="55">
        <v>0</v>
      </c>
      <c r="M195" s="55">
        <v>0</v>
      </c>
      <c r="N195" s="55">
        <v>0</v>
      </c>
      <c r="O195" s="55">
        <v>0</v>
      </c>
      <c r="P195" s="55">
        <v>0</v>
      </c>
      <c r="Q195" s="55">
        <f t="shared" si="67"/>
        <v>0</v>
      </c>
      <c r="R195" s="55">
        <f t="shared" si="68"/>
        <v>0</v>
      </c>
      <c r="S195" s="57">
        <f t="shared" si="69"/>
        <v>0</v>
      </c>
      <c r="T195" s="58" t="s">
        <v>31</v>
      </c>
    </row>
    <row r="196" spans="1:20" s="38" customFormat="1" ht="31.5" x14ac:dyDescent="0.25">
      <c r="A196" s="99" t="s">
        <v>313</v>
      </c>
      <c r="B196" s="62" t="s">
        <v>419</v>
      </c>
      <c r="C196" s="63" t="s">
        <v>420</v>
      </c>
      <c r="D196" s="55">
        <v>1.08</v>
      </c>
      <c r="E196" s="55">
        <v>0</v>
      </c>
      <c r="F196" s="55">
        <f t="shared" si="66"/>
        <v>1.08</v>
      </c>
      <c r="G196" s="56">
        <v>1.08</v>
      </c>
      <c r="H196" s="55">
        <f t="shared" si="65"/>
        <v>0</v>
      </c>
      <c r="I196" s="55">
        <v>0</v>
      </c>
      <c r="J196" s="55">
        <v>0</v>
      </c>
      <c r="K196" s="55">
        <v>0</v>
      </c>
      <c r="L196" s="55">
        <v>0</v>
      </c>
      <c r="M196" s="55">
        <v>0</v>
      </c>
      <c r="N196" s="55">
        <v>0</v>
      </c>
      <c r="O196" s="55">
        <v>1.08</v>
      </c>
      <c r="P196" s="55">
        <v>0</v>
      </c>
      <c r="Q196" s="55">
        <f t="shared" si="67"/>
        <v>1.08</v>
      </c>
      <c r="R196" s="55">
        <f t="shared" si="68"/>
        <v>-1.08</v>
      </c>
      <c r="S196" s="57">
        <f t="shared" si="69"/>
        <v>-1</v>
      </c>
      <c r="T196" s="76" t="s">
        <v>421</v>
      </c>
    </row>
    <row r="197" spans="1:20" s="38" customFormat="1" ht="31.5" x14ac:dyDescent="0.25">
      <c r="A197" s="99" t="s">
        <v>313</v>
      </c>
      <c r="B197" s="62" t="s">
        <v>422</v>
      </c>
      <c r="C197" s="63" t="s">
        <v>423</v>
      </c>
      <c r="D197" s="55" t="s">
        <v>31</v>
      </c>
      <c r="E197" s="55" t="s">
        <v>31</v>
      </c>
      <c r="F197" s="55" t="s">
        <v>31</v>
      </c>
      <c r="G197" s="56" t="s">
        <v>31</v>
      </c>
      <c r="H197" s="55">
        <f t="shared" si="65"/>
        <v>5.2990000000000002E-2</v>
      </c>
      <c r="I197" s="55" t="s">
        <v>31</v>
      </c>
      <c r="J197" s="55">
        <v>0</v>
      </c>
      <c r="K197" s="55" t="s">
        <v>31</v>
      </c>
      <c r="L197" s="55">
        <v>0</v>
      </c>
      <c r="M197" s="55" t="s">
        <v>31</v>
      </c>
      <c r="N197" s="55">
        <v>0</v>
      </c>
      <c r="O197" s="55" t="s">
        <v>31</v>
      </c>
      <c r="P197" s="55">
        <v>5.2990000000000002E-2</v>
      </c>
      <c r="Q197" s="55" t="s">
        <v>31</v>
      </c>
      <c r="R197" s="55" t="s">
        <v>31</v>
      </c>
      <c r="S197" s="57" t="s">
        <v>31</v>
      </c>
      <c r="T197" s="100" t="s">
        <v>424</v>
      </c>
    </row>
    <row r="198" spans="1:20" s="38" customFormat="1" ht="94.5" x14ac:dyDescent="0.25">
      <c r="A198" s="68" t="s">
        <v>313</v>
      </c>
      <c r="B198" s="69" t="s">
        <v>425</v>
      </c>
      <c r="C198" s="70" t="s">
        <v>426</v>
      </c>
      <c r="D198" s="55">
        <v>16.503776869999996</v>
      </c>
      <c r="E198" s="55">
        <f>D198-F198</f>
        <v>16.300720000000002</v>
      </c>
      <c r="F198" s="55">
        <v>0.20305686999999395</v>
      </c>
      <c r="G198" s="56">
        <v>0.19085249999999998</v>
      </c>
      <c r="H198" s="55">
        <f>J198+L198+N198+P198</f>
        <v>0.21803250000000002</v>
      </c>
      <c r="I198" s="55">
        <v>0</v>
      </c>
      <c r="J198" s="55">
        <v>0</v>
      </c>
      <c r="K198" s="55">
        <v>0.1863525</v>
      </c>
      <c r="L198" s="55">
        <v>0.1863525</v>
      </c>
      <c r="M198" s="55">
        <v>4.4999999999999762E-3</v>
      </c>
      <c r="N198" s="55">
        <v>2.5680000000000001E-2</v>
      </c>
      <c r="O198" s="55">
        <v>0</v>
      </c>
      <c r="P198" s="55">
        <v>6.0000000000000001E-3</v>
      </c>
      <c r="Q198" s="55">
        <f>F198-H198</f>
        <v>-1.4975630000006068E-2</v>
      </c>
      <c r="R198" s="55">
        <f t="shared" si="68"/>
        <v>2.7180000000000037E-2</v>
      </c>
      <c r="S198" s="84">
        <f t="shared" si="69"/>
        <v>0.14241364404448484</v>
      </c>
      <c r="T198" s="71" t="s">
        <v>427</v>
      </c>
    </row>
    <row r="199" spans="1:20" s="38" customFormat="1" ht="110.25" x14ac:dyDescent="0.25">
      <c r="A199" s="68" t="s">
        <v>313</v>
      </c>
      <c r="B199" s="69" t="s">
        <v>428</v>
      </c>
      <c r="C199" s="70" t="s">
        <v>429</v>
      </c>
      <c r="D199" s="55">
        <v>86.334621249999998</v>
      </c>
      <c r="E199" s="55">
        <f>D199-F199</f>
        <v>86.317916870000005</v>
      </c>
      <c r="F199" s="55">
        <v>1.6704380000000001E-2</v>
      </c>
      <c r="G199" s="56">
        <v>1.6704380000000001E-2</v>
      </c>
      <c r="H199" s="55">
        <f t="shared" si="65"/>
        <v>1.6704380000000001E-2</v>
      </c>
      <c r="I199" s="55">
        <v>1.6704380000000001E-2</v>
      </c>
      <c r="J199" s="55">
        <v>1.6704380000000001E-2</v>
      </c>
      <c r="K199" s="55">
        <v>0</v>
      </c>
      <c r="L199" s="55">
        <v>0</v>
      </c>
      <c r="M199" s="55">
        <v>0</v>
      </c>
      <c r="N199" s="55">
        <v>0</v>
      </c>
      <c r="O199" s="55">
        <v>0</v>
      </c>
      <c r="P199" s="55">
        <v>0</v>
      </c>
      <c r="Q199" s="55">
        <f>F199-H199</f>
        <v>0</v>
      </c>
      <c r="R199" s="55">
        <f t="shared" si="68"/>
        <v>0</v>
      </c>
      <c r="S199" s="84">
        <f t="shared" si="69"/>
        <v>0</v>
      </c>
      <c r="T199" s="71" t="s">
        <v>31</v>
      </c>
    </row>
    <row r="200" spans="1:20" s="38" customFormat="1" ht="63" x14ac:dyDescent="0.25">
      <c r="A200" s="99" t="s">
        <v>313</v>
      </c>
      <c r="B200" s="62" t="s">
        <v>430</v>
      </c>
      <c r="C200" s="63" t="s">
        <v>431</v>
      </c>
      <c r="D200" s="55">
        <v>72.597625000000008</v>
      </c>
      <c r="E200" s="55">
        <v>71.242500000000007</v>
      </c>
      <c r="F200" s="55">
        <f>D200-E200</f>
        <v>1.355125000000001</v>
      </c>
      <c r="G200" s="56">
        <v>1.3497249999999998</v>
      </c>
      <c r="H200" s="55">
        <f t="shared" si="65"/>
        <v>1.346425</v>
      </c>
      <c r="I200" s="55">
        <v>0.01</v>
      </c>
      <c r="J200" s="55">
        <v>0.01</v>
      </c>
      <c r="K200" s="55">
        <v>0.13642500000000002</v>
      </c>
      <c r="L200" s="55">
        <v>0.13642500000000002</v>
      </c>
      <c r="M200" s="55">
        <v>1.2</v>
      </c>
      <c r="N200" s="55">
        <v>1.2</v>
      </c>
      <c r="O200" s="55">
        <v>3.2999999999998586E-3</v>
      </c>
      <c r="P200" s="55">
        <v>0</v>
      </c>
      <c r="Q200" s="55">
        <f>F200-H200</f>
        <v>8.7000000000010402E-3</v>
      </c>
      <c r="R200" s="55">
        <f t="shared" si="68"/>
        <v>-3.2999999999998586E-3</v>
      </c>
      <c r="S200" s="57">
        <f t="shared" si="69"/>
        <v>-2.4449424882845459E-3</v>
      </c>
      <c r="T200" s="101" t="s">
        <v>31</v>
      </c>
    </row>
    <row r="201" spans="1:20" s="38" customFormat="1" ht="47.25" x14ac:dyDescent="0.25">
      <c r="A201" s="99" t="s">
        <v>313</v>
      </c>
      <c r="B201" s="62" t="s">
        <v>432</v>
      </c>
      <c r="C201" s="63" t="s">
        <v>433</v>
      </c>
      <c r="D201" s="55">
        <v>57.346450000000004</v>
      </c>
      <c r="E201" s="55">
        <v>23.821249999999999</v>
      </c>
      <c r="F201" s="55">
        <f>D201-E201</f>
        <v>33.525200000000005</v>
      </c>
      <c r="G201" s="56">
        <v>32.742944000000001</v>
      </c>
      <c r="H201" s="55">
        <f t="shared" si="65"/>
        <v>32.563344000000001</v>
      </c>
      <c r="I201" s="55">
        <v>17.556000000000001</v>
      </c>
      <c r="J201" s="55">
        <v>17.556000000000001</v>
      </c>
      <c r="K201" s="55">
        <v>6.9822839999999999</v>
      </c>
      <c r="L201" s="55">
        <v>6.9822839999999999</v>
      </c>
      <c r="M201" s="55">
        <v>6.6404880000000004</v>
      </c>
      <c r="N201" s="55">
        <v>6.6404880000000004</v>
      </c>
      <c r="O201" s="55">
        <v>1.5641720000000001</v>
      </c>
      <c r="P201" s="55">
        <v>1.3845720000000001</v>
      </c>
      <c r="Q201" s="55">
        <f>F201-H201</f>
        <v>0.96185600000000449</v>
      </c>
      <c r="R201" s="55">
        <f t="shared" si="68"/>
        <v>-0.17960000000000065</v>
      </c>
      <c r="S201" s="57">
        <f t="shared" si="69"/>
        <v>-5.4851512435778729E-3</v>
      </c>
      <c r="T201" s="58" t="s">
        <v>31</v>
      </c>
    </row>
    <row r="202" spans="1:20" s="38" customFormat="1" x14ac:dyDescent="0.25">
      <c r="A202" s="45" t="s">
        <v>434</v>
      </c>
      <c r="B202" s="51" t="s">
        <v>435</v>
      </c>
      <c r="C202" s="47" t="s">
        <v>30</v>
      </c>
      <c r="D202" s="48">
        <f t="shared" ref="D202:P202" si="70">SUM(D203,D218,D228,D246,D254,D260,D261)</f>
        <v>8354.3641085428008</v>
      </c>
      <c r="E202" s="48">
        <f t="shared" si="70"/>
        <v>529.64098487000001</v>
      </c>
      <c r="F202" s="48">
        <f t="shared" si="70"/>
        <v>7824.7231236727985</v>
      </c>
      <c r="G202" s="48">
        <f t="shared" si="70"/>
        <v>416.93546667400005</v>
      </c>
      <c r="H202" s="48">
        <f t="shared" si="70"/>
        <v>323.63595993000001</v>
      </c>
      <c r="I202" s="48">
        <f>SUM(I203,I218,I228,I246,I254,I260,I261)</f>
        <v>14.651000250000001</v>
      </c>
      <c r="J202" s="48">
        <f t="shared" si="70"/>
        <v>14.651000250000001</v>
      </c>
      <c r="K202" s="48">
        <f>SUM(K203,K218,K228,K246,K254,K260,K261)</f>
        <v>52.631931030000004</v>
      </c>
      <c r="L202" s="48">
        <f t="shared" si="70"/>
        <v>52.63914066000001</v>
      </c>
      <c r="M202" s="48">
        <f>SUM(M203,M218,M228,M246,M254,M260,M261)</f>
        <v>108.99906711000003</v>
      </c>
      <c r="N202" s="48">
        <f t="shared" si="70"/>
        <v>109.81478580000001</v>
      </c>
      <c r="O202" s="48">
        <f t="shared" si="70"/>
        <v>240.65346828399998</v>
      </c>
      <c r="P202" s="48">
        <f t="shared" si="70"/>
        <v>146.53103322000001</v>
      </c>
      <c r="Q202" s="48">
        <f>SUM(Q203,Q218,Q228,Q246,Q254,Q260,Q261)</f>
        <v>7501.2714093427994</v>
      </c>
      <c r="R202" s="48">
        <f>SUM(R203,R218,R228,R246,R254,R260,R261)</f>
        <v>-93.48375234400001</v>
      </c>
      <c r="S202" s="49">
        <f t="shared" si="69"/>
        <v>-0.22421635916402988</v>
      </c>
      <c r="T202" s="50" t="s">
        <v>31</v>
      </c>
    </row>
    <row r="203" spans="1:20" s="38" customFormat="1" ht="31.5" x14ac:dyDescent="0.25">
      <c r="A203" s="45" t="s">
        <v>436</v>
      </c>
      <c r="B203" s="51" t="s">
        <v>49</v>
      </c>
      <c r="C203" s="47" t="s">
        <v>30</v>
      </c>
      <c r="D203" s="48">
        <f t="shared" ref="D203:P203" si="71">D204+D207+D210+D217</f>
        <v>241.65190306200003</v>
      </c>
      <c r="E203" s="48">
        <f t="shared" si="71"/>
        <v>73.347764650000002</v>
      </c>
      <c r="F203" s="48">
        <f t="shared" si="71"/>
        <v>168.30413841200004</v>
      </c>
      <c r="G203" s="48">
        <f t="shared" si="71"/>
        <v>141.87314516000001</v>
      </c>
      <c r="H203" s="48">
        <f t="shared" si="71"/>
        <v>96.11174097</v>
      </c>
      <c r="I203" s="48">
        <f>I204+I207+I210+I217</f>
        <v>1.1849499999999999E-3</v>
      </c>
      <c r="J203" s="48">
        <f t="shared" si="71"/>
        <v>1.1849499999999999E-3</v>
      </c>
      <c r="K203" s="48">
        <f>K204+K207+K210+K217</f>
        <v>42.249210840000003</v>
      </c>
      <c r="L203" s="48">
        <f t="shared" si="71"/>
        <v>42.249210840000003</v>
      </c>
      <c r="M203" s="48">
        <f>M204+M207+M210+M217</f>
        <v>29.735087870000001</v>
      </c>
      <c r="N203" s="48">
        <f t="shared" si="71"/>
        <v>29.735087870000001</v>
      </c>
      <c r="O203" s="48">
        <f t="shared" si="71"/>
        <v>69.887661499999993</v>
      </c>
      <c r="P203" s="48">
        <f t="shared" si="71"/>
        <v>24.12625731</v>
      </c>
      <c r="Q203" s="48">
        <f>Q204+Q207+Q210+Q217</f>
        <v>72.192397442000043</v>
      </c>
      <c r="R203" s="48">
        <f>R204+R207+R210+R217</f>
        <v>-45.761404190000007</v>
      </c>
      <c r="S203" s="49">
        <f t="shared" si="69"/>
        <v>-0.32255155927072565</v>
      </c>
      <c r="T203" s="50" t="s">
        <v>31</v>
      </c>
    </row>
    <row r="204" spans="1:20" s="38" customFormat="1" ht="63" x14ac:dyDescent="0.25">
      <c r="A204" s="45" t="s">
        <v>437</v>
      </c>
      <c r="B204" s="51" t="s">
        <v>51</v>
      </c>
      <c r="C204" s="47" t="s">
        <v>30</v>
      </c>
      <c r="D204" s="48">
        <f t="shared" ref="D204:P204" si="72">SUM(D205:D206)</f>
        <v>0</v>
      </c>
      <c r="E204" s="48">
        <f t="shared" si="72"/>
        <v>0</v>
      </c>
      <c r="F204" s="48">
        <f t="shared" si="72"/>
        <v>0</v>
      </c>
      <c r="G204" s="48">
        <f t="shared" si="72"/>
        <v>0</v>
      </c>
      <c r="H204" s="48">
        <f t="shared" si="72"/>
        <v>0</v>
      </c>
      <c r="I204" s="48">
        <f>SUM(I205:I206)</f>
        <v>0</v>
      </c>
      <c r="J204" s="48">
        <f t="shared" si="72"/>
        <v>0</v>
      </c>
      <c r="K204" s="48">
        <f>SUM(K205:K206)</f>
        <v>0</v>
      </c>
      <c r="L204" s="48">
        <f t="shared" si="72"/>
        <v>0</v>
      </c>
      <c r="M204" s="48">
        <f>SUM(M205:M206)</f>
        <v>0</v>
      </c>
      <c r="N204" s="48">
        <f t="shared" si="72"/>
        <v>0</v>
      </c>
      <c r="O204" s="48">
        <f t="shared" si="72"/>
        <v>0</v>
      </c>
      <c r="P204" s="48">
        <f t="shared" si="72"/>
        <v>0</v>
      </c>
      <c r="Q204" s="48">
        <f>SUM(Q205:Q206)</f>
        <v>0</v>
      </c>
      <c r="R204" s="48">
        <f>SUM(R205:R206)</f>
        <v>0</v>
      </c>
      <c r="S204" s="49">
        <v>0</v>
      </c>
      <c r="T204" s="50" t="s">
        <v>31</v>
      </c>
    </row>
    <row r="205" spans="1:20" s="38" customFormat="1" ht="31.5" x14ac:dyDescent="0.25">
      <c r="A205" s="45" t="s">
        <v>438</v>
      </c>
      <c r="B205" s="51" t="s">
        <v>57</v>
      </c>
      <c r="C205" s="47" t="s">
        <v>30</v>
      </c>
      <c r="D205" s="48">
        <v>0</v>
      </c>
      <c r="E205" s="48">
        <v>0</v>
      </c>
      <c r="F205" s="48">
        <v>0</v>
      </c>
      <c r="G205" s="48">
        <v>0</v>
      </c>
      <c r="H205" s="48">
        <v>0</v>
      </c>
      <c r="I205" s="48">
        <v>0</v>
      </c>
      <c r="J205" s="48">
        <v>0</v>
      </c>
      <c r="K205" s="48">
        <v>0</v>
      </c>
      <c r="L205" s="48">
        <v>0</v>
      </c>
      <c r="M205" s="48">
        <v>0</v>
      </c>
      <c r="N205" s="48">
        <v>0</v>
      </c>
      <c r="O205" s="48">
        <v>0</v>
      </c>
      <c r="P205" s="48">
        <v>0</v>
      </c>
      <c r="Q205" s="48">
        <v>0</v>
      </c>
      <c r="R205" s="48">
        <v>0</v>
      </c>
      <c r="S205" s="49">
        <v>0</v>
      </c>
      <c r="T205" s="50" t="s">
        <v>31</v>
      </c>
    </row>
    <row r="206" spans="1:20" s="38" customFormat="1" ht="31.5" x14ac:dyDescent="0.25">
      <c r="A206" s="45" t="s">
        <v>439</v>
      </c>
      <c r="B206" s="51" t="s">
        <v>57</v>
      </c>
      <c r="C206" s="47" t="s">
        <v>30</v>
      </c>
      <c r="D206" s="48">
        <v>0</v>
      </c>
      <c r="E206" s="48">
        <v>0</v>
      </c>
      <c r="F206" s="48">
        <v>0</v>
      </c>
      <c r="G206" s="48">
        <v>0</v>
      </c>
      <c r="H206" s="48">
        <v>0</v>
      </c>
      <c r="I206" s="48">
        <v>0</v>
      </c>
      <c r="J206" s="48">
        <v>0</v>
      </c>
      <c r="K206" s="48">
        <v>0</v>
      </c>
      <c r="L206" s="48">
        <v>0</v>
      </c>
      <c r="M206" s="48">
        <v>0</v>
      </c>
      <c r="N206" s="48">
        <v>0</v>
      </c>
      <c r="O206" s="48">
        <v>0</v>
      </c>
      <c r="P206" s="48">
        <v>0</v>
      </c>
      <c r="Q206" s="48">
        <v>0</v>
      </c>
      <c r="R206" s="48">
        <v>0</v>
      </c>
      <c r="S206" s="49">
        <v>0</v>
      </c>
      <c r="T206" s="50" t="s">
        <v>31</v>
      </c>
    </row>
    <row r="207" spans="1:20" s="38" customFormat="1" ht="47.25" x14ac:dyDescent="0.25">
      <c r="A207" s="45" t="s">
        <v>440</v>
      </c>
      <c r="B207" s="51" t="s">
        <v>59</v>
      </c>
      <c r="C207" s="47" t="s">
        <v>30</v>
      </c>
      <c r="D207" s="48">
        <f t="shared" ref="D207:R207" si="73">SUM(D208)</f>
        <v>0</v>
      </c>
      <c r="E207" s="48">
        <f t="shared" si="73"/>
        <v>0</v>
      </c>
      <c r="F207" s="48">
        <f t="shared" si="73"/>
        <v>0</v>
      </c>
      <c r="G207" s="48">
        <f t="shared" si="73"/>
        <v>0</v>
      </c>
      <c r="H207" s="48">
        <f t="shared" si="73"/>
        <v>0</v>
      </c>
      <c r="I207" s="48">
        <f t="shared" si="73"/>
        <v>0</v>
      </c>
      <c r="J207" s="48">
        <f t="shared" si="73"/>
        <v>0</v>
      </c>
      <c r="K207" s="48">
        <f t="shared" si="73"/>
        <v>0</v>
      </c>
      <c r="L207" s="48">
        <f t="shared" si="73"/>
        <v>0</v>
      </c>
      <c r="M207" s="48">
        <f t="shared" si="73"/>
        <v>0</v>
      </c>
      <c r="N207" s="48">
        <f t="shared" si="73"/>
        <v>0</v>
      </c>
      <c r="O207" s="48">
        <f t="shared" si="73"/>
        <v>0</v>
      </c>
      <c r="P207" s="48">
        <f t="shared" si="73"/>
        <v>0</v>
      </c>
      <c r="Q207" s="48">
        <f t="shared" si="73"/>
        <v>0</v>
      </c>
      <c r="R207" s="48">
        <f t="shared" si="73"/>
        <v>0</v>
      </c>
      <c r="S207" s="49">
        <v>0</v>
      </c>
      <c r="T207" s="50" t="s">
        <v>31</v>
      </c>
    </row>
    <row r="208" spans="1:20" s="38" customFormat="1" ht="31.5" x14ac:dyDescent="0.25">
      <c r="A208" s="45" t="s">
        <v>441</v>
      </c>
      <c r="B208" s="51" t="s">
        <v>57</v>
      </c>
      <c r="C208" s="47" t="s">
        <v>30</v>
      </c>
      <c r="D208" s="48">
        <v>0</v>
      </c>
      <c r="E208" s="48">
        <v>0</v>
      </c>
      <c r="F208" s="48">
        <v>0</v>
      </c>
      <c r="G208" s="48">
        <v>0</v>
      </c>
      <c r="H208" s="48">
        <v>0</v>
      </c>
      <c r="I208" s="48">
        <v>0</v>
      </c>
      <c r="J208" s="48">
        <v>0</v>
      </c>
      <c r="K208" s="48">
        <v>0</v>
      </c>
      <c r="L208" s="48">
        <v>0</v>
      </c>
      <c r="M208" s="48">
        <v>0</v>
      </c>
      <c r="N208" s="48">
        <v>0</v>
      </c>
      <c r="O208" s="48">
        <v>0</v>
      </c>
      <c r="P208" s="48">
        <v>0</v>
      </c>
      <c r="Q208" s="48">
        <v>0</v>
      </c>
      <c r="R208" s="48">
        <v>0</v>
      </c>
      <c r="S208" s="49">
        <v>0</v>
      </c>
      <c r="T208" s="50" t="s">
        <v>31</v>
      </c>
    </row>
    <row r="209" spans="1:20" s="38" customFormat="1" ht="31.5" x14ac:dyDescent="0.25">
      <c r="A209" s="45" t="s">
        <v>442</v>
      </c>
      <c r="B209" s="51" t="s">
        <v>57</v>
      </c>
      <c r="C209" s="47" t="s">
        <v>30</v>
      </c>
      <c r="D209" s="48">
        <v>0</v>
      </c>
      <c r="E209" s="48">
        <v>0</v>
      </c>
      <c r="F209" s="48">
        <v>0</v>
      </c>
      <c r="G209" s="48">
        <v>0</v>
      </c>
      <c r="H209" s="48">
        <v>0</v>
      </c>
      <c r="I209" s="48">
        <v>0</v>
      </c>
      <c r="J209" s="48">
        <v>0</v>
      </c>
      <c r="K209" s="48">
        <v>0</v>
      </c>
      <c r="L209" s="48">
        <v>0</v>
      </c>
      <c r="M209" s="48">
        <v>0</v>
      </c>
      <c r="N209" s="48">
        <v>0</v>
      </c>
      <c r="O209" s="48">
        <v>0</v>
      </c>
      <c r="P209" s="48">
        <v>0</v>
      </c>
      <c r="Q209" s="48">
        <v>0</v>
      </c>
      <c r="R209" s="48">
        <v>0</v>
      </c>
      <c r="S209" s="49">
        <v>0</v>
      </c>
      <c r="T209" s="50" t="s">
        <v>31</v>
      </c>
    </row>
    <row r="210" spans="1:20" s="38" customFormat="1" ht="47.25" x14ac:dyDescent="0.25">
      <c r="A210" s="45" t="s">
        <v>443</v>
      </c>
      <c r="B210" s="51" t="s">
        <v>63</v>
      </c>
      <c r="C210" s="47" t="s">
        <v>30</v>
      </c>
      <c r="D210" s="48">
        <f t="shared" ref="D210:P210" si="74">SUM(D211:D215)</f>
        <v>241.65190306200003</v>
      </c>
      <c r="E210" s="48">
        <f t="shared" si="74"/>
        <v>73.347764650000002</v>
      </c>
      <c r="F210" s="48">
        <f t="shared" si="74"/>
        <v>168.30413841200004</v>
      </c>
      <c r="G210" s="48">
        <f t="shared" si="74"/>
        <v>141.87314516000001</v>
      </c>
      <c r="H210" s="48">
        <f t="shared" si="74"/>
        <v>96.11174097</v>
      </c>
      <c r="I210" s="48">
        <f>SUM(I211:I215)</f>
        <v>1.1849499999999999E-3</v>
      </c>
      <c r="J210" s="48">
        <f t="shared" si="74"/>
        <v>1.1849499999999999E-3</v>
      </c>
      <c r="K210" s="48">
        <f>SUM(K211:K215)</f>
        <v>42.249210840000003</v>
      </c>
      <c r="L210" s="48">
        <f t="shared" si="74"/>
        <v>42.249210840000003</v>
      </c>
      <c r="M210" s="48">
        <f>SUM(M211:M215)</f>
        <v>29.735087870000001</v>
      </c>
      <c r="N210" s="48">
        <f t="shared" si="74"/>
        <v>29.735087870000001</v>
      </c>
      <c r="O210" s="48">
        <f t="shared" si="74"/>
        <v>69.887661499999993</v>
      </c>
      <c r="P210" s="48">
        <f t="shared" si="74"/>
        <v>24.12625731</v>
      </c>
      <c r="Q210" s="48">
        <f>SUM(Q211:Q215)</f>
        <v>72.192397442000043</v>
      </c>
      <c r="R210" s="48">
        <f>SUM(R211:R215)</f>
        <v>-45.761404190000007</v>
      </c>
      <c r="S210" s="49">
        <f t="shared" si="69"/>
        <v>-0.32255155927072565</v>
      </c>
      <c r="T210" s="50" t="s">
        <v>31</v>
      </c>
    </row>
    <row r="211" spans="1:20" s="38" customFormat="1" ht="63" x14ac:dyDescent="0.25">
      <c r="A211" s="45" t="s">
        <v>444</v>
      </c>
      <c r="B211" s="51" t="s">
        <v>65</v>
      </c>
      <c r="C211" s="47" t="s">
        <v>30</v>
      </c>
      <c r="D211" s="48">
        <v>0</v>
      </c>
      <c r="E211" s="48">
        <v>0</v>
      </c>
      <c r="F211" s="48">
        <v>0</v>
      </c>
      <c r="G211" s="48">
        <v>0</v>
      </c>
      <c r="H211" s="48">
        <v>0</v>
      </c>
      <c r="I211" s="48">
        <v>0</v>
      </c>
      <c r="J211" s="48">
        <v>0</v>
      </c>
      <c r="K211" s="48">
        <v>0</v>
      </c>
      <c r="L211" s="48">
        <v>0</v>
      </c>
      <c r="M211" s="48">
        <v>0</v>
      </c>
      <c r="N211" s="48">
        <v>0</v>
      </c>
      <c r="O211" s="48">
        <v>0</v>
      </c>
      <c r="P211" s="48">
        <v>0</v>
      </c>
      <c r="Q211" s="48">
        <v>0</v>
      </c>
      <c r="R211" s="48">
        <v>0</v>
      </c>
      <c r="S211" s="49">
        <v>0</v>
      </c>
      <c r="T211" s="50" t="s">
        <v>31</v>
      </c>
    </row>
    <row r="212" spans="1:20" s="38" customFormat="1" ht="63" x14ac:dyDescent="0.25">
      <c r="A212" s="45" t="s">
        <v>445</v>
      </c>
      <c r="B212" s="51" t="s">
        <v>67</v>
      </c>
      <c r="C212" s="47" t="s">
        <v>30</v>
      </c>
      <c r="D212" s="48">
        <v>0</v>
      </c>
      <c r="E212" s="48">
        <v>0</v>
      </c>
      <c r="F212" s="48">
        <v>0</v>
      </c>
      <c r="G212" s="48">
        <v>0</v>
      </c>
      <c r="H212" s="48">
        <v>0</v>
      </c>
      <c r="I212" s="48">
        <v>0</v>
      </c>
      <c r="J212" s="48">
        <v>0</v>
      </c>
      <c r="K212" s="48">
        <v>0</v>
      </c>
      <c r="L212" s="48">
        <v>0</v>
      </c>
      <c r="M212" s="48">
        <v>0</v>
      </c>
      <c r="N212" s="48">
        <v>0</v>
      </c>
      <c r="O212" s="48">
        <v>0</v>
      </c>
      <c r="P212" s="48">
        <v>0</v>
      </c>
      <c r="Q212" s="48">
        <v>0</v>
      </c>
      <c r="R212" s="48">
        <v>0</v>
      </c>
      <c r="S212" s="49">
        <v>0</v>
      </c>
      <c r="T212" s="50" t="s">
        <v>31</v>
      </c>
    </row>
    <row r="213" spans="1:20" s="38" customFormat="1" ht="63" x14ac:dyDescent="0.25">
      <c r="A213" s="45" t="s">
        <v>446</v>
      </c>
      <c r="B213" s="51" t="s">
        <v>69</v>
      </c>
      <c r="C213" s="47" t="s">
        <v>30</v>
      </c>
      <c r="D213" s="48">
        <v>0</v>
      </c>
      <c r="E213" s="48">
        <v>0</v>
      </c>
      <c r="F213" s="48">
        <v>0</v>
      </c>
      <c r="G213" s="48">
        <v>0</v>
      </c>
      <c r="H213" s="48">
        <v>0</v>
      </c>
      <c r="I213" s="48">
        <v>0</v>
      </c>
      <c r="J213" s="48">
        <v>0</v>
      </c>
      <c r="K213" s="48">
        <v>0</v>
      </c>
      <c r="L213" s="48">
        <v>0</v>
      </c>
      <c r="M213" s="48">
        <v>0</v>
      </c>
      <c r="N213" s="48">
        <v>0</v>
      </c>
      <c r="O213" s="48">
        <v>0</v>
      </c>
      <c r="P213" s="48">
        <v>0</v>
      </c>
      <c r="Q213" s="48">
        <v>0</v>
      </c>
      <c r="R213" s="48">
        <v>0</v>
      </c>
      <c r="S213" s="49">
        <v>0</v>
      </c>
      <c r="T213" s="50" t="s">
        <v>31</v>
      </c>
    </row>
    <row r="214" spans="1:20" s="38" customFormat="1" ht="78.75" x14ac:dyDescent="0.25">
      <c r="A214" s="45" t="s">
        <v>447</v>
      </c>
      <c r="B214" s="51" t="s">
        <v>77</v>
      </c>
      <c r="C214" s="47" t="s">
        <v>30</v>
      </c>
      <c r="D214" s="48">
        <v>0</v>
      </c>
      <c r="E214" s="48">
        <v>0</v>
      </c>
      <c r="F214" s="48">
        <v>0</v>
      </c>
      <c r="G214" s="48">
        <v>0</v>
      </c>
      <c r="H214" s="48">
        <v>0</v>
      </c>
      <c r="I214" s="48">
        <v>0</v>
      </c>
      <c r="J214" s="48">
        <v>0</v>
      </c>
      <c r="K214" s="48">
        <v>0</v>
      </c>
      <c r="L214" s="48">
        <v>0</v>
      </c>
      <c r="M214" s="48">
        <v>0</v>
      </c>
      <c r="N214" s="48">
        <v>0</v>
      </c>
      <c r="O214" s="48">
        <v>0</v>
      </c>
      <c r="P214" s="48">
        <v>0</v>
      </c>
      <c r="Q214" s="48">
        <v>0</v>
      </c>
      <c r="R214" s="48">
        <v>0</v>
      </c>
      <c r="S214" s="49">
        <v>0</v>
      </c>
      <c r="T214" s="50" t="s">
        <v>31</v>
      </c>
    </row>
    <row r="215" spans="1:20" s="38" customFormat="1" ht="78.75" x14ac:dyDescent="0.25">
      <c r="A215" s="45" t="s">
        <v>448</v>
      </c>
      <c r="B215" s="51" t="s">
        <v>82</v>
      </c>
      <c r="C215" s="47" t="s">
        <v>30</v>
      </c>
      <c r="D215" s="48">
        <f t="shared" ref="D215:R215" si="75">SUM(D216:D216)</f>
        <v>241.65190306200003</v>
      </c>
      <c r="E215" s="48">
        <f t="shared" si="75"/>
        <v>73.347764650000002</v>
      </c>
      <c r="F215" s="48">
        <f t="shared" si="75"/>
        <v>168.30413841200004</v>
      </c>
      <c r="G215" s="48">
        <f t="shared" si="75"/>
        <v>141.87314516000001</v>
      </c>
      <c r="H215" s="48">
        <f t="shared" si="75"/>
        <v>96.11174097</v>
      </c>
      <c r="I215" s="48">
        <f t="shared" si="75"/>
        <v>1.1849499999999999E-3</v>
      </c>
      <c r="J215" s="48">
        <f t="shared" si="75"/>
        <v>1.1849499999999999E-3</v>
      </c>
      <c r="K215" s="48">
        <f t="shared" si="75"/>
        <v>42.249210840000003</v>
      </c>
      <c r="L215" s="48">
        <f t="shared" si="75"/>
        <v>42.249210840000003</v>
      </c>
      <c r="M215" s="48">
        <f t="shared" si="75"/>
        <v>29.735087870000001</v>
      </c>
      <c r="N215" s="48">
        <f t="shared" si="75"/>
        <v>29.735087870000001</v>
      </c>
      <c r="O215" s="48">
        <f t="shared" si="75"/>
        <v>69.887661499999993</v>
      </c>
      <c r="P215" s="48">
        <f t="shared" si="75"/>
        <v>24.12625731</v>
      </c>
      <c r="Q215" s="48">
        <f t="shared" si="75"/>
        <v>72.192397442000043</v>
      </c>
      <c r="R215" s="48">
        <f t="shared" si="75"/>
        <v>-45.761404190000007</v>
      </c>
      <c r="S215" s="49">
        <f t="shared" si="69"/>
        <v>-0.32255155927072565</v>
      </c>
      <c r="T215" s="50" t="s">
        <v>31</v>
      </c>
    </row>
    <row r="216" spans="1:20" s="38" customFormat="1" ht="78.75" x14ac:dyDescent="0.25">
      <c r="A216" s="68" t="s">
        <v>448</v>
      </c>
      <c r="B216" s="95" t="s">
        <v>449</v>
      </c>
      <c r="C216" s="54" t="s">
        <v>450</v>
      </c>
      <c r="D216" s="55">
        <v>241.65190306200003</v>
      </c>
      <c r="E216" s="55">
        <v>73.347764650000002</v>
      </c>
      <c r="F216" s="55">
        <f>D216-E216</f>
        <v>168.30413841200004</v>
      </c>
      <c r="G216" s="56">
        <v>141.87314516000001</v>
      </c>
      <c r="H216" s="55">
        <f>J216+L216+N216+P216</f>
        <v>96.11174097</v>
      </c>
      <c r="I216" s="55">
        <v>1.1849499999999999E-3</v>
      </c>
      <c r="J216" s="55">
        <v>1.1849499999999999E-3</v>
      </c>
      <c r="K216" s="55">
        <v>42.249210840000003</v>
      </c>
      <c r="L216" s="55">
        <v>42.249210840000003</v>
      </c>
      <c r="M216" s="55">
        <v>29.735087870000001</v>
      </c>
      <c r="N216" s="55">
        <v>29.735087870000001</v>
      </c>
      <c r="O216" s="55">
        <v>69.887661499999993</v>
      </c>
      <c r="P216" s="55">
        <v>24.12625731</v>
      </c>
      <c r="Q216" s="55">
        <f>F216-H216</f>
        <v>72.192397442000043</v>
      </c>
      <c r="R216" s="55">
        <f>H216-G216</f>
        <v>-45.761404190000007</v>
      </c>
      <c r="S216" s="57">
        <f t="shared" si="69"/>
        <v>-0.32255155927072565</v>
      </c>
      <c r="T216" s="58" t="s">
        <v>451</v>
      </c>
    </row>
    <row r="217" spans="1:20" s="38" customFormat="1" ht="31.5" x14ac:dyDescent="0.25">
      <c r="A217" s="45" t="s">
        <v>452</v>
      </c>
      <c r="B217" s="51" t="s">
        <v>100</v>
      </c>
      <c r="C217" s="47" t="s">
        <v>30</v>
      </c>
      <c r="D217" s="48">
        <v>0</v>
      </c>
      <c r="E217" s="48">
        <v>0</v>
      </c>
      <c r="F217" s="48">
        <v>0</v>
      </c>
      <c r="G217" s="48">
        <v>0</v>
      </c>
      <c r="H217" s="48">
        <v>0</v>
      </c>
      <c r="I217" s="48">
        <v>0</v>
      </c>
      <c r="J217" s="48">
        <v>0</v>
      </c>
      <c r="K217" s="48">
        <v>0</v>
      </c>
      <c r="L217" s="48">
        <v>0</v>
      </c>
      <c r="M217" s="48">
        <v>0</v>
      </c>
      <c r="N217" s="48">
        <v>0</v>
      </c>
      <c r="O217" s="48">
        <v>0</v>
      </c>
      <c r="P217" s="48">
        <v>0</v>
      </c>
      <c r="Q217" s="48">
        <v>0</v>
      </c>
      <c r="R217" s="48">
        <v>0</v>
      </c>
      <c r="S217" s="49">
        <v>0</v>
      </c>
      <c r="T217" s="50" t="s">
        <v>31</v>
      </c>
    </row>
    <row r="218" spans="1:20" s="38" customFormat="1" ht="47.25" x14ac:dyDescent="0.25">
      <c r="A218" s="45" t="s">
        <v>453</v>
      </c>
      <c r="B218" s="51" t="s">
        <v>102</v>
      </c>
      <c r="C218" s="47" t="s">
        <v>30</v>
      </c>
      <c r="D218" s="48">
        <f t="shared" ref="D218:P218" si="76">D219+D220+D221+D222</f>
        <v>267.46898530199996</v>
      </c>
      <c r="E218" s="48">
        <f t="shared" si="76"/>
        <v>0</v>
      </c>
      <c r="F218" s="48">
        <f t="shared" si="76"/>
        <v>267.46898530199996</v>
      </c>
      <c r="G218" s="48">
        <f t="shared" si="76"/>
        <v>48.301997647999997</v>
      </c>
      <c r="H218" s="48">
        <f t="shared" si="76"/>
        <v>45.323132689999994</v>
      </c>
      <c r="I218" s="48">
        <f>I219+I220+I221+I222</f>
        <v>0</v>
      </c>
      <c r="J218" s="48">
        <f t="shared" si="76"/>
        <v>0</v>
      </c>
      <c r="K218" s="48">
        <f>K219+K220+K221+K222</f>
        <v>1.4771881800000002</v>
      </c>
      <c r="L218" s="48">
        <f t="shared" si="76"/>
        <v>1.4771881800000002</v>
      </c>
      <c r="M218" s="48">
        <f>M219+M220+M221+M222</f>
        <v>25.143133070000001</v>
      </c>
      <c r="N218" s="48">
        <f t="shared" si="76"/>
        <v>25.143133070000001</v>
      </c>
      <c r="O218" s="48">
        <f t="shared" si="76"/>
        <v>21.681676398</v>
      </c>
      <c r="P218" s="48">
        <f t="shared" si="76"/>
        <v>18.702811440000001</v>
      </c>
      <c r="Q218" s="48">
        <f>Q219+Q220+Q221+Q222</f>
        <v>222.145852612</v>
      </c>
      <c r="R218" s="48">
        <f>R219+R220+R221+R222</f>
        <v>-2.9788649580000004</v>
      </c>
      <c r="S218" s="49">
        <f t="shared" si="69"/>
        <v>-6.1671672043637389E-2</v>
      </c>
      <c r="T218" s="50" t="s">
        <v>31</v>
      </c>
    </row>
    <row r="219" spans="1:20" s="38" customFormat="1" ht="31.5" x14ac:dyDescent="0.25">
      <c r="A219" s="45" t="s">
        <v>454</v>
      </c>
      <c r="B219" s="51" t="s">
        <v>104</v>
      </c>
      <c r="C219" s="47" t="s">
        <v>30</v>
      </c>
      <c r="D219" s="48">
        <v>0</v>
      </c>
      <c r="E219" s="48">
        <v>0</v>
      </c>
      <c r="F219" s="48">
        <v>0</v>
      </c>
      <c r="G219" s="48">
        <v>0</v>
      </c>
      <c r="H219" s="48">
        <v>0</v>
      </c>
      <c r="I219" s="48">
        <v>0</v>
      </c>
      <c r="J219" s="48">
        <v>0</v>
      </c>
      <c r="K219" s="48">
        <v>0</v>
      </c>
      <c r="L219" s="48">
        <v>0</v>
      </c>
      <c r="M219" s="48">
        <v>0</v>
      </c>
      <c r="N219" s="48">
        <v>0</v>
      </c>
      <c r="O219" s="48">
        <v>0</v>
      </c>
      <c r="P219" s="48">
        <v>0</v>
      </c>
      <c r="Q219" s="48">
        <v>0</v>
      </c>
      <c r="R219" s="48">
        <v>0</v>
      </c>
      <c r="S219" s="49">
        <v>0</v>
      </c>
      <c r="T219" s="50" t="s">
        <v>31</v>
      </c>
    </row>
    <row r="220" spans="1:20" s="38" customFormat="1" x14ac:dyDescent="0.25">
      <c r="A220" s="45" t="s">
        <v>455</v>
      </c>
      <c r="B220" s="51" t="s">
        <v>121</v>
      </c>
      <c r="C220" s="47" t="s">
        <v>30</v>
      </c>
      <c r="D220" s="48">
        <v>0</v>
      </c>
      <c r="E220" s="48">
        <v>0</v>
      </c>
      <c r="F220" s="48">
        <v>0</v>
      </c>
      <c r="G220" s="48">
        <v>0</v>
      </c>
      <c r="H220" s="48">
        <v>0</v>
      </c>
      <c r="I220" s="48">
        <v>0</v>
      </c>
      <c r="J220" s="48">
        <v>0</v>
      </c>
      <c r="K220" s="48">
        <v>0</v>
      </c>
      <c r="L220" s="48">
        <v>0</v>
      </c>
      <c r="M220" s="48">
        <v>0</v>
      </c>
      <c r="N220" s="48">
        <v>0</v>
      </c>
      <c r="O220" s="48">
        <v>0</v>
      </c>
      <c r="P220" s="48">
        <v>0</v>
      </c>
      <c r="Q220" s="48">
        <v>0</v>
      </c>
      <c r="R220" s="48">
        <v>0</v>
      </c>
      <c r="S220" s="49">
        <v>0</v>
      </c>
      <c r="T220" s="50" t="s">
        <v>31</v>
      </c>
    </row>
    <row r="221" spans="1:20" s="38" customFormat="1" x14ac:dyDescent="0.25">
      <c r="A221" s="45" t="s">
        <v>456</v>
      </c>
      <c r="B221" s="51" t="s">
        <v>129</v>
      </c>
      <c r="C221" s="47" t="s">
        <v>30</v>
      </c>
      <c r="D221" s="48">
        <v>0</v>
      </c>
      <c r="E221" s="48">
        <v>0</v>
      </c>
      <c r="F221" s="48">
        <v>0</v>
      </c>
      <c r="G221" s="48">
        <v>0</v>
      </c>
      <c r="H221" s="48">
        <v>0</v>
      </c>
      <c r="I221" s="48">
        <v>0</v>
      </c>
      <c r="J221" s="48">
        <v>0</v>
      </c>
      <c r="K221" s="48">
        <v>0</v>
      </c>
      <c r="L221" s="48">
        <v>0</v>
      </c>
      <c r="M221" s="48">
        <v>0</v>
      </c>
      <c r="N221" s="48">
        <v>0</v>
      </c>
      <c r="O221" s="48">
        <v>0</v>
      </c>
      <c r="P221" s="48">
        <v>0</v>
      </c>
      <c r="Q221" s="48">
        <v>0</v>
      </c>
      <c r="R221" s="48">
        <v>0</v>
      </c>
      <c r="S221" s="49">
        <v>0</v>
      </c>
      <c r="T221" s="50" t="s">
        <v>31</v>
      </c>
    </row>
    <row r="222" spans="1:20" s="38" customFormat="1" ht="31.5" x14ac:dyDescent="0.25">
      <c r="A222" s="45" t="s">
        <v>457</v>
      </c>
      <c r="B222" s="51" t="s">
        <v>138</v>
      </c>
      <c r="C222" s="47" t="s">
        <v>30</v>
      </c>
      <c r="D222" s="48">
        <f t="shared" ref="D222:P222" si="77">SUM(D223:D227)</f>
        <v>267.46898530199996</v>
      </c>
      <c r="E222" s="48">
        <f t="shared" si="77"/>
        <v>0</v>
      </c>
      <c r="F222" s="48">
        <f t="shared" si="77"/>
        <v>267.46898530199996</v>
      </c>
      <c r="G222" s="48">
        <f t="shared" si="77"/>
        <v>48.301997647999997</v>
      </c>
      <c r="H222" s="48">
        <f t="shared" si="77"/>
        <v>45.323132689999994</v>
      </c>
      <c r="I222" s="48">
        <f>SUM(I223:I227)</f>
        <v>0</v>
      </c>
      <c r="J222" s="48">
        <f t="shared" si="77"/>
        <v>0</v>
      </c>
      <c r="K222" s="48">
        <f>SUM(K223:K227)</f>
        <v>1.4771881800000002</v>
      </c>
      <c r="L222" s="48">
        <f t="shared" si="77"/>
        <v>1.4771881800000002</v>
      </c>
      <c r="M222" s="48">
        <f>SUM(M223:M227)</f>
        <v>25.143133070000001</v>
      </c>
      <c r="N222" s="48">
        <f t="shared" si="77"/>
        <v>25.143133070000001</v>
      </c>
      <c r="O222" s="48">
        <f t="shared" si="77"/>
        <v>21.681676398</v>
      </c>
      <c r="P222" s="48">
        <f t="shared" si="77"/>
        <v>18.702811440000001</v>
      </c>
      <c r="Q222" s="48">
        <f>SUM(Q223:Q227)</f>
        <v>222.145852612</v>
      </c>
      <c r="R222" s="48">
        <f>SUM(R223:R227)</f>
        <v>-2.9788649580000004</v>
      </c>
      <c r="S222" s="49">
        <f t="shared" si="69"/>
        <v>-6.1671672043637389E-2</v>
      </c>
      <c r="T222" s="50" t="s">
        <v>31</v>
      </c>
    </row>
    <row r="223" spans="1:20" s="38" customFormat="1" ht="31.5" x14ac:dyDescent="0.25">
      <c r="A223" s="52" t="s">
        <v>457</v>
      </c>
      <c r="B223" s="62" t="s">
        <v>458</v>
      </c>
      <c r="C223" s="54" t="s">
        <v>459</v>
      </c>
      <c r="D223" s="55">
        <v>86.759999999999991</v>
      </c>
      <c r="E223" s="55">
        <v>0</v>
      </c>
      <c r="F223" s="55">
        <f>D223-E223</f>
        <v>86.759999999999991</v>
      </c>
      <c r="G223" s="56">
        <v>16.559999999999999</v>
      </c>
      <c r="H223" s="55">
        <f>J223+L223+N223+P223</f>
        <v>14.935319999999999</v>
      </c>
      <c r="I223" s="55">
        <v>0</v>
      </c>
      <c r="J223" s="55">
        <v>0</v>
      </c>
      <c r="K223" s="55">
        <v>0</v>
      </c>
      <c r="L223" s="55">
        <v>0</v>
      </c>
      <c r="M223" s="55">
        <v>14.15532</v>
      </c>
      <c r="N223" s="55">
        <v>14.15532</v>
      </c>
      <c r="O223" s="55">
        <v>2.404679999999999</v>
      </c>
      <c r="P223" s="55">
        <v>0.78</v>
      </c>
      <c r="Q223" s="55">
        <f>F223-H223</f>
        <v>71.824679999999987</v>
      </c>
      <c r="R223" s="55">
        <f>H223-G223</f>
        <v>-1.6246799999999997</v>
      </c>
      <c r="S223" s="57">
        <f t="shared" si="69"/>
        <v>-9.8108695652173908E-2</v>
      </c>
      <c r="T223" s="58" t="s">
        <v>31</v>
      </c>
    </row>
    <row r="224" spans="1:20" s="38" customFormat="1" ht="31.5" x14ac:dyDescent="0.25">
      <c r="A224" s="52" t="s">
        <v>457</v>
      </c>
      <c r="B224" s="62" t="s">
        <v>460</v>
      </c>
      <c r="C224" s="54" t="s">
        <v>461</v>
      </c>
      <c r="D224" s="55">
        <v>34.259797648000003</v>
      </c>
      <c r="E224" s="55">
        <v>0</v>
      </c>
      <c r="F224" s="55">
        <f>D224-E224</f>
        <v>34.259797648000003</v>
      </c>
      <c r="G224" s="56">
        <v>15.752797648</v>
      </c>
      <c r="H224" s="55">
        <f>J224+L224+N224+P224</f>
        <v>14.587731590000001</v>
      </c>
      <c r="I224" s="55">
        <v>0</v>
      </c>
      <c r="J224" s="55">
        <v>0</v>
      </c>
      <c r="K224" s="55">
        <v>1.4614367100000001</v>
      </c>
      <c r="L224" s="55">
        <v>1.4614367100000001</v>
      </c>
      <c r="M224" s="55">
        <v>3.1895267500000002</v>
      </c>
      <c r="N224" s="55">
        <v>3.1895267500000002</v>
      </c>
      <c r="O224" s="55">
        <v>11.101834188</v>
      </c>
      <c r="P224" s="55">
        <v>9.9367681300000008</v>
      </c>
      <c r="Q224" s="55">
        <f>F224-H224</f>
        <v>19.672066058000002</v>
      </c>
      <c r="R224" s="55">
        <f>H224-G224</f>
        <v>-1.165066057999999</v>
      </c>
      <c r="S224" s="57">
        <f t="shared" si="69"/>
        <v>-7.395931084964566E-2</v>
      </c>
      <c r="T224" s="58" t="s">
        <v>31</v>
      </c>
    </row>
    <row r="225" spans="1:20" s="38" customFormat="1" ht="47.25" x14ac:dyDescent="0.25">
      <c r="A225" s="52" t="s">
        <v>457</v>
      </c>
      <c r="B225" s="62" t="s">
        <v>462</v>
      </c>
      <c r="C225" s="54" t="s">
        <v>463</v>
      </c>
      <c r="D225" s="55">
        <v>25.739490000000004</v>
      </c>
      <c r="E225" s="55">
        <v>0</v>
      </c>
      <c r="F225" s="55">
        <f>D225-E225</f>
        <v>25.739490000000004</v>
      </c>
      <c r="G225" s="56">
        <v>2.2355999999999998</v>
      </c>
      <c r="H225" s="55">
        <f>J225+L225+N225+P225</f>
        <v>2.1685319999999999</v>
      </c>
      <c r="I225" s="55">
        <v>0</v>
      </c>
      <c r="J225" s="55">
        <v>0</v>
      </c>
      <c r="K225" s="55">
        <v>0</v>
      </c>
      <c r="L225" s="55">
        <v>0</v>
      </c>
      <c r="M225" s="55">
        <v>0</v>
      </c>
      <c r="N225" s="55">
        <v>0</v>
      </c>
      <c r="O225" s="55">
        <v>2.2355999999999998</v>
      </c>
      <c r="P225" s="55">
        <v>2.1685319999999999</v>
      </c>
      <c r="Q225" s="55">
        <f>F225-H225</f>
        <v>23.570958000000005</v>
      </c>
      <c r="R225" s="55">
        <f>H225-G225</f>
        <v>-6.7067999999999905E-2</v>
      </c>
      <c r="S225" s="57">
        <f t="shared" si="69"/>
        <v>-2.9999999999999961E-2</v>
      </c>
      <c r="T225" s="58" t="s">
        <v>31</v>
      </c>
    </row>
    <row r="226" spans="1:20" s="38" customFormat="1" ht="31.5" x14ac:dyDescent="0.25">
      <c r="A226" s="52" t="s">
        <v>457</v>
      </c>
      <c r="B226" s="62" t="s">
        <v>464</v>
      </c>
      <c r="C226" s="54" t="s">
        <v>465</v>
      </c>
      <c r="D226" s="55">
        <v>2.7159999999999997</v>
      </c>
      <c r="E226" s="55">
        <v>0</v>
      </c>
      <c r="F226" s="55">
        <f>D226-E226</f>
        <v>2.7159999999999997</v>
      </c>
      <c r="G226" s="56">
        <v>2.7159999999999997</v>
      </c>
      <c r="H226" s="55">
        <f>J226+L226+N226+P226</f>
        <v>2.5944795000000003</v>
      </c>
      <c r="I226" s="55">
        <v>0</v>
      </c>
      <c r="J226" s="55">
        <v>0</v>
      </c>
      <c r="K226" s="55">
        <v>1.575147E-2</v>
      </c>
      <c r="L226" s="55">
        <v>1.575147E-2</v>
      </c>
      <c r="M226" s="55">
        <v>0.31668232000000002</v>
      </c>
      <c r="N226" s="55">
        <v>0.31668232000000002</v>
      </c>
      <c r="O226" s="55">
        <v>2.3835662099999997</v>
      </c>
      <c r="P226" s="55">
        <v>2.2620457100000002</v>
      </c>
      <c r="Q226" s="55">
        <f>F226-H226</f>
        <v>0.12152049999999948</v>
      </c>
      <c r="R226" s="55">
        <f>H226-G226</f>
        <v>-0.12152049999999948</v>
      </c>
      <c r="S226" s="57">
        <f t="shared" si="69"/>
        <v>-4.4742452135493181E-2</v>
      </c>
      <c r="T226" s="88" t="s">
        <v>31</v>
      </c>
    </row>
    <row r="227" spans="1:20" s="38" customFormat="1" ht="31.5" x14ac:dyDescent="0.25">
      <c r="A227" s="52" t="s">
        <v>457</v>
      </c>
      <c r="B227" s="62" t="s">
        <v>466</v>
      </c>
      <c r="C227" s="54" t="s">
        <v>467</v>
      </c>
      <c r="D227" s="55">
        <v>117.99369765399999</v>
      </c>
      <c r="E227" s="55">
        <v>0</v>
      </c>
      <c r="F227" s="55">
        <f>D227-E227</f>
        <v>117.99369765399999</v>
      </c>
      <c r="G227" s="56">
        <v>11.037600000000001</v>
      </c>
      <c r="H227" s="55">
        <f>J227+L227+N227+P227</f>
        <v>11.037069599999999</v>
      </c>
      <c r="I227" s="55">
        <v>0</v>
      </c>
      <c r="J227" s="55">
        <v>0</v>
      </c>
      <c r="K227" s="55">
        <v>0</v>
      </c>
      <c r="L227" s="55">
        <v>0</v>
      </c>
      <c r="M227" s="55">
        <v>7.4816039999999999</v>
      </c>
      <c r="N227" s="55">
        <v>7.4816039999999999</v>
      </c>
      <c r="O227" s="55">
        <v>3.5559960000000013</v>
      </c>
      <c r="P227" s="55">
        <v>3.5554655999999998</v>
      </c>
      <c r="Q227" s="55">
        <f>F227-H227</f>
        <v>106.95662805399999</v>
      </c>
      <c r="R227" s="55">
        <f>H227-G227</f>
        <v>-5.3040000000237342E-4</v>
      </c>
      <c r="S227" s="57">
        <f t="shared" si="69"/>
        <v>-4.8053924766468557E-5</v>
      </c>
      <c r="T227" s="58" t="s">
        <v>31</v>
      </c>
    </row>
    <row r="228" spans="1:20" s="38" customFormat="1" ht="31.5" x14ac:dyDescent="0.25">
      <c r="A228" s="45" t="s">
        <v>468</v>
      </c>
      <c r="B228" s="51" t="s">
        <v>158</v>
      </c>
      <c r="C228" s="47" t="s">
        <v>30</v>
      </c>
      <c r="D228" s="48">
        <f t="shared" ref="D228:P228" si="78">D229+D235+D236+D237</f>
        <v>814.97562384839989</v>
      </c>
      <c r="E228" s="48">
        <f t="shared" si="78"/>
        <v>164.69139301000001</v>
      </c>
      <c r="F228" s="48">
        <f t="shared" si="78"/>
        <v>650.28423083839994</v>
      </c>
      <c r="G228" s="48">
        <f t="shared" si="78"/>
        <v>192.399302186</v>
      </c>
      <c r="H228" s="48">
        <f t="shared" si="78"/>
        <v>148.56946808999999</v>
      </c>
      <c r="I228" s="48">
        <f>I229+I235+I236+I237</f>
        <v>10.609487120000001</v>
      </c>
      <c r="J228" s="48">
        <f t="shared" si="78"/>
        <v>10.609487120000001</v>
      </c>
      <c r="K228" s="48">
        <f>K229+K235+K236+K237</f>
        <v>6.9281825099999992</v>
      </c>
      <c r="L228" s="48">
        <f t="shared" si="78"/>
        <v>6.9281825099999992</v>
      </c>
      <c r="M228" s="48">
        <f>M229+M235+M236+M237</f>
        <v>38.731930179999999</v>
      </c>
      <c r="N228" s="48">
        <f t="shared" si="78"/>
        <v>38.731930179999999</v>
      </c>
      <c r="O228" s="48">
        <f t="shared" si="78"/>
        <v>136.12970237599998</v>
      </c>
      <c r="P228" s="48">
        <f t="shared" si="78"/>
        <v>92.299868279999998</v>
      </c>
      <c r="Q228" s="48">
        <f>Q229+Q235+Q236+Q237</f>
        <v>501.71476274840006</v>
      </c>
      <c r="R228" s="48">
        <f>R229+R235+R236+R237</f>
        <v>-43.829834095999999</v>
      </c>
      <c r="S228" s="49">
        <f t="shared" si="69"/>
        <v>-0.22780661674972172</v>
      </c>
      <c r="T228" s="50" t="s">
        <v>31</v>
      </c>
    </row>
    <row r="229" spans="1:20" s="38" customFormat="1" ht="31.5" x14ac:dyDescent="0.25">
      <c r="A229" s="45" t="s">
        <v>469</v>
      </c>
      <c r="B229" s="51" t="s">
        <v>160</v>
      </c>
      <c r="C229" s="47" t="s">
        <v>30</v>
      </c>
      <c r="D229" s="48">
        <f t="shared" ref="D229:P229" si="79">SUM(D230:D234)</f>
        <v>295.99006167199997</v>
      </c>
      <c r="E229" s="48">
        <f t="shared" si="79"/>
        <v>92.307257450000009</v>
      </c>
      <c r="F229" s="48">
        <f t="shared" si="79"/>
        <v>203.68280422199999</v>
      </c>
      <c r="G229" s="48">
        <f t="shared" si="79"/>
        <v>88.430235824000007</v>
      </c>
      <c r="H229" s="48">
        <f t="shared" si="79"/>
        <v>69.825552669999993</v>
      </c>
      <c r="I229" s="48">
        <f>SUM(I230:I234)</f>
        <v>8.0664447100000007</v>
      </c>
      <c r="J229" s="48">
        <f t="shared" si="79"/>
        <v>8.0664447100000007</v>
      </c>
      <c r="K229" s="48">
        <f>SUM(K230:K234)</f>
        <v>5.6721967199999996</v>
      </c>
      <c r="L229" s="48">
        <f t="shared" si="79"/>
        <v>5.6721967199999996</v>
      </c>
      <c r="M229" s="48">
        <f>SUM(M230:M234)</f>
        <v>25.414302710000001</v>
      </c>
      <c r="N229" s="48">
        <f t="shared" si="79"/>
        <v>25.414302710000001</v>
      </c>
      <c r="O229" s="48">
        <f t="shared" si="79"/>
        <v>49.277291683999998</v>
      </c>
      <c r="P229" s="48">
        <f t="shared" si="79"/>
        <v>30.672608529999998</v>
      </c>
      <c r="Q229" s="48">
        <f>SUM(Q230:Q234)</f>
        <v>133.85725155200001</v>
      </c>
      <c r="R229" s="48">
        <f>SUM(R230:R234)</f>
        <v>-18.604683154000003</v>
      </c>
      <c r="S229" s="49">
        <f t="shared" si="69"/>
        <v>-0.21038825669342706</v>
      </c>
      <c r="T229" s="50" t="s">
        <v>31</v>
      </c>
    </row>
    <row r="230" spans="1:20" s="38" customFormat="1" x14ac:dyDescent="0.25">
      <c r="A230" s="52" t="s">
        <v>469</v>
      </c>
      <c r="B230" s="62" t="s">
        <v>470</v>
      </c>
      <c r="C230" s="54" t="s">
        <v>471</v>
      </c>
      <c r="D230" s="55">
        <v>17.972521629999996</v>
      </c>
      <c r="E230" s="55">
        <v>16.499343919999998</v>
      </c>
      <c r="F230" s="55">
        <f>D230-E230</f>
        <v>1.4731777099999981</v>
      </c>
      <c r="G230" s="56">
        <v>1.4731777099999999</v>
      </c>
      <c r="H230" s="55">
        <f>J230+L230+N230+P230</f>
        <v>1.4731777100000001</v>
      </c>
      <c r="I230" s="55">
        <v>1.4731777100000001</v>
      </c>
      <c r="J230" s="55">
        <v>1.4731777100000001</v>
      </c>
      <c r="K230" s="55">
        <v>0</v>
      </c>
      <c r="L230" s="55">
        <v>0</v>
      </c>
      <c r="M230" s="55">
        <v>0</v>
      </c>
      <c r="N230" s="55">
        <v>0</v>
      </c>
      <c r="O230" s="55">
        <v>-2.2204460492503131E-16</v>
      </c>
      <c r="P230" s="55">
        <v>0</v>
      </c>
      <c r="Q230" s="55">
        <f>F230-H230</f>
        <v>-1.9984014443252818E-15</v>
      </c>
      <c r="R230" s="55">
        <f>H230-G230</f>
        <v>0</v>
      </c>
      <c r="S230" s="57">
        <f t="shared" si="69"/>
        <v>0</v>
      </c>
      <c r="T230" s="58" t="s">
        <v>31</v>
      </c>
    </row>
    <row r="231" spans="1:20" s="38" customFormat="1" x14ac:dyDescent="0.25">
      <c r="A231" s="52" t="s">
        <v>469</v>
      </c>
      <c r="B231" s="62" t="s">
        <v>472</v>
      </c>
      <c r="C231" s="54" t="s">
        <v>473</v>
      </c>
      <c r="D231" s="55">
        <v>134.08614004200001</v>
      </c>
      <c r="E231" s="55">
        <v>75.807913530000008</v>
      </c>
      <c r="F231" s="55">
        <f>D231-E231</f>
        <v>58.278226512000003</v>
      </c>
      <c r="G231" s="56">
        <v>53.117526513999998</v>
      </c>
      <c r="H231" s="55">
        <f>J231+L231+N231+P231</f>
        <v>53.852945309999996</v>
      </c>
      <c r="I231" s="55">
        <v>6.593267</v>
      </c>
      <c r="J231" s="55">
        <v>6.593267</v>
      </c>
      <c r="K231" s="55">
        <v>5.6721967199999996</v>
      </c>
      <c r="L231" s="55">
        <v>5.6721967199999996</v>
      </c>
      <c r="M231" s="55">
        <v>20.364887830000001</v>
      </c>
      <c r="N231" s="55">
        <v>20.364887830000001</v>
      </c>
      <c r="O231" s="55">
        <v>20.487174963999998</v>
      </c>
      <c r="P231" s="55">
        <v>21.222593759999999</v>
      </c>
      <c r="Q231" s="55">
        <f>F231-H231</f>
        <v>4.4252812020000079</v>
      </c>
      <c r="R231" s="55">
        <f>H231-G231</f>
        <v>0.7354187959999976</v>
      </c>
      <c r="S231" s="57">
        <f t="shared" si="69"/>
        <v>1.3845125032434744E-2</v>
      </c>
      <c r="T231" s="58" t="s">
        <v>31</v>
      </c>
    </row>
    <row r="232" spans="1:20" s="38" customFormat="1" ht="47.25" x14ac:dyDescent="0.25">
      <c r="A232" s="52" t="s">
        <v>469</v>
      </c>
      <c r="B232" s="62" t="s">
        <v>474</v>
      </c>
      <c r="C232" s="54" t="s">
        <v>475</v>
      </c>
      <c r="D232" s="55">
        <v>15.506</v>
      </c>
      <c r="E232" s="55">
        <v>0</v>
      </c>
      <c r="F232" s="55">
        <f>D232-E232</f>
        <v>15.506</v>
      </c>
      <c r="G232" s="56">
        <v>14.98424</v>
      </c>
      <c r="H232" s="55">
        <f>J232+L232+N232+P232</f>
        <v>9.4500147699999992</v>
      </c>
      <c r="I232" s="55">
        <v>0</v>
      </c>
      <c r="J232" s="55">
        <v>0</v>
      </c>
      <c r="K232" s="55">
        <v>0</v>
      </c>
      <c r="L232" s="55">
        <v>0</v>
      </c>
      <c r="M232" s="55">
        <v>0</v>
      </c>
      <c r="N232" s="55">
        <v>0</v>
      </c>
      <c r="O232" s="55">
        <v>14.98424</v>
      </c>
      <c r="P232" s="55">
        <v>9.4500147699999992</v>
      </c>
      <c r="Q232" s="55">
        <f>F232-H232</f>
        <v>6.055985230000001</v>
      </c>
      <c r="R232" s="55">
        <f>H232-G232</f>
        <v>-5.5342252300000006</v>
      </c>
      <c r="S232" s="57">
        <f t="shared" si="69"/>
        <v>-0.36933639810894653</v>
      </c>
      <c r="T232" s="88" t="s">
        <v>476</v>
      </c>
    </row>
    <row r="233" spans="1:20" s="38" customFormat="1" ht="31.5" x14ac:dyDescent="0.25">
      <c r="A233" s="52" t="s">
        <v>469</v>
      </c>
      <c r="B233" s="62" t="s">
        <v>477</v>
      </c>
      <c r="C233" s="54" t="s">
        <v>478</v>
      </c>
      <c r="D233" s="55">
        <v>119.63979999999999</v>
      </c>
      <c r="E233" s="55">
        <v>0</v>
      </c>
      <c r="F233" s="55">
        <f>D233-E233</f>
        <v>119.63979999999999</v>
      </c>
      <c r="G233" s="56">
        <v>10.506</v>
      </c>
      <c r="H233" s="55">
        <f>J233+L233+N233+P233</f>
        <v>5.0494148799999996</v>
      </c>
      <c r="I233" s="55">
        <v>0</v>
      </c>
      <c r="J233" s="55">
        <v>0</v>
      </c>
      <c r="K233" s="55">
        <v>0</v>
      </c>
      <c r="L233" s="55">
        <v>0</v>
      </c>
      <c r="M233" s="55">
        <v>5.0494148799999996</v>
      </c>
      <c r="N233" s="55">
        <v>5.0494148799999996</v>
      </c>
      <c r="O233" s="55">
        <v>5.4565851200000006</v>
      </c>
      <c r="P233" s="55">
        <v>0</v>
      </c>
      <c r="Q233" s="55">
        <f>F233-H233</f>
        <v>114.59038511999999</v>
      </c>
      <c r="R233" s="55">
        <f>H233-G233</f>
        <v>-5.4565851200000006</v>
      </c>
      <c r="S233" s="57">
        <f t="shared" si="69"/>
        <v>-0.51937798591281181</v>
      </c>
      <c r="T233" s="58" t="s">
        <v>479</v>
      </c>
    </row>
    <row r="234" spans="1:20" s="38" customFormat="1" ht="31.5" x14ac:dyDescent="0.25">
      <c r="A234" s="52" t="s">
        <v>469</v>
      </c>
      <c r="B234" s="62" t="s">
        <v>480</v>
      </c>
      <c r="C234" s="54" t="s">
        <v>481</v>
      </c>
      <c r="D234" s="55">
        <v>8.7856000000000005</v>
      </c>
      <c r="E234" s="55">
        <v>0</v>
      </c>
      <c r="F234" s="55">
        <f>D234-E234</f>
        <v>8.7856000000000005</v>
      </c>
      <c r="G234" s="56">
        <v>8.3492916000000008</v>
      </c>
      <c r="H234" s="55">
        <f>J234+L234+N234+P234</f>
        <v>0</v>
      </c>
      <c r="I234" s="55">
        <v>0</v>
      </c>
      <c r="J234" s="55">
        <v>0</v>
      </c>
      <c r="K234" s="55">
        <v>0</v>
      </c>
      <c r="L234" s="55">
        <v>0</v>
      </c>
      <c r="M234" s="55">
        <v>0</v>
      </c>
      <c r="N234" s="55">
        <v>0</v>
      </c>
      <c r="O234" s="55">
        <v>8.3492916000000008</v>
      </c>
      <c r="P234" s="55">
        <v>0</v>
      </c>
      <c r="Q234" s="55">
        <f>F234-H234</f>
        <v>8.7856000000000005</v>
      </c>
      <c r="R234" s="55">
        <f>H234-G234</f>
        <v>-8.3492916000000008</v>
      </c>
      <c r="S234" s="57">
        <f t="shared" si="69"/>
        <v>-1</v>
      </c>
      <c r="T234" s="88" t="s">
        <v>340</v>
      </c>
    </row>
    <row r="235" spans="1:20" s="38" customFormat="1" ht="31.5" x14ac:dyDescent="0.25">
      <c r="A235" s="45" t="s">
        <v>482</v>
      </c>
      <c r="B235" s="51" t="s">
        <v>189</v>
      </c>
      <c r="C235" s="47" t="s">
        <v>30</v>
      </c>
      <c r="D235" s="48">
        <v>0</v>
      </c>
      <c r="E235" s="48">
        <v>0</v>
      </c>
      <c r="F235" s="48">
        <v>0</v>
      </c>
      <c r="G235" s="48">
        <v>0</v>
      </c>
      <c r="H235" s="48">
        <v>0</v>
      </c>
      <c r="I235" s="48">
        <v>0</v>
      </c>
      <c r="J235" s="48">
        <v>0</v>
      </c>
      <c r="K235" s="48">
        <v>0</v>
      </c>
      <c r="L235" s="48">
        <v>0</v>
      </c>
      <c r="M235" s="48">
        <v>0</v>
      </c>
      <c r="N235" s="48">
        <v>0</v>
      </c>
      <c r="O235" s="48">
        <v>0</v>
      </c>
      <c r="P235" s="48">
        <v>0</v>
      </c>
      <c r="Q235" s="48">
        <v>0</v>
      </c>
      <c r="R235" s="48">
        <v>0</v>
      </c>
      <c r="S235" s="49">
        <v>0</v>
      </c>
      <c r="T235" s="50" t="s">
        <v>31</v>
      </c>
    </row>
    <row r="236" spans="1:20" s="38" customFormat="1" ht="31.5" x14ac:dyDescent="0.25">
      <c r="A236" s="45" t="s">
        <v>483</v>
      </c>
      <c r="B236" s="51" t="s">
        <v>191</v>
      </c>
      <c r="C236" s="47" t="s">
        <v>30</v>
      </c>
      <c r="D236" s="48">
        <v>0</v>
      </c>
      <c r="E236" s="48">
        <v>0</v>
      </c>
      <c r="F236" s="48">
        <v>0</v>
      </c>
      <c r="G236" s="48">
        <v>0</v>
      </c>
      <c r="H236" s="48">
        <v>0</v>
      </c>
      <c r="I236" s="48">
        <v>0</v>
      </c>
      <c r="J236" s="48">
        <v>0</v>
      </c>
      <c r="K236" s="48">
        <v>0</v>
      </c>
      <c r="L236" s="48">
        <v>0</v>
      </c>
      <c r="M236" s="48">
        <v>0</v>
      </c>
      <c r="N236" s="48">
        <v>0</v>
      </c>
      <c r="O236" s="48">
        <v>0</v>
      </c>
      <c r="P236" s="48">
        <v>0</v>
      </c>
      <c r="Q236" s="48">
        <v>0</v>
      </c>
      <c r="R236" s="48">
        <v>0</v>
      </c>
      <c r="S236" s="49">
        <v>0</v>
      </c>
      <c r="T236" s="50" t="s">
        <v>31</v>
      </c>
    </row>
    <row r="237" spans="1:20" s="38" customFormat="1" ht="31.5" x14ac:dyDescent="0.25">
      <c r="A237" s="45" t="s">
        <v>484</v>
      </c>
      <c r="B237" s="51" t="s">
        <v>225</v>
      </c>
      <c r="C237" s="47" t="s">
        <v>30</v>
      </c>
      <c r="D237" s="48">
        <f t="shared" ref="D237:P237" si="80">SUM(D238:D245)</f>
        <v>518.98556217639998</v>
      </c>
      <c r="E237" s="48">
        <f t="shared" si="80"/>
        <v>72.384135560000004</v>
      </c>
      <c r="F237" s="48">
        <f t="shared" si="80"/>
        <v>446.60142661639998</v>
      </c>
      <c r="G237" s="48">
        <f t="shared" si="80"/>
        <v>103.96906636199998</v>
      </c>
      <c r="H237" s="48">
        <f t="shared" si="80"/>
        <v>78.743915420000008</v>
      </c>
      <c r="I237" s="48">
        <f>SUM(I238:I245)</f>
        <v>2.54304241</v>
      </c>
      <c r="J237" s="48">
        <f t="shared" si="80"/>
        <v>2.54304241</v>
      </c>
      <c r="K237" s="48">
        <f>SUM(K238:K245)</f>
        <v>1.25598579</v>
      </c>
      <c r="L237" s="48">
        <f t="shared" si="80"/>
        <v>1.25598579</v>
      </c>
      <c r="M237" s="48">
        <f>SUM(M238:M245)</f>
        <v>13.31762747</v>
      </c>
      <c r="N237" s="48">
        <f t="shared" si="80"/>
        <v>13.31762747</v>
      </c>
      <c r="O237" s="48">
        <f t="shared" si="80"/>
        <v>86.852410691999992</v>
      </c>
      <c r="P237" s="48">
        <f t="shared" si="80"/>
        <v>61.62725975</v>
      </c>
      <c r="Q237" s="48">
        <f>SUM(Q238:Q245)</f>
        <v>367.85751119640003</v>
      </c>
      <c r="R237" s="48">
        <f>SUM(R238:R245)</f>
        <v>-25.225150941999992</v>
      </c>
      <c r="S237" s="49">
        <f t="shared" si="69"/>
        <v>-0.2426216934003326</v>
      </c>
      <c r="T237" s="50" t="s">
        <v>31</v>
      </c>
    </row>
    <row r="238" spans="1:20" s="38" customFormat="1" ht="47.25" x14ac:dyDescent="0.25">
      <c r="A238" s="52" t="s">
        <v>484</v>
      </c>
      <c r="B238" s="62" t="s">
        <v>485</v>
      </c>
      <c r="C238" s="54" t="s">
        <v>486</v>
      </c>
      <c r="D238" s="55">
        <v>204.009812504</v>
      </c>
      <c r="E238" s="55">
        <v>5.8002996500000004</v>
      </c>
      <c r="F238" s="55">
        <f>D238-E238</f>
        <v>198.209512854</v>
      </c>
      <c r="G238" s="56">
        <v>12.013176159999999</v>
      </c>
      <c r="H238" s="55">
        <f t="shared" ref="H238:H245" si="81">J238+L238+N238+P238</f>
        <v>10.151830199999999</v>
      </c>
      <c r="I238" s="55">
        <v>0</v>
      </c>
      <c r="J238" s="55">
        <v>0</v>
      </c>
      <c r="K238" s="55">
        <v>0</v>
      </c>
      <c r="L238" s="55">
        <v>0</v>
      </c>
      <c r="M238" s="55">
        <v>1.01941832</v>
      </c>
      <c r="N238" s="55">
        <v>1.01941832</v>
      </c>
      <c r="O238" s="55">
        <v>10.993757839999999</v>
      </c>
      <c r="P238" s="55">
        <v>9.1324118799999994</v>
      </c>
      <c r="Q238" s="55">
        <f t="shared" ref="Q238:Q245" si="82">F238-H238</f>
        <v>188.05768265399999</v>
      </c>
      <c r="R238" s="55">
        <f t="shared" ref="R238:R245" si="83">H238-G238</f>
        <v>-1.8613459599999995</v>
      </c>
      <c r="S238" s="57">
        <f t="shared" si="69"/>
        <v>-0.15494203491310493</v>
      </c>
      <c r="T238" s="58" t="s">
        <v>487</v>
      </c>
    </row>
    <row r="239" spans="1:20" s="38" customFormat="1" ht="47.25" x14ac:dyDescent="0.25">
      <c r="A239" s="52" t="s">
        <v>484</v>
      </c>
      <c r="B239" s="62" t="s">
        <v>488</v>
      </c>
      <c r="C239" s="54" t="s">
        <v>489</v>
      </c>
      <c r="D239" s="55">
        <v>197.34661069680001</v>
      </c>
      <c r="E239" s="55">
        <v>22.004930460000001</v>
      </c>
      <c r="F239" s="55">
        <f>D239-E239</f>
        <v>175.34168023680002</v>
      </c>
      <c r="G239" s="56">
        <v>27.858914720000001</v>
      </c>
      <c r="H239" s="55">
        <f t="shared" si="81"/>
        <v>17.64012091</v>
      </c>
      <c r="I239" s="55">
        <v>1.19250773</v>
      </c>
      <c r="J239" s="55">
        <v>1.19250773</v>
      </c>
      <c r="K239" s="55">
        <v>9.4434779999999996E-2</v>
      </c>
      <c r="L239" s="55">
        <v>9.4434779999999996E-2</v>
      </c>
      <c r="M239" s="55">
        <v>1.8508486</v>
      </c>
      <c r="N239" s="55">
        <v>1.8508486</v>
      </c>
      <c r="O239" s="55">
        <v>24.721123610000003</v>
      </c>
      <c r="P239" s="55">
        <v>14.5023298</v>
      </c>
      <c r="Q239" s="55">
        <f t="shared" si="82"/>
        <v>157.70155932680001</v>
      </c>
      <c r="R239" s="55">
        <f t="shared" si="83"/>
        <v>-10.218793810000001</v>
      </c>
      <c r="S239" s="57">
        <f t="shared" si="69"/>
        <v>-0.36680516497880289</v>
      </c>
      <c r="T239" s="58" t="s">
        <v>487</v>
      </c>
    </row>
    <row r="240" spans="1:20" s="38" customFormat="1" ht="31.5" x14ac:dyDescent="0.25">
      <c r="A240" s="52" t="s">
        <v>484</v>
      </c>
      <c r="B240" s="62" t="s">
        <v>490</v>
      </c>
      <c r="C240" s="54" t="s">
        <v>491</v>
      </c>
      <c r="D240" s="55">
        <v>76.484446455599993</v>
      </c>
      <c r="E240" s="55">
        <v>23.918730010000001</v>
      </c>
      <c r="F240" s="55">
        <f>D240-E240</f>
        <v>52.565716445599989</v>
      </c>
      <c r="G240" s="56">
        <v>43.612458401999994</v>
      </c>
      <c r="H240" s="55">
        <f t="shared" si="81"/>
        <v>40.120874620000002</v>
      </c>
      <c r="I240" s="55">
        <v>1.042306</v>
      </c>
      <c r="J240" s="55">
        <v>1.042306</v>
      </c>
      <c r="K240" s="55">
        <v>3.3065530000000003E-2</v>
      </c>
      <c r="L240" s="55">
        <v>3.3065530000000003E-2</v>
      </c>
      <c r="M240" s="55">
        <v>2.9271154300000002</v>
      </c>
      <c r="N240" s="55">
        <v>2.9271154300000002</v>
      </c>
      <c r="O240" s="55">
        <v>39.609971441999988</v>
      </c>
      <c r="P240" s="55">
        <v>36.118387660000003</v>
      </c>
      <c r="Q240" s="55">
        <f t="shared" si="82"/>
        <v>12.444841825599987</v>
      </c>
      <c r="R240" s="55">
        <f t="shared" si="83"/>
        <v>-3.4915837819999922</v>
      </c>
      <c r="S240" s="57">
        <f t="shared" si="69"/>
        <v>-8.0059320431243433E-2</v>
      </c>
      <c r="T240" s="88" t="s">
        <v>31</v>
      </c>
    </row>
    <row r="241" spans="1:20" s="38" customFormat="1" x14ac:dyDescent="0.25">
      <c r="A241" s="68" t="s">
        <v>484</v>
      </c>
      <c r="B241" s="69" t="s">
        <v>492</v>
      </c>
      <c r="C241" s="63" t="s">
        <v>493</v>
      </c>
      <c r="D241" s="55">
        <v>20.968404119999999</v>
      </c>
      <c r="E241" s="55">
        <f>D241-F241</f>
        <v>20.66017544</v>
      </c>
      <c r="F241" s="55">
        <v>0.30822867999999998</v>
      </c>
      <c r="G241" s="56">
        <v>0.30822867999999998</v>
      </c>
      <c r="H241" s="55">
        <f t="shared" si="81"/>
        <v>0.30822867999999998</v>
      </c>
      <c r="I241" s="55">
        <v>0.30822867999999998</v>
      </c>
      <c r="J241" s="55">
        <v>0.30822867999999998</v>
      </c>
      <c r="K241" s="55">
        <v>0</v>
      </c>
      <c r="L241" s="55">
        <v>0</v>
      </c>
      <c r="M241" s="55">
        <v>0</v>
      </c>
      <c r="N241" s="55">
        <v>0</v>
      </c>
      <c r="O241" s="55">
        <v>0</v>
      </c>
      <c r="P241" s="55">
        <v>0</v>
      </c>
      <c r="Q241" s="55">
        <f t="shared" si="82"/>
        <v>0</v>
      </c>
      <c r="R241" s="55">
        <f t="shared" si="83"/>
        <v>0</v>
      </c>
      <c r="S241" s="84">
        <f t="shared" si="69"/>
        <v>0</v>
      </c>
      <c r="T241" s="71" t="s">
        <v>31</v>
      </c>
    </row>
    <row r="242" spans="1:20" s="38" customFormat="1" ht="31.5" x14ac:dyDescent="0.25">
      <c r="A242" s="52" t="s">
        <v>484</v>
      </c>
      <c r="B242" s="62" t="s">
        <v>494</v>
      </c>
      <c r="C242" s="54" t="s">
        <v>495</v>
      </c>
      <c r="D242" s="55">
        <v>2.5920000000000001</v>
      </c>
      <c r="E242" s="55">
        <v>0</v>
      </c>
      <c r="F242" s="55">
        <f>D242-E242</f>
        <v>2.5920000000000001</v>
      </c>
      <c r="G242" s="56">
        <v>2.5920000000000001</v>
      </c>
      <c r="H242" s="55">
        <f t="shared" si="81"/>
        <v>4.1903749999999997E-2</v>
      </c>
      <c r="I242" s="55">
        <v>0</v>
      </c>
      <c r="J242" s="55">
        <v>0</v>
      </c>
      <c r="K242" s="55">
        <v>0</v>
      </c>
      <c r="L242" s="55">
        <v>0</v>
      </c>
      <c r="M242" s="55">
        <v>0</v>
      </c>
      <c r="N242" s="55">
        <v>0</v>
      </c>
      <c r="O242" s="55">
        <v>2.5920000000000001</v>
      </c>
      <c r="P242" s="55">
        <v>4.1903749999999997E-2</v>
      </c>
      <c r="Q242" s="55">
        <f t="shared" si="82"/>
        <v>2.5500962500000002</v>
      </c>
      <c r="R242" s="55">
        <f t="shared" si="83"/>
        <v>-2.5500962500000002</v>
      </c>
      <c r="S242" s="57">
        <f t="shared" si="69"/>
        <v>-0.98383342978395061</v>
      </c>
      <c r="T242" s="88" t="s">
        <v>496</v>
      </c>
    </row>
    <row r="243" spans="1:20" s="38" customFormat="1" ht="31.5" x14ac:dyDescent="0.25">
      <c r="A243" s="52" t="s">
        <v>484</v>
      </c>
      <c r="B243" s="62" t="s">
        <v>497</v>
      </c>
      <c r="C243" s="54" t="s">
        <v>498</v>
      </c>
      <c r="D243" s="55">
        <v>4.7751999999999999</v>
      </c>
      <c r="E243" s="55">
        <v>0</v>
      </c>
      <c r="F243" s="55">
        <f>D243-E243</f>
        <v>4.7751999999999999</v>
      </c>
      <c r="G243" s="56">
        <v>4.7751999999999999</v>
      </c>
      <c r="H243" s="55">
        <f t="shared" si="81"/>
        <v>0</v>
      </c>
      <c r="I243" s="55">
        <v>0</v>
      </c>
      <c r="J243" s="55">
        <v>0</v>
      </c>
      <c r="K243" s="55">
        <v>0</v>
      </c>
      <c r="L243" s="55">
        <v>0</v>
      </c>
      <c r="M243" s="55">
        <v>0</v>
      </c>
      <c r="N243" s="55">
        <v>0</v>
      </c>
      <c r="O243" s="55">
        <v>4.7751999999999999</v>
      </c>
      <c r="P243" s="55">
        <v>0</v>
      </c>
      <c r="Q243" s="55">
        <f t="shared" si="82"/>
        <v>4.7751999999999999</v>
      </c>
      <c r="R243" s="55">
        <f t="shared" si="83"/>
        <v>-4.7751999999999999</v>
      </c>
      <c r="S243" s="57">
        <f t="shared" si="69"/>
        <v>-1</v>
      </c>
      <c r="T243" s="88" t="s">
        <v>340</v>
      </c>
    </row>
    <row r="244" spans="1:20" s="38" customFormat="1" ht="31.5" x14ac:dyDescent="0.25">
      <c r="A244" s="52" t="s">
        <v>484</v>
      </c>
      <c r="B244" s="62" t="s">
        <v>499</v>
      </c>
      <c r="C244" s="54" t="s">
        <v>500</v>
      </c>
      <c r="D244" s="55">
        <v>1.722</v>
      </c>
      <c r="E244" s="55">
        <v>0</v>
      </c>
      <c r="F244" s="55">
        <f>D244-E244</f>
        <v>1.722</v>
      </c>
      <c r="G244" s="56">
        <v>1.722</v>
      </c>
      <c r="H244" s="55">
        <f t="shared" si="81"/>
        <v>0.8431805</v>
      </c>
      <c r="I244" s="55">
        <v>0</v>
      </c>
      <c r="J244" s="55">
        <v>0</v>
      </c>
      <c r="K244" s="55">
        <v>0.11966</v>
      </c>
      <c r="L244" s="55">
        <v>0.11966</v>
      </c>
      <c r="M244" s="55">
        <v>0</v>
      </c>
      <c r="N244" s="55">
        <v>0</v>
      </c>
      <c r="O244" s="55">
        <v>1.6023399999999999</v>
      </c>
      <c r="P244" s="55">
        <v>0.72352050000000001</v>
      </c>
      <c r="Q244" s="55">
        <f t="shared" si="82"/>
        <v>0.87881949999999998</v>
      </c>
      <c r="R244" s="55">
        <f t="shared" si="83"/>
        <v>-0.87881949999999998</v>
      </c>
      <c r="S244" s="57">
        <f t="shared" si="69"/>
        <v>-0.51034814169570264</v>
      </c>
      <c r="T244" s="58" t="s">
        <v>215</v>
      </c>
    </row>
    <row r="245" spans="1:20" s="38" customFormat="1" ht="63" x14ac:dyDescent="0.25">
      <c r="A245" s="52" t="s">
        <v>484</v>
      </c>
      <c r="B245" s="62" t="s">
        <v>501</v>
      </c>
      <c r="C245" s="54" t="s">
        <v>502</v>
      </c>
      <c r="D245" s="55">
        <v>11.087088400000001</v>
      </c>
      <c r="E245" s="55">
        <v>0</v>
      </c>
      <c r="F245" s="55">
        <f>D245-E245</f>
        <v>11.087088400000001</v>
      </c>
      <c r="G245" s="56">
        <v>11.087088400000001</v>
      </c>
      <c r="H245" s="55">
        <f t="shared" si="81"/>
        <v>9.6377767600000013</v>
      </c>
      <c r="I245" s="55">
        <v>0</v>
      </c>
      <c r="J245" s="55">
        <v>0</v>
      </c>
      <c r="K245" s="55">
        <v>1.0088254800000001</v>
      </c>
      <c r="L245" s="55">
        <v>1.0088254800000001</v>
      </c>
      <c r="M245" s="55">
        <v>7.5202451200000002</v>
      </c>
      <c r="N245" s="55">
        <v>7.5202451200000002</v>
      </c>
      <c r="O245" s="55">
        <v>2.5580178</v>
      </c>
      <c r="P245" s="55">
        <v>1.1087061600000001</v>
      </c>
      <c r="Q245" s="55">
        <f t="shared" si="82"/>
        <v>1.4493116399999995</v>
      </c>
      <c r="R245" s="55">
        <f t="shared" si="83"/>
        <v>-1.4493116399999995</v>
      </c>
      <c r="S245" s="57">
        <f t="shared" si="69"/>
        <v>-0.13072067144337005</v>
      </c>
      <c r="T245" s="58" t="s">
        <v>503</v>
      </c>
    </row>
    <row r="246" spans="1:20" s="38" customFormat="1" ht="47.25" x14ac:dyDescent="0.25">
      <c r="A246" s="45" t="s">
        <v>504</v>
      </c>
      <c r="B246" s="51" t="s">
        <v>261</v>
      </c>
      <c r="C246" s="47" t="s">
        <v>30</v>
      </c>
      <c r="D246" s="48">
        <f t="shared" ref="D246:R246" si="84">D247</f>
        <v>123.61597662000001</v>
      </c>
      <c r="E246" s="48">
        <f t="shared" si="84"/>
        <v>119.59039978000001</v>
      </c>
      <c r="F246" s="48">
        <f t="shared" si="84"/>
        <v>4.0255768399999994</v>
      </c>
      <c r="G246" s="48">
        <f t="shared" si="84"/>
        <v>4.0255768399999994</v>
      </c>
      <c r="H246" s="48">
        <f t="shared" si="84"/>
        <v>4.6522595599999992</v>
      </c>
      <c r="I246" s="48">
        <f t="shared" si="84"/>
        <v>4.0228208399999996</v>
      </c>
      <c r="J246" s="48">
        <f t="shared" si="84"/>
        <v>4.0228208399999996</v>
      </c>
      <c r="K246" s="48">
        <f t="shared" si="84"/>
        <v>2.7559999999997586E-3</v>
      </c>
      <c r="L246" s="48">
        <f t="shared" si="84"/>
        <v>9.9656299999999996E-3</v>
      </c>
      <c r="M246" s="48">
        <f t="shared" si="84"/>
        <v>0</v>
      </c>
      <c r="N246" s="48">
        <f t="shared" si="84"/>
        <v>0.61947308999999995</v>
      </c>
      <c r="O246" s="48">
        <f t="shared" si="84"/>
        <v>0</v>
      </c>
      <c r="P246" s="48">
        <f t="shared" si="84"/>
        <v>0</v>
      </c>
      <c r="Q246" s="48">
        <f t="shared" si="84"/>
        <v>-0.6266827199999998</v>
      </c>
      <c r="R246" s="48">
        <f t="shared" si="84"/>
        <v>0.6266827199999998</v>
      </c>
      <c r="S246" s="49">
        <f t="shared" si="69"/>
        <v>0.15567525969768842</v>
      </c>
      <c r="T246" s="50" t="s">
        <v>31</v>
      </c>
    </row>
    <row r="247" spans="1:20" s="38" customFormat="1" x14ac:dyDescent="0.25">
      <c r="A247" s="45" t="s">
        <v>505</v>
      </c>
      <c r="B247" s="51" t="s">
        <v>506</v>
      </c>
      <c r="C247" s="47" t="s">
        <v>30</v>
      </c>
      <c r="D247" s="48">
        <f t="shared" ref="D247:P247" si="85">D248+D249</f>
        <v>123.61597662000001</v>
      </c>
      <c r="E247" s="48">
        <f t="shared" si="85"/>
        <v>119.59039978000001</v>
      </c>
      <c r="F247" s="48">
        <f t="shared" si="85"/>
        <v>4.0255768399999994</v>
      </c>
      <c r="G247" s="48">
        <f t="shared" si="85"/>
        <v>4.0255768399999994</v>
      </c>
      <c r="H247" s="48">
        <f t="shared" si="85"/>
        <v>4.6522595599999992</v>
      </c>
      <c r="I247" s="48">
        <f>I248+I249</f>
        <v>4.0228208399999996</v>
      </c>
      <c r="J247" s="48">
        <f t="shared" si="85"/>
        <v>4.0228208399999996</v>
      </c>
      <c r="K247" s="48">
        <f>K248+K249</f>
        <v>2.7559999999997586E-3</v>
      </c>
      <c r="L247" s="48">
        <f t="shared" si="85"/>
        <v>9.9656299999999996E-3</v>
      </c>
      <c r="M247" s="48">
        <f>M248+M249</f>
        <v>0</v>
      </c>
      <c r="N247" s="48">
        <f t="shared" si="85"/>
        <v>0.61947308999999995</v>
      </c>
      <c r="O247" s="48">
        <f t="shared" si="85"/>
        <v>0</v>
      </c>
      <c r="P247" s="48">
        <f t="shared" si="85"/>
        <v>0</v>
      </c>
      <c r="Q247" s="48">
        <f>Q248+Q249</f>
        <v>-0.6266827199999998</v>
      </c>
      <c r="R247" s="48">
        <f>R248+R249</f>
        <v>0.6266827199999998</v>
      </c>
      <c r="S247" s="49">
        <f t="shared" ref="S247:S310" si="86">R247/G247</f>
        <v>0.15567525969768842</v>
      </c>
      <c r="T247" s="50" t="s">
        <v>31</v>
      </c>
    </row>
    <row r="248" spans="1:20" s="38" customFormat="1" ht="47.25" x14ac:dyDescent="0.25">
      <c r="A248" s="45" t="s">
        <v>507</v>
      </c>
      <c r="B248" s="51" t="s">
        <v>265</v>
      </c>
      <c r="C248" s="47" t="s">
        <v>30</v>
      </c>
      <c r="D248" s="48">
        <v>0</v>
      </c>
      <c r="E248" s="48">
        <v>0</v>
      </c>
      <c r="F248" s="48">
        <v>0</v>
      </c>
      <c r="G248" s="48">
        <v>0</v>
      </c>
      <c r="H248" s="48">
        <v>0</v>
      </c>
      <c r="I248" s="48">
        <v>0</v>
      </c>
      <c r="J248" s="48">
        <v>0</v>
      </c>
      <c r="K248" s="48">
        <v>0</v>
      </c>
      <c r="L248" s="48">
        <v>0</v>
      </c>
      <c r="M248" s="48">
        <v>0</v>
      </c>
      <c r="N248" s="48">
        <v>0</v>
      </c>
      <c r="O248" s="48">
        <v>0</v>
      </c>
      <c r="P248" s="48">
        <v>0</v>
      </c>
      <c r="Q248" s="48">
        <v>0</v>
      </c>
      <c r="R248" s="48">
        <v>0</v>
      </c>
      <c r="S248" s="49">
        <v>0</v>
      </c>
      <c r="T248" s="50" t="s">
        <v>31</v>
      </c>
    </row>
    <row r="249" spans="1:20" s="38" customFormat="1" ht="47.25" x14ac:dyDescent="0.25">
      <c r="A249" s="45" t="s">
        <v>508</v>
      </c>
      <c r="B249" s="51" t="s">
        <v>267</v>
      </c>
      <c r="C249" s="47" t="s">
        <v>30</v>
      </c>
      <c r="D249" s="48">
        <f t="shared" ref="D249:R249" si="87">SUM(D250:D250)</f>
        <v>123.61597662000001</v>
      </c>
      <c r="E249" s="48">
        <f t="shared" si="87"/>
        <v>119.59039978000001</v>
      </c>
      <c r="F249" s="48">
        <f t="shared" si="87"/>
        <v>4.0255768399999994</v>
      </c>
      <c r="G249" s="48">
        <f t="shared" si="87"/>
        <v>4.0255768399999994</v>
      </c>
      <c r="H249" s="48">
        <f t="shared" si="87"/>
        <v>4.6522595599999992</v>
      </c>
      <c r="I249" s="48">
        <f t="shared" si="87"/>
        <v>4.0228208399999996</v>
      </c>
      <c r="J249" s="48">
        <f t="shared" si="87"/>
        <v>4.0228208399999996</v>
      </c>
      <c r="K249" s="48">
        <f t="shared" si="87"/>
        <v>2.7559999999997586E-3</v>
      </c>
      <c r="L249" s="48">
        <f t="shared" si="87"/>
        <v>9.9656299999999996E-3</v>
      </c>
      <c r="M249" s="48">
        <f t="shared" si="87"/>
        <v>0</v>
      </c>
      <c r="N249" s="48">
        <f t="shared" si="87"/>
        <v>0.61947308999999995</v>
      </c>
      <c r="O249" s="48">
        <f t="shared" si="87"/>
        <v>0</v>
      </c>
      <c r="P249" s="48">
        <f t="shared" si="87"/>
        <v>0</v>
      </c>
      <c r="Q249" s="48">
        <f t="shared" si="87"/>
        <v>-0.6266827199999998</v>
      </c>
      <c r="R249" s="48">
        <f t="shared" si="87"/>
        <v>0.6266827199999998</v>
      </c>
      <c r="S249" s="49">
        <f t="shared" si="86"/>
        <v>0.15567525969768842</v>
      </c>
      <c r="T249" s="50" t="s">
        <v>31</v>
      </c>
    </row>
    <row r="250" spans="1:20" s="38" customFormat="1" ht="78.75" x14ac:dyDescent="0.25">
      <c r="A250" s="52" t="s">
        <v>508</v>
      </c>
      <c r="B250" s="66" t="s">
        <v>509</v>
      </c>
      <c r="C250" s="63" t="s">
        <v>510</v>
      </c>
      <c r="D250" s="55">
        <v>123.61597662000001</v>
      </c>
      <c r="E250" s="55">
        <v>119.59039978000001</v>
      </c>
      <c r="F250" s="55">
        <f>D250-E250</f>
        <v>4.0255768399999994</v>
      </c>
      <c r="G250" s="56">
        <v>4.0255768399999994</v>
      </c>
      <c r="H250" s="55">
        <f>J250+L250+N250+P250</f>
        <v>4.6522595599999992</v>
      </c>
      <c r="I250" s="55">
        <v>4.0228208399999996</v>
      </c>
      <c r="J250" s="55">
        <v>4.0228208399999996</v>
      </c>
      <c r="K250" s="55">
        <v>2.7559999999997586E-3</v>
      </c>
      <c r="L250" s="55">
        <v>9.9656299999999996E-3</v>
      </c>
      <c r="M250" s="55">
        <v>0</v>
      </c>
      <c r="N250" s="55">
        <v>0.61947308999999995</v>
      </c>
      <c r="O250" s="55">
        <v>0</v>
      </c>
      <c r="P250" s="55">
        <v>0</v>
      </c>
      <c r="Q250" s="55">
        <f>F250-H250</f>
        <v>-0.6266827199999998</v>
      </c>
      <c r="R250" s="55">
        <f>H250-G250</f>
        <v>0.6266827199999998</v>
      </c>
      <c r="S250" s="57">
        <f t="shared" si="86"/>
        <v>0.15567525969768842</v>
      </c>
      <c r="T250" s="88" t="s">
        <v>146</v>
      </c>
    </row>
    <row r="251" spans="1:20" s="38" customFormat="1" x14ac:dyDescent="0.25">
      <c r="A251" s="45" t="s">
        <v>511</v>
      </c>
      <c r="B251" s="51" t="s">
        <v>271</v>
      </c>
      <c r="C251" s="47" t="s">
        <v>30</v>
      </c>
      <c r="D251" s="48">
        <v>0</v>
      </c>
      <c r="E251" s="48">
        <v>0</v>
      </c>
      <c r="F251" s="48">
        <v>0</v>
      </c>
      <c r="G251" s="48">
        <v>0</v>
      </c>
      <c r="H251" s="48">
        <v>0</v>
      </c>
      <c r="I251" s="48">
        <v>0</v>
      </c>
      <c r="J251" s="48">
        <v>0</v>
      </c>
      <c r="K251" s="48">
        <v>0</v>
      </c>
      <c r="L251" s="48">
        <v>0</v>
      </c>
      <c r="M251" s="48">
        <v>0</v>
      </c>
      <c r="N251" s="48">
        <v>0</v>
      </c>
      <c r="O251" s="48">
        <v>0</v>
      </c>
      <c r="P251" s="48">
        <v>0</v>
      </c>
      <c r="Q251" s="48">
        <v>0</v>
      </c>
      <c r="R251" s="48">
        <v>0</v>
      </c>
      <c r="S251" s="49">
        <v>0</v>
      </c>
      <c r="T251" s="50" t="s">
        <v>31</v>
      </c>
    </row>
    <row r="252" spans="1:20" s="38" customFormat="1" ht="47.25" x14ac:dyDescent="0.25">
      <c r="A252" s="45" t="s">
        <v>512</v>
      </c>
      <c r="B252" s="51" t="s">
        <v>265</v>
      </c>
      <c r="C252" s="47" t="s">
        <v>30</v>
      </c>
      <c r="D252" s="48">
        <v>0</v>
      </c>
      <c r="E252" s="48">
        <v>0</v>
      </c>
      <c r="F252" s="48">
        <v>0</v>
      </c>
      <c r="G252" s="48">
        <v>0</v>
      </c>
      <c r="H252" s="48">
        <v>0</v>
      </c>
      <c r="I252" s="48">
        <v>0</v>
      </c>
      <c r="J252" s="48">
        <v>0</v>
      </c>
      <c r="K252" s="48">
        <v>0</v>
      </c>
      <c r="L252" s="48">
        <v>0</v>
      </c>
      <c r="M252" s="48">
        <v>0</v>
      </c>
      <c r="N252" s="48">
        <v>0</v>
      </c>
      <c r="O252" s="48">
        <v>0</v>
      </c>
      <c r="P252" s="48">
        <v>0</v>
      </c>
      <c r="Q252" s="48">
        <v>0</v>
      </c>
      <c r="R252" s="48">
        <v>0</v>
      </c>
      <c r="S252" s="49">
        <v>0</v>
      </c>
      <c r="T252" s="50" t="s">
        <v>31</v>
      </c>
    </row>
    <row r="253" spans="1:20" s="38" customFormat="1" ht="47.25" x14ac:dyDescent="0.25">
      <c r="A253" s="45" t="s">
        <v>513</v>
      </c>
      <c r="B253" s="51" t="s">
        <v>267</v>
      </c>
      <c r="C253" s="47" t="s">
        <v>30</v>
      </c>
      <c r="D253" s="48">
        <v>0</v>
      </c>
      <c r="E253" s="48">
        <v>0</v>
      </c>
      <c r="F253" s="48">
        <v>0</v>
      </c>
      <c r="G253" s="48">
        <v>0</v>
      </c>
      <c r="H253" s="48">
        <v>0</v>
      </c>
      <c r="I253" s="48">
        <v>0</v>
      </c>
      <c r="J253" s="48">
        <v>0</v>
      </c>
      <c r="K253" s="48">
        <v>0</v>
      </c>
      <c r="L253" s="48">
        <v>0</v>
      </c>
      <c r="M253" s="48">
        <v>0</v>
      </c>
      <c r="N253" s="48">
        <v>0</v>
      </c>
      <c r="O253" s="48">
        <v>0</v>
      </c>
      <c r="P253" s="48">
        <v>0</v>
      </c>
      <c r="Q253" s="48">
        <v>0</v>
      </c>
      <c r="R253" s="48">
        <v>0</v>
      </c>
      <c r="S253" s="49">
        <v>0</v>
      </c>
      <c r="T253" s="50" t="s">
        <v>31</v>
      </c>
    </row>
    <row r="254" spans="1:20" s="38" customFormat="1" x14ac:dyDescent="0.25">
      <c r="A254" s="45" t="s">
        <v>514</v>
      </c>
      <c r="B254" s="51" t="s">
        <v>275</v>
      </c>
      <c r="C254" s="47" t="s">
        <v>30</v>
      </c>
      <c r="D254" s="48">
        <f t="shared" ref="D254:P254" si="88">D255+D256+D257+D258</f>
        <v>6874.9361586303994</v>
      </c>
      <c r="E254" s="48">
        <f t="shared" si="88"/>
        <v>170.73721119000001</v>
      </c>
      <c r="F254" s="48">
        <f t="shared" si="88"/>
        <v>6704.198947440399</v>
      </c>
      <c r="G254" s="48">
        <f t="shared" si="88"/>
        <v>7.9000000000000001E-2</v>
      </c>
      <c r="H254" s="48">
        <f t="shared" si="88"/>
        <v>7.1001979999999992E-2</v>
      </c>
      <c r="I254" s="48">
        <f>I255+I256+I257+I258</f>
        <v>1.750734E-2</v>
      </c>
      <c r="J254" s="48">
        <f t="shared" si="88"/>
        <v>1.750734E-2</v>
      </c>
      <c r="K254" s="48">
        <f>K255+K256+K257+K258</f>
        <v>1.770186E-2</v>
      </c>
      <c r="L254" s="48">
        <f t="shared" si="88"/>
        <v>1.770186E-2</v>
      </c>
      <c r="M254" s="48">
        <f>M255+M256+M257+M258</f>
        <v>1.7896390000000002E-2</v>
      </c>
      <c r="N254" s="48">
        <f t="shared" si="88"/>
        <v>1.7896390000000002E-2</v>
      </c>
      <c r="O254" s="48">
        <f t="shared" si="88"/>
        <v>2.5894410000000003E-2</v>
      </c>
      <c r="P254" s="48">
        <f t="shared" si="88"/>
        <v>1.7896390000000002E-2</v>
      </c>
      <c r="Q254" s="48">
        <f>Q255+Q256+Q257+Q258</f>
        <v>6704.1279454603991</v>
      </c>
      <c r="R254" s="48">
        <f>R255+R256+R257+R258</f>
        <v>-7.9980200000000085E-3</v>
      </c>
      <c r="S254" s="49">
        <f t="shared" si="86"/>
        <v>-0.10124075949367099</v>
      </c>
      <c r="T254" s="50" t="s">
        <v>31</v>
      </c>
    </row>
    <row r="255" spans="1:20" s="38" customFormat="1" ht="31.5" x14ac:dyDescent="0.25">
      <c r="A255" s="45" t="s">
        <v>515</v>
      </c>
      <c r="B255" s="51" t="s">
        <v>277</v>
      </c>
      <c r="C255" s="47" t="s">
        <v>30</v>
      </c>
      <c r="D255" s="48">
        <v>0</v>
      </c>
      <c r="E255" s="48">
        <v>0</v>
      </c>
      <c r="F255" s="48">
        <v>0</v>
      </c>
      <c r="G255" s="48">
        <v>0</v>
      </c>
      <c r="H255" s="48">
        <v>0</v>
      </c>
      <c r="I255" s="48">
        <v>0</v>
      </c>
      <c r="J255" s="48">
        <v>0</v>
      </c>
      <c r="K255" s="48">
        <v>0</v>
      </c>
      <c r="L255" s="48">
        <v>0</v>
      </c>
      <c r="M255" s="48">
        <v>0</v>
      </c>
      <c r="N255" s="48">
        <v>0</v>
      </c>
      <c r="O255" s="48">
        <v>0</v>
      </c>
      <c r="P255" s="48">
        <v>0</v>
      </c>
      <c r="Q255" s="48">
        <v>0</v>
      </c>
      <c r="R255" s="48">
        <v>0</v>
      </c>
      <c r="S255" s="49">
        <v>0</v>
      </c>
      <c r="T255" s="50" t="s">
        <v>31</v>
      </c>
    </row>
    <row r="256" spans="1:20" s="38" customFormat="1" x14ac:dyDescent="0.25">
      <c r="A256" s="45" t="s">
        <v>516</v>
      </c>
      <c r="B256" s="51" t="s">
        <v>279</v>
      </c>
      <c r="C256" s="47" t="s">
        <v>30</v>
      </c>
      <c r="D256" s="48">
        <v>0</v>
      </c>
      <c r="E256" s="48">
        <v>0</v>
      </c>
      <c r="F256" s="48">
        <v>0</v>
      </c>
      <c r="G256" s="48">
        <v>0</v>
      </c>
      <c r="H256" s="48">
        <v>0</v>
      </c>
      <c r="I256" s="48">
        <v>0</v>
      </c>
      <c r="J256" s="48">
        <v>0</v>
      </c>
      <c r="K256" s="48">
        <v>0</v>
      </c>
      <c r="L256" s="48">
        <v>0</v>
      </c>
      <c r="M256" s="48">
        <v>0</v>
      </c>
      <c r="N256" s="48">
        <v>0</v>
      </c>
      <c r="O256" s="48">
        <v>0</v>
      </c>
      <c r="P256" s="48">
        <v>0</v>
      </c>
      <c r="Q256" s="48">
        <v>0</v>
      </c>
      <c r="R256" s="48">
        <v>0</v>
      </c>
      <c r="S256" s="49">
        <v>0</v>
      </c>
      <c r="T256" s="50" t="s">
        <v>31</v>
      </c>
    </row>
    <row r="257" spans="1:20" s="38" customFormat="1" x14ac:dyDescent="0.25">
      <c r="A257" s="45" t="s">
        <v>517</v>
      </c>
      <c r="B257" s="51" t="s">
        <v>284</v>
      </c>
      <c r="C257" s="47" t="s">
        <v>30</v>
      </c>
      <c r="D257" s="48">
        <v>0</v>
      </c>
      <c r="E257" s="48">
        <v>0</v>
      </c>
      <c r="F257" s="48">
        <v>0</v>
      </c>
      <c r="G257" s="48">
        <v>0</v>
      </c>
      <c r="H257" s="48">
        <v>0</v>
      </c>
      <c r="I257" s="48">
        <v>0</v>
      </c>
      <c r="J257" s="48">
        <v>0</v>
      </c>
      <c r="K257" s="48">
        <v>0</v>
      </c>
      <c r="L257" s="48">
        <v>0</v>
      </c>
      <c r="M257" s="48">
        <v>0</v>
      </c>
      <c r="N257" s="48">
        <v>0</v>
      </c>
      <c r="O257" s="48">
        <v>0</v>
      </c>
      <c r="P257" s="48">
        <v>0</v>
      </c>
      <c r="Q257" s="48">
        <v>0</v>
      </c>
      <c r="R257" s="48">
        <v>0</v>
      </c>
      <c r="S257" s="49">
        <v>0</v>
      </c>
      <c r="T257" s="50" t="s">
        <v>31</v>
      </c>
    </row>
    <row r="258" spans="1:20" s="38" customFormat="1" x14ac:dyDescent="0.25">
      <c r="A258" s="45" t="s">
        <v>518</v>
      </c>
      <c r="B258" s="51" t="s">
        <v>291</v>
      </c>
      <c r="C258" s="47" t="s">
        <v>30</v>
      </c>
      <c r="D258" s="48">
        <f t="shared" ref="D258:R258" si="89">SUM(D259)</f>
        <v>6874.9361586303994</v>
      </c>
      <c r="E258" s="48">
        <f t="shared" si="89"/>
        <v>170.73721119000001</v>
      </c>
      <c r="F258" s="48">
        <f t="shared" si="89"/>
        <v>6704.198947440399</v>
      </c>
      <c r="G258" s="48">
        <f t="shared" si="89"/>
        <v>7.9000000000000001E-2</v>
      </c>
      <c r="H258" s="48">
        <f t="shared" si="89"/>
        <v>7.1001979999999992E-2</v>
      </c>
      <c r="I258" s="48">
        <f t="shared" si="89"/>
        <v>1.750734E-2</v>
      </c>
      <c r="J258" s="48">
        <f t="shared" si="89"/>
        <v>1.750734E-2</v>
      </c>
      <c r="K258" s="48">
        <f t="shared" si="89"/>
        <v>1.770186E-2</v>
      </c>
      <c r="L258" s="48">
        <f t="shared" si="89"/>
        <v>1.770186E-2</v>
      </c>
      <c r="M258" s="48">
        <f t="shared" si="89"/>
        <v>1.7896390000000002E-2</v>
      </c>
      <c r="N258" s="48">
        <f t="shared" si="89"/>
        <v>1.7896390000000002E-2</v>
      </c>
      <c r="O258" s="48">
        <f t="shared" si="89"/>
        <v>2.5894410000000003E-2</v>
      </c>
      <c r="P258" s="48">
        <f t="shared" si="89"/>
        <v>1.7896390000000002E-2</v>
      </c>
      <c r="Q258" s="48">
        <f t="shared" si="89"/>
        <v>6704.1279454603991</v>
      </c>
      <c r="R258" s="48">
        <f t="shared" si="89"/>
        <v>-7.9980200000000085E-3</v>
      </c>
      <c r="S258" s="49">
        <f t="shared" si="86"/>
        <v>-0.10124075949367099</v>
      </c>
      <c r="T258" s="50" t="s">
        <v>31</v>
      </c>
    </row>
    <row r="259" spans="1:20" s="38" customFormat="1" ht="31.5" x14ac:dyDescent="0.25">
      <c r="A259" s="52" t="s">
        <v>518</v>
      </c>
      <c r="B259" s="66" t="s">
        <v>519</v>
      </c>
      <c r="C259" s="63" t="s">
        <v>520</v>
      </c>
      <c r="D259" s="55">
        <v>6874.9361586303994</v>
      </c>
      <c r="E259" s="55">
        <v>170.73721119000001</v>
      </c>
      <c r="F259" s="55">
        <f>D259-E259</f>
        <v>6704.198947440399</v>
      </c>
      <c r="G259" s="56">
        <v>7.9000000000000001E-2</v>
      </c>
      <c r="H259" s="55">
        <f>J259+L259+N259+P259</f>
        <v>7.1001979999999992E-2</v>
      </c>
      <c r="I259" s="55">
        <v>1.750734E-2</v>
      </c>
      <c r="J259" s="55">
        <v>1.750734E-2</v>
      </c>
      <c r="K259" s="55">
        <v>1.770186E-2</v>
      </c>
      <c r="L259" s="55">
        <v>1.770186E-2</v>
      </c>
      <c r="M259" s="55">
        <v>1.7896390000000002E-2</v>
      </c>
      <c r="N259" s="55">
        <v>1.7896390000000002E-2</v>
      </c>
      <c r="O259" s="55">
        <v>2.5894410000000003E-2</v>
      </c>
      <c r="P259" s="55">
        <v>1.7896390000000002E-2</v>
      </c>
      <c r="Q259" s="55">
        <f>F259-H259</f>
        <v>6704.1279454603991</v>
      </c>
      <c r="R259" s="55">
        <f>H259-G259</f>
        <v>-7.9980200000000085E-3</v>
      </c>
      <c r="S259" s="57">
        <f t="shared" si="86"/>
        <v>-0.10124075949367099</v>
      </c>
      <c r="T259" s="58" t="s">
        <v>521</v>
      </c>
    </row>
    <row r="260" spans="1:20" s="38" customFormat="1" ht="31.5" x14ac:dyDescent="0.25">
      <c r="A260" s="45" t="s">
        <v>522</v>
      </c>
      <c r="B260" s="51" t="s">
        <v>312</v>
      </c>
      <c r="C260" s="47" t="s">
        <v>30</v>
      </c>
      <c r="D260" s="48">
        <v>0</v>
      </c>
      <c r="E260" s="48">
        <v>0</v>
      </c>
      <c r="F260" s="48">
        <v>0</v>
      </c>
      <c r="G260" s="48">
        <v>0</v>
      </c>
      <c r="H260" s="48">
        <v>0</v>
      </c>
      <c r="I260" s="48">
        <v>0</v>
      </c>
      <c r="J260" s="48">
        <v>0</v>
      </c>
      <c r="K260" s="48">
        <v>0</v>
      </c>
      <c r="L260" s="48">
        <v>0</v>
      </c>
      <c r="M260" s="48">
        <v>0</v>
      </c>
      <c r="N260" s="48">
        <v>0</v>
      </c>
      <c r="O260" s="48">
        <v>0</v>
      </c>
      <c r="P260" s="48">
        <v>0</v>
      </c>
      <c r="Q260" s="48">
        <v>0</v>
      </c>
      <c r="R260" s="48">
        <v>0</v>
      </c>
      <c r="S260" s="49">
        <v>0</v>
      </c>
      <c r="T260" s="50" t="s">
        <v>31</v>
      </c>
    </row>
    <row r="261" spans="1:20" s="38" customFormat="1" x14ac:dyDescent="0.25">
      <c r="A261" s="45" t="s">
        <v>523</v>
      </c>
      <c r="B261" s="51" t="s">
        <v>314</v>
      </c>
      <c r="C261" s="47" t="s">
        <v>30</v>
      </c>
      <c r="D261" s="48">
        <f t="shared" ref="D261:P261" si="90">SUM(D262:D266,D267:D268,D269:D274,D275:D289)</f>
        <v>31.715461080000004</v>
      </c>
      <c r="E261" s="48">
        <f t="shared" si="90"/>
        <v>1.2742162399999999</v>
      </c>
      <c r="F261" s="48">
        <f t="shared" si="90"/>
        <v>30.441244840000003</v>
      </c>
      <c r="G261" s="48">
        <f t="shared" si="90"/>
        <v>30.25644484</v>
      </c>
      <c r="H261" s="48">
        <f t="shared" si="90"/>
        <v>28.908356640000001</v>
      </c>
      <c r="I261" s="48">
        <f>SUM(I262:I266,I267:I268,I269:I274,I275:I289)</f>
        <v>0</v>
      </c>
      <c r="J261" s="48">
        <f t="shared" si="90"/>
        <v>0</v>
      </c>
      <c r="K261" s="48">
        <f>SUM(K262:K266,K267:K268,K269:K274,K275:K289)</f>
        <v>1.95689164</v>
      </c>
      <c r="L261" s="48">
        <f t="shared" si="90"/>
        <v>1.95689164</v>
      </c>
      <c r="M261" s="48">
        <f>SUM(M262:M266,M267:M268,M269:M274,M275:M289)</f>
        <v>15.371019600000004</v>
      </c>
      <c r="N261" s="48">
        <f t="shared" si="90"/>
        <v>15.567265200000001</v>
      </c>
      <c r="O261" s="48">
        <f t="shared" si="90"/>
        <v>12.928533599999998</v>
      </c>
      <c r="P261" s="48">
        <f t="shared" si="90"/>
        <v>11.384199800000003</v>
      </c>
      <c r="Q261" s="48">
        <f>SUM(Q262:Q266,Q267:Q268,Q269:Q274,Q275:Q289)</f>
        <v>1.7171337999999989</v>
      </c>
      <c r="R261" s="48">
        <f>SUM(R262:R266,R267:R268,R269:R274,R275:R289)</f>
        <v>-1.5323337999999986</v>
      </c>
      <c r="S261" s="49">
        <f t="shared" si="86"/>
        <v>-5.0644872790018072E-2</v>
      </c>
      <c r="T261" s="50" t="s">
        <v>31</v>
      </c>
    </row>
    <row r="262" spans="1:20" s="38" customFormat="1" x14ac:dyDescent="0.25">
      <c r="A262" s="52" t="s">
        <v>523</v>
      </c>
      <c r="B262" s="66" t="s">
        <v>524</v>
      </c>
      <c r="C262" s="63" t="s">
        <v>525</v>
      </c>
      <c r="D262" s="55">
        <v>1.5912152500000001</v>
      </c>
      <c r="E262" s="55">
        <v>0.74797680999999994</v>
      </c>
      <c r="F262" s="55">
        <f t="shared" ref="F262:F285" si="91">D262-E262</f>
        <v>0.84323844000000014</v>
      </c>
      <c r="G262" s="55">
        <v>0.65843844000000007</v>
      </c>
      <c r="H262" s="55">
        <f t="shared" ref="H262:H289" si="92">J262+L262+N262+P262</f>
        <v>0.65843843999999996</v>
      </c>
      <c r="I262" s="55">
        <v>0</v>
      </c>
      <c r="J262" s="55">
        <v>0</v>
      </c>
      <c r="K262" s="55">
        <v>0.65843843999999996</v>
      </c>
      <c r="L262" s="55">
        <v>0.65843843999999996</v>
      </c>
      <c r="M262" s="55">
        <v>0</v>
      </c>
      <c r="N262" s="55">
        <v>0</v>
      </c>
      <c r="O262" s="55">
        <v>1.1102230246251565E-16</v>
      </c>
      <c r="P262" s="55">
        <v>0</v>
      </c>
      <c r="Q262" s="55">
        <f t="shared" ref="Q262:Q287" si="93">F262-H262</f>
        <v>0.18480000000000019</v>
      </c>
      <c r="R262" s="55">
        <f t="shared" ref="R262:R287" si="94">H262-G262</f>
        <v>0</v>
      </c>
      <c r="S262" s="57">
        <f t="shared" si="86"/>
        <v>0</v>
      </c>
      <c r="T262" s="58" t="s">
        <v>31</v>
      </c>
    </row>
    <row r="263" spans="1:20" s="38" customFormat="1" x14ac:dyDescent="0.25">
      <c r="A263" s="52" t="s">
        <v>523</v>
      </c>
      <c r="B263" s="66" t="s">
        <v>526</v>
      </c>
      <c r="C263" s="63" t="s">
        <v>527</v>
      </c>
      <c r="D263" s="55">
        <v>0.84839999999999993</v>
      </c>
      <c r="E263" s="55">
        <v>0</v>
      </c>
      <c r="F263" s="55">
        <f t="shared" si="91"/>
        <v>0.84839999999999993</v>
      </c>
      <c r="G263" s="55">
        <v>0.84839999999999993</v>
      </c>
      <c r="H263" s="55">
        <f t="shared" si="92"/>
        <v>0.84840000000000004</v>
      </c>
      <c r="I263" s="55">
        <v>0</v>
      </c>
      <c r="J263" s="55">
        <v>0</v>
      </c>
      <c r="K263" s="55">
        <v>0.84840000000000004</v>
      </c>
      <c r="L263" s="55">
        <v>0.84840000000000004</v>
      </c>
      <c r="M263" s="55">
        <v>0</v>
      </c>
      <c r="N263" s="55">
        <v>0</v>
      </c>
      <c r="O263" s="55">
        <v>-1.1102230246251565E-16</v>
      </c>
      <c r="P263" s="55">
        <v>0</v>
      </c>
      <c r="Q263" s="55">
        <f t="shared" si="93"/>
        <v>0</v>
      </c>
      <c r="R263" s="55">
        <f t="shared" si="94"/>
        <v>0</v>
      </c>
      <c r="S263" s="57">
        <f t="shared" si="86"/>
        <v>0</v>
      </c>
      <c r="T263" s="58" t="s">
        <v>31</v>
      </c>
    </row>
    <row r="264" spans="1:20" s="38" customFormat="1" ht="31.5" x14ac:dyDescent="0.25">
      <c r="A264" s="52" t="s">
        <v>523</v>
      </c>
      <c r="B264" s="66" t="s">
        <v>528</v>
      </c>
      <c r="C264" s="63" t="s">
        <v>529</v>
      </c>
      <c r="D264" s="55">
        <v>0.32614204999999996</v>
      </c>
      <c r="E264" s="55">
        <v>0.10894205</v>
      </c>
      <c r="F264" s="55">
        <f t="shared" si="91"/>
        <v>0.21719999999999995</v>
      </c>
      <c r="G264" s="55">
        <v>0.21719999999999998</v>
      </c>
      <c r="H264" s="55">
        <f t="shared" si="92"/>
        <v>0.14027977999999999</v>
      </c>
      <c r="I264" s="55">
        <v>0</v>
      </c>
      <c r="J264" s="55">
        <v>0</v>
      </c>
      <c r="K264" s="55">
        <v>0</v>
      </c>
      <c r="L264" s="55">
        <v>0</v>
      </c>
      <c r="M264" s="55">
        <v>0</v>
      </c>
      <c r="N264" s="55">
        <v>0</v>
      </c>
      <c r="O264" s="55">
        <v>0.21719999999999998</v>
      </c>
      <c r="P264" s="55">
        <v>0.14027977999999999</v>
      </c>
      <c r="Q264" s="55">
        <f t="shared" si="93"/>
        <v>7.6920219999999956E-2</v>
      </c>
      <c r="R264" s="55">
        <f t="shared" si="94"/>
        <v>-7.6920219999999984E-2</v>
      </c>
      <c r="S264" s="57">
        <f t="shared" si="86"/>
        <v>-0.35414465930018413</v>
      </c>
      <c r="T264" s="58" t="s">
        <v>530</v>
      </c>
    </row>
    <row r="265" spans="1:20" s="38" customFormat="1" ht="31.5" x14ac:dyDescent="0.25">
      <c r="A265" s="52" t="s">
        <v>523</v>
      </c>
      <c r="B265" s="66" t="s">
        <v>531</v>
      </c>
      <c r="C265" s="63" t="s">
        <v>532</v>
      </c>
      <c r="D265" s="55">
        <v>0.22731702999999998</v>
      </c>
      <c r="E265" s="55">
        <v>9.0517029999999998E-2</v>
      </c>
      <c r="F265" s="55">
        <f t="shared" si="91"/>
        <v>0.13679999999999998</v>
      </c>
      <c r="G265" s="55">
        <v>0.13679999999999998</v>
      </c>
      <c r="H265" s="55">
        <f t="shared" si="92"/>
        <v>0.13416</v>
      </c>
      <c r="I265" s="55">
        <v>0</v>
      </c>
      <c r="J265" s="55">
        <v>0</v>
      </c>
      <c r="K265" s="55">
        <v>0</v>
      </c>
      <c r="L265" s="55">
        <v>0</v>
      </c>
      <c r="M265" s="55">
        <v>0.13416</v>
      </c>
      <c r="N265" s="55">
        <v>0.13416</v>
      </c>
      <c r="O265" s="55">
        <v>2.6399999999999757E-3</v>
      </c>
      <c r="P265" s="55">
        <v>0</v>
      </c>
      <c r="Q265" s="55">
        <f t="shared" si="93"/>
        <v>2.6399999999999757E-3</v>
      </c>
      <c r="R265" s="55">
        <f t="shared" si="94"/>
        <v>-2.6399999999999757E-3</v>
      </c>
      <c r="S265" s="57">
        <f t="shared" si="86"/>
        <v>-1.9298245614034912E-2</v>
      </c>
      <c r="T265" s="88" t="s">
        <v>31</v>
      </c>
    </row>
    <row r="266" spans="1:20" s="38" customFormat="1" ht="31.5" x14ac:dyDescent="0.25">
      <c r="A266" s="52" t="s">
        <v>523</v>
      </c>
      <c r="B266" s="66" t="s">
        <v>533</v>
      </c>
      <c r="C266" s="63" t="s">
        <v>534</v>
      </c>
      <c r="D266" s="55">
        <v>0.372</v>
      </c>
      <c r="E266" s="55">
        <v>0</v>
      </c>
      <c r="F266" s="55">
        <f t="shared" si="91"/>
        <v>0.372</v>
      </c>
      <c r="G266" s="55">
        <v>0.372</v>
      </c>
      <c r="H266" s="55">
        <f t="shared" si="92"/>
        <v>0.37780162</v>
      </c>
      <c r="I266" s="55">
        <v>0</v>
      </c>
      <c r="J266" s="55">
        <v>0</v>
      </c>
      <c r="K266" s="55">
        <v>0</v>
      </c>
      <c r="L266" s="55">
        <v>0</v>
      </c>
      <c r="M266" s="55">
        <v>0</v>
      </c>
      <c r="N266" s="55">
        <v>0</v>
      </c>
      <c r="O266" s="55">
        <v>0.372</v>
      </c>
      <c r="P266" s="55">
        <v>0.37780162</v>
      </c>
      <c r="Q266" s="55">
        <f t="shared" si="93"/>
        <v>-5.8016200000000073E-3</v>
      </c>
      <c r="R266" s="55">
        <f t="shared" si="94"/>
        <v>5.8016200000000073E-3</v>
      </c>
      <c r="S266" s="57">
        <f t="shared" si="86"/>
        <v>1.5595752688172064E-2</v>
      </c>
      <c r="T266" s="96" t="s">
        <v>530</v>
      </c>
    </row>
    <row r="267" spans="1:20" s="38" customFormat="1" x14ac:dyDescent="0.25">
      <c r="A267" s="52" t="s">
        <v>523</v>
      </c>
      <c r="B267" s="66" t="s">
        <v>535</v>
      </c>
      <c r="C267" s="63" t="s">
        <v>536</v>
      </c>
      <c r="D267" s="55">
        <v>0.60666115000000009</v>
      </c>
      <c r="E267" s="55">
        <v>0.32678035</v>
      </c>
      <c r="F267" s="55">
        <f t="shared" si="91"/>
        <v>0.2798808000000001</v>
      </c>
      <c r="G267" s="55">
        <v>0.27988080000000004</v>
      </c>
      <c r="H267" s="55">
        <f t="shared" si="92"/>
        <v>0.27988079999999999</v>
      </c>
      <c r="I267" s="55">
        <v>0</v>
      </c>
      <c r="J267" s="55">
        <v>0</v>
      </c>
      <c r="K267" s="55">
        <v>0.27988079999999999</v>
      </c>
      <c r="L267" s="55">
        <v>0.27988079999999999</v>
      </c>
      <c r="M267" s="55">
        <v>0</v>
      </c>
      <c r="N267" s="55">
        <v>0</v>
      </c>
      <c r="O267" s="55">
        <v>5.5511151231257827E-17</v>
      </c>
      <c r="P267" s="55">
        <v>0</v>
      </c>
      <c r="Q267" s="55">
        <f t="shared" si="93"/>
        <v>0</v>
      </c>
      <c r="R267" s="55">
        <f t="shared" si="94"/>
        <v>0</v>
      </c>
      <c r="S267" s="57">
        <f t="shared" si="86"/>
        <v>0</v>
      </c>
      <c r="T267" s="88" t="s">
        <v>31</v>
      </c>
    </row>
    <row r="268" spans="1:20" s="38" customFormat="1" x14ac:dyDescent="0.25">
      <c r="A268" s="52" t="s">
        <v>523</v>
      </c>
      <c r="B268" s="66" t="s">
        <v>537</v>
      </c>
      <c r="C268" s="63" t="s">
        <v>538</v>
      </c>
      <c r="D268" s="55">
        <v>5.5E-2</v>
      </c>
      <c r="E268" s="55">
        <v>0</v>
      </c>
      <c r="F268" s="55">
        <f t="shared" si="91"/>
        <v>5.5E-2</v>
      </c>
      <c r="G268" s="55">
        <v>5.5E-2</v>
      </c>
      <c r="H268" s="55">
        <f t="shared" si="92"/>
        <v>5.5E-2</v>
      </c>
      <c r="I268" s="55">
        <v>0</v>
      </c>
      <c r="J268" s="55">
        <v>0</v>
      </c>
      <c r="K268" s="55">
        <v>5.5E-2</v>
      </c>
      <c r="L268" s="55">
        <v>5.5E-2</v>
      </c>
      <c r="M268" s="55">
        <v>0</v>
      </c>
      <c r="N268" s="55">
        <v>0</v>
      </c>
      <c r="O268" s="55">
        <v>0</v>
      </c>
      <c r="P268" s="55">
        <v>0</v>
      </c>
      <c r="Q268" s="55">
        <f t="shared" si="93"/>
        <v>0</v>
      </c>
      <c r="R268" s="55">
        <f t="shared" si="94"/>
        <v>0</v>
      </c>
      <c r="S268" s="57">
        <f t="shared" si="86"/>
        <v>0</v>
      </c>
      <c r="T268" s="58" t="s">
        <v>31</v>
      </c>
    </row>
    <row r="269" spans="1:20" s="38" customFormat="1" ht="31.5" x14ac:dyDescent="0.25">
      <c r="A269" s="52" t="s">
        <v>523</v>
      </c>
      <c r="B269" s="66" t="s">
        <v>539</v>
      </c>
      <c r="C269" s="63" t="s">
        <v>540</v>
      </c>
      <c r="D269" s="55">
        <v>2.9316</v>
      </c>
      <c r="E269" s="55">
        <v>0</v>
      </c>
      <c r="F269" s="55">
        <f t="shared" si="91"/>
        <v>2.9316</v>
      </c>
      <c r="G269" s="55">
        <v>2.9316</v>
      </c>
      <c r="H269" s="55">
        <f t="shared" si="92"/>
        <v>3.6</v>
      </c>
      <c r="I269" s="55">
        <v>0</v>
      </c>
      <c r="J269" s="55">
        <v>0</v>
      </c>
      <c r="K269" s="55">
        <v>0</v>
      </c>
      <c r="L269" s="55">
        <v>0</v>
      </c>
      <c r="M269" s="55">
        <v>0</v>
      </c>
      <c r="N269" s="55">
        <v>0</v>
      </c>
      <c r="O269" s="55">
        <v>2.9316</v>
      </c>
      <c r="P269" s="55">
        <v>3.6</v>
      </c>
      <c r="Q269" s="55">
        <f t="shared" si="93"/>
        <v>-0.66840000000000011</v>
      </c>
      <c r="R269" s="55">
        <f t="shared" si="94"/>
        <v>0.66840000000000011</v>
      </c>
      <c r="S269" s="57">
        <f t="shared" si="86"/>
        <v>0.22799836266884982</v>
      </c>
      <c r="T269" s="96" t="s">
        <v>530</v>
      </c>
    </row>
    <row r="270" spans="1:20" s="38" customFormat="1" ht="31.5" x14ac:dyDescent="0.25">
      <c r="A270" s="52" t="s">
        <v>523</v>
      </c>
      <c r="B270" s="66" t="s">
        <v>541</v>
      </c>
      <c r="C270" s="63" t="s">
        <v>542</v>
      </c>
      <c r="D270" s="55">
        <v>5.7791999999999994</v>
      </c>
      <c r="E270" s="55">
        <v>0</v>
      </c>
      <c r="F270" s="55">
        <f t="shared" si="91"/>
        <v>5.7791999999999994</v>
      </c>
      <c r="G270" s="55">
        <v>5.7791999999999994</v>
      </c>
      <c r="H270" s="55">
        <f t="shared" si="92"/>
        <v>5.16</v>
      </c>
      <c r="I270" s="55">
        <v>0</v>
      </c>
      <c r="J270" s="55">
        <v>0</v>
      </c>
      <c r="K270" s="55">
        <v>0</v>
      </c>
      <c r="L270" s="55">
        <v>0</v>
      </c>
      <c r="M270" s="55">
        <v>5.16</v>
      </c>
      <c r="N270" s="55">
        <v>5.16</v>
      </c>
      <c r="O270" s="55">
        <v>0.61919999999999931</v>
      </c>
      <c r="P270" s="55">
        <v>0</v>
      </c>
      <c r="Q270" s="55">
        <f t="shared" si="93"/>
        <v>0.61919999999999931</v>
      </c>
      <c r="R270" s="55">
        <f t="shared" si="94"/>
        <v>-0.61919999999999931</v>
      </c>
      <c r="S270" s="57">
        <f t="shared" si="86"/>
        <v>-0.10714285714285704</v>
      </c>
      <c r="T270" s="58" t="s">
        <v>530</v>
      </c>
    </row>
    <row r="271" spans="1:20" s="38" customFormat="1" ht="31.5" x14ac:dyDescent="0.25">
      <c r="A271" s="52" t="s">
        <v>523</v>
      </c>
      <c r="B271" s="66" t="s">
        <v>543</v>
      </c>
      <c r="C271" s="63" t="s">
        <v>544</v>
      </c>
      <c r="D271" s="55">
        <v>3.0720000000000001</v>
      </c>
      <c r="E271" s="55">
        <v>0</v>
      </c>
      <c r="F271" s="55">
        <f t="shared" si="91"/>
        <v>3.0720000000000001</v>
      </c>
      <c r="G271" s="55">
        <v>3.0720000000000001</v>
      </c>
      <c r="H271" s="55">
        <f t="shared" si="92"/>
        <v>3.0840000000000001</v>
      </c>
      <c r="I271" s="55">
        <v>0</v>
      </c>
      <c r="J271" s="55">
        <v>0</v>
      </c>
      <c r="K271" s="55">
        <v>0</v>
      </c>
      <c r="L271" s="55">
        <v>0</v>
      </c>
      <c r="M271" s="55">
        <v>3.0720000000000001</v>
      </c>
      <c r="N271" s="55">
        <v>3.0840000000000001</v>
      </c>
      <c r="O271" s="55">
        <v>0</v>
      </c>
      <c r="P271" s="55">
        <v>0</v>
      </c>
      <c r="Q271" s="55">
        <f t="shared" si="93"/>
        <v>-1.2000000000000011E-2</v>
      </c>
      <c r="R271" s="55">
        <f t="shared" si="94"/>
        <v>1.2000000000000011E-2</v>
      </c>
      <c r="S271" s="57">
        <f t="shared" si="86"/>
        <v>3.9062500000000035E-3</v>
      </c>
      <c r="T271" s="58" t="s">
        <v>530</v>
      </c>
    </row>
    <row r="272" spans="1:20" s="38" customFormat="1" ht="31.5" x14ac:dyDescent="0.25">
      <c r="A272" s="52" t="s">
        <v>523</v>
      </c>
      <c r="B272" s="66" t="s">
        <v>545</v>
      </c>
      <c r="C272" s="63" t="s">
        <v>546</v>
      </c>
      <c r="D272" s="55">
        <v>2.8620000000000001</v>
      </c>
      <c r="E272" s="55">
        <v>0</v>
      </c>
      <c r="F272" s="55">
        <f t="shared" si="91"/>
        <v>2.8620000000000001</v>
      </c>
      <c r="G272" s="55">
        <v>2.8620000000000001</v>
      </c>
      <c r="H272" s="55">
        <f t="shared" si="92"/>
        <v>2.85</v>
      </c>
      <c r="I272" s="55">
        <v>0</v>
      </c>
      <c r="J272" s="55">
        <v>0</v>
      </c>
      <c r="K272" s="55">
        <v>0</v>
      </c>
      <c r="L272" s="55">
        <v>0</v>
      </c>
      <c r="M272" s="55">
        <v>2.85</v>
      </c>
      <c r="N272" s="55">
        <v>2.85</v>
      </c>
      <c r="O272" s="55">
        <v>1.2000000000000011E-2</v>
      </c>
      <c r="P272" s="55">
        <v>0</v>
      </c>
      <c r="Q272" s="55">
        <f t="shared" si="93"/>
        <v>1.2000000000000011E-2</v>
      </c>
      <c r="R272" s="55">
        <f t="shared" si="94"/>
        <v>-1.2000000000000011E-2</v>
      </c>
      <c r="S272" s="57">
        <f t="shared" si="86"/>
        <v>-4.192872117400423E-3</v>
      </c>
      <c r="T272" s="58" t="s">
        <v>31</v>
      </c>
    </row>
    <row r="273" spans="1:20" s="38" customFormat="1" ht="31.5" x14ac:dyDescent="0.25">
      <c r="A273" s="52" t="s">
        <v>523</v>
      </c>
      <c r="B273" s="66" t="s">
        <v>547</v>
      </c>
      <c r="C273" s="63" t="s">
        <v>548</v>
      </c>
      <c r="D273" s="55">
        <v>4.9403999999999995</v>
      </c>
      <c r="E273" s="55">
        <v>0</v>
      </c>
      <c r="F273" s="55">
        <f t="shared" si="91"/>
        <v>4.9403999999999995</v>
      </c>
      <c r="G273" s="55">
        <v>4.9403999999999995</v>
      </c>
      <c r="H273" s="55">
        <f t="shared" si="92"/>
        <v>3.44</v>
      </c>
      <c r="I273" s="55">
        <v>0</v>
      </c>
      <c r="J273" s="55">
        <v>0</v>
      </c>
      <c r="K273" s="55">
        <v>0</v>
      </c>
      <c r="L273" s="55">
        <v>0</v>
      </c>
      <c r="M273" s="55">
        <v>0</v>
      </c>
      <c r="N273" s="55">
        <v>0</v>
      </c>
      <c r="O273" s="55">
        <v>4.9403999999999995</v>
      </c>
      <c r="P273" s="55">
        <v>3.44</v>
      </c>
      <c r="Q273" s="55">
        <f t="shared" si="93"/>
        <v>1.5003999999999995</v>
      </c>
      <c r="R273" s="55">
        <f t="shared" si="94"/>
        <v>-1.5003999999999995</v>
      </c>
      <c r="S273" s="57">
        <f t="shared" si="86"/>
        <v>-0.3037001052546352</v>
      </c>
      <c r="T273" s="96" t="s">
        <v>530</v>
      </c>
    </row>
    <row r="274" spans="1:20" s="38" customFormat="1" ht="31.5" x14ac:dyDescent="0.25">
      <c r="A274" s="52" t="s">
        <v>523</v>
      </c>
      <c r="B274" s="66" t="s">
        <v>549</v>
      </c>
      <c r="C274" s="63" t="s">
        <v>550</v>
      </c>
      <c r="D274" s="55">
        <v>1.6643999999999999</v>
      </c>
      <c r="E274" s="55">
        <v>0</v>
      </c>
      <c r="F274" s="55">
        <f t="shared" si="91"/>
        <v>1.6643999999999999</v>
      </c>
      <c r="G274" s="55">
        <v>1.6643999999999999</v>
      </c>
      <c r="H274" s="55">
        <f t="shared" si="92"/>
        <v>1.6644000000000001</v>
      </c>
      <c r="I274" s="55">
        <v>0</v>
      </c>
      <c r="J274" s="55">
        <v>0</v>
      </c>
      <c r="K274" s="55">
        <v>0</v>
      </c>
      <c r="L274" s="55">
        <v>0</v>
      </c>
      <c r="M274" s="55">
        <v>1.6644000000000001</v>
      </c>
      <c r="N274" s="55">
        <v>1.6644000000000001</v>
      </c>
      <c r="O274" s="55">
        <v>0</v>
      </c>
      <c r="P274" s="55">
        <v>0</v>
      </c>
      <c r="Q274" s="55">
        <f t="shared" si="93"/>
        <v>0</v>
      </c>
      <c r="R274" s="55">
        <f t="shared" si="94"/>
        <v>0</v>
      </c>
      <c r="S274" s="57">
        <f t="shared" si="86"/>
        <v>0</v>
      </c>
      <c r="T274" s="58" t="s">
        <v>31</v>
      </c>
    </row>
    <row r="275" spans="1:20" s="38" customFormat="1" ht="31.5" x14ac:dyDescent="0.25">
      <c r="A275" s="52" t="s">
        <v>523</v>
      </c>
      <c r="B275" s="66" t="s">
        <v>551</v>
      </c>
      <c r="C275" s="63" t="s">
        <v>552</v>
      </c>
      <c r="D275" s="55">
        <v>6.5337599999999996E-2</v>
      </c>
      <c r="E275" s="55">
        <v>0</v>
      </c>
      <c r="F275" s="55">
        <f t="shared" si="91"/>
        <v>6.5337599999999996E-2</v>
      </c>
      <c r="G275" s="55">
        <v>6.5337599999999996E-2</v>
      </c>
      <c r="H275" s="55">
        <f t="shared" si="92"/>
        <v>6.5337599999999996E-2</v>
      </c>
      <c r="I275" s="55">
        <v>0</v>
      </c>
      <c r="J275" s="55">
        <v>0</v>
      </c>
      <c r="K275" s="55">
        <v>6.5337599999999996E-2</v>
      </c>
      <c r="L275" s="55">
        <v>6.5337599999999996E-2</v>
      </c>
      <c r="M275" s="55">
        <v>0</v>
      </c>
      <c r="N275" s="55">
        <v>0</v>
      </c>
      <c r="O275" s="55">
        <v>0</v>
      </c>
      <c r="P275" s="55">
        <v>0</v>
      </c>
      <c r="Q275" s="55">
        <f t="shared" si="93"/>
        <v>0</v>
      </c>
      <c r="R275" s="55">
        <f t="shared" si="94"/>
        <v>0</v>
      </c>
      <c r="S275" s="57">
        <f t="shared" si="86"/>
        <v>0</v>
      </c>
      <c r="T275" s="88" t="s">
        <v>31</v>
      </c>
    </row>
    <row r="276" spans="1:20" s="38" customFormat="1" ht="31.5" x14ac:dyDescent="0.25">
      <c r="A276" s="52" t="s">
        <v>523</v>
      </c>
      <c r="B276" s="66" t="s">
        <v>553</v>
      </c>
      <c r="C276" s="63" t="s">
        <v>554</v>
      </c>
      <c r="D276" s="55">
        <v>9.6000000000000002E-2</v>
      </c>
      <c r="E276" s="55">
        <v>0</v>
      </c>
      <c r="F276" s="55">
        <f t="shared" si="91"/>
        <v>9.6000000000000002E-2</v>
      </c>
      <c r="G276" s="55">
        <v>9.6000000000000002E-2</v>
      </c>
      <c r="H276" s="55">
        <f t="shared" si="92"/>
        <v>6.8368799999999993E-2</v>
      </c>
      <c r="I276" s="55">
        <v>0</v>
      </c>
      <c r="J276" s="55">
        <v>0</v>
      </c>
      <c r="K276" s="55">
        <v>0</v>
      </c>
      <c r="L276" s="55">
        <v>0</v>
      </c>
      <c r="M276" s="55">
        <v>6.8368799999999993E-2</v>
      </c>
      <c r="N276" s="55">
        <v>6.8368799999999993E-2</v>
      </c>
      <c r="O276" s="55">
        <v>2.7631200000000009E-2</v>
      </c>
      <c r="P276" s="55">
        <v>0</v>
      </c>
      <c r="Q276" s="55">
        <f t="shared" si="93"/>
        <v>2.7631200000000009E-2</v>
      </c>
      <c r="R276" s="55">
        <f t="shared" si="94"/>
        <v>-2.7631200000000009E-2</v>
      </c>
      <c r="S276" s="57">
        <f t="shared" si="86"/>
        <v>-0.28782500000000011</v>
      </c>
      <c r="T276" s="88" t="s">
        <v>530</v>
      </c>
    </row>
    <row r="277" spans="1:20" s="38" customFormat="1" ht="31.5" x14ac:dyDescent="0.25">
      <c r="A277" s="52" t="s">
        <v>523</v>
      </c>
      <c r="B277" s="66" t="s">
        <v>555</v>
      </c>
      <c r="C277" s="63" t="s">
        <v>556</v>
      </c>
      <c r="D277" s="55">
        <v>7.6262399999999994E-2</v>
      </c>
      <c r="E277" s="55">
        <v>0</v>
      </c>
      <c r="F277" s="55">
        <f t="shared" si="91"/>
        <v>7.6262399999999994E-2</v>
      </c>
      <c r="G277" s="55">
        <v>7.6262399999999994E-2</v>
      </c>
      <c r="H277" s="55">
        <f t="shared" si="92"/>
        <v>7.6262399999999994E-2</v>
      </c>
      <c r="I277" s="55">
        <v>0</v>
      </c>
      <c r="J277" s="55">
        <v>0</v>
      </c>
      <c r="K277" s="55">
        <v>0</v>
      </c>
      <c r="L277" s="55">
        <v>0</v>
      </c>
      <c r="M277" s="55">
        <v>0</v>
      </c>
      <c r="N277" s="55">
        <v>0</v>
      </c>
      <c r="O277" s="55">
        <v>7.6262399999999994E-2</v>
      </c>
      <c r="P277" s="55">
        <v>7.6262399999999994E-2</v>
      </c>
      <c r="Q277" s="55">
        <f t="shared" si="93"/>
        <v>0</v>
      </c>
      <c r="R277" s="55">
        <f t="shared" si="94"/>
        <v>0</v>
      </c>
      <c r="S277" s="57">
        <f t="shared" si="86"/>
        <v>0</v>
      </c>
      <c r="T277" s="58" t="s">
        <v>31</v>
      </c>
    </row>
    <row r="278" spans="1:20" s="38" customFormat="1" x14ac:dyDescent="0.25">
      <c r="A278" s="52" t="s">
        <v>523</v>
      </c>
      <c r="B278" s="66" t="s">
        <v>557</v>
      </c>
      <c r="C278" s="63" t="s">
        <v>558</v>
      </c>
      <c r="D278" s="55">
        <v>3.1212</v>
      </c>
      <c r="E278" s="55">
        <v>0</v>
      </c>
      <c r="F278" s="55">
        <f t="shared" si="91"/>
        <v>3.1212</v>
      </c>
      <c r="G278" s="55">
        <v>3.1212</v>
      </c>
      <c r="H278" s="55">
        <f t="shared" si="92"/>
        <v>3.1212</v>
      </c>
      <c r="I278" s="55">
        <v>0</v>
      </c>
      <c r="J278" s="55">
        <v>0</v>
      </c>
      <c r="K278" s="55">
        <v>0</v>
      </c>
      <c r="L278" s="55">
        <v>0</v>
      </c>
      <c r="M278" s="55">
        <v>0</v>
      </c>
      <c r="N278" s="55">
        <v>0</v>
      </c>
      <c r="O278" s="55">
        <v>3.1212</v>
      </c>
      <c r="P278" s="55">
        <v>3.1212</v>
      </c>
      <c r="Q278" s="55">
        <f t="shared" si="93"/>
        <v>0</v>
      </c>
      <c r="R278" s="55">
        <f t="shared" si="94"/>
        <v>0</v>
      </c>
      <c r="S278" s="57">
        <f t="shared" si="86"/>
        <v>0</v>
      </c>
      <c r="T278" s="71" t="s">
        <v>31</v>
      </c>
    </row>
    <row r="279" spans="1:20" s="38" customFormat="1" x14ac:dyDescent="0.25">
      <c r="A279" s="52" t="s">
        <v>523</v>
      </c>
      <c r="B279" s="66" t="s">
        <v>559</v>
      </c>
      <c r="C279" s="63" t="s">
        <v>560</v>
      </c>
      <c r="D279" s="55">
        <v>0.46272000000000002</v>
      </c>
      <c r="E279" s="55">
        <v>0</v>
      </c>
      <c r="F279" s="55">
        <f t="shared" si="91"/>
        <v>0.46272000000000002</v>
      </c>
      <c r="G279" s="55">
        <v>0.46272000000000002</v>
      </c>
      <c r="H279" s="55">
        <f t="shared" si="92"/>
        <v>0.46272000000000002</v>
      </c>
      <c r="I279" s="55">
        <v>0</v>
      </c>
      <c r="J279" s="55">
        <v>0</v>
      </c>
      <c r="K279" s="55">
        <v>0</v>
      </c>
      <c r="L279" s="55">
        <v>0</v>
      </c>
      <c r="M279" s="55">
        <v>0.46272000000000002</v>
      </c>
      <c r="N279" s="55">
        <v>0.46272000000000002</v>
      </c>
      <c r="O279" s="55">
        <v>0</v>
      </c>
      <c r="P279" s="55">
        <v>0</v>
      </c>
      <c r="Q279" s="55">
        <f t="shared" si="93"/>
        <v>0</v>
      </c>
      <c r="R279" s="55">
        <f t="shared" si="94"/>
        <v>0</v>
      </c>
      <c r="S279" s="57">
        <f t="shared" si="86"/>
        <v>0</v>
      </c>
      <c r="T279" s="88" t="s">
        <v>31</v>
      </c>
    </row>
    <row r="280" spans="1:20" s="38" customFormat="1" x14ac:dyDescent="0.25">
      <c r="A280" s="52" t="s">
        <v>523</v>
      </c>
      <c r="B280" s="66" t="s">
        <v>561</v>
      </c>
      <c r="C280" s="63" t="s">
        <v>562</v>
      </c>
      <c r="D280" s="55">
        <v>4.9834799999999999E-2</v>
      </c>
      <c r="E280" s="55">
        <v>0</v>
      </c>
      <c r="F280" s="55">
        <f t="shared" si="91"/>
        <v>4.9834799999999999E-2</v>
      </c>
      <c r="G280" s="55">
        <v>4.9834799999999999E-2</v>
      </c>
      <c r="H280" s="55">
        <f t="shared" si="92"/>
        <v>4.9834799999999999E-2</v>
      </c>
      <c r="I280" s="55">
        <v>0</v>
      </c>
      <c r="J280" s="55">
        <v>0</v>
      </c>
      <c r="K280" s="55">
        <v>4.9834799999999999E-2</v>
      </c>
      <c r="L280" s="55">
        <v>4.9834799999999999E-2</v>
      </c>
      <c r="M280" s="55">
        <v>0</v>
      </c>
      <c r="N280" s="55">
        <v>0</v>
      </c>
      <c r="O280" s="55">
        <v>0</v>
      </c>
      <c r="P280" s="55">
        <v>0</v>
      </c>
      <c r="Q280" s="55">
        <f t="shared" si="93"/>
        <v>0</v>
      </c>
      <c r="R280" s="55">
        <f t="shared" si="94"/>
        <v>0</v>
      </c>
      <c r="S280" s="57">
        <f t="shared" si="86"/>
        <v>0</v>
      </c>
      <c r="T280" s="88" t="s">
        <v>31</v>
      </c>
    </row>
    <row r="281" spans="1:20" s="38" customFormat="1" x14ac:dyDescent="0.25">
      <c r="A281" s="52" t="s">
        <v>523</v>
      </c>
      <c r="B281" s="66" t="s">
        <v>563</v>
      </c>
      <c r="C281" s="63" t="s">
        <v>564</v>
      </c>
      <c r="D281" s="55">
        <v>0.28583999999999998</v>
      </c>
      <c r="E281" s="55">
        <v>0</v>
      </c>
      <c r="F281" s="55">
        <f t="shared" si="91"/>
        <v>0.28583999999999998</v>
      </c>
      <c r="G281" s="55">
        <v>0.28583999999999998</v>
      </c>
      <c r="H281" s="55">
        <f t="shared" si="92"/>
        <v>0.28583999999999998</v>
      </c>
      <c r="I281" s="55">
        <v>0</v>
      </c>
      <c r="J281" s="55">
        <v>0</v>
      </c>
      <c r="K281" s="55">
        <v>0</v>
      </c>
      <c r="L281" s="55">
        <v>0</v>
      </c>
      <c r="M281" s="55">
        <v>0.28583999999999998</v>
      </c>
      <c r="N281" s="55">
        <v>0.28583999999999998</v>
      </c>
      <c r="O281" s="55">
        <v>0</v>
      </c>
      <c r="P281" s="55">
        <v>0</v>
      </c>
      <c r="Q281" s="55">
        <f t="shared" si="93"/>
        <v>0</v>
      </c>
      <c r="R281" s="55">
        <f t="shared" si="94"/>
        <v>0</v>
      </c>
      <c r="S281" s="57">
        <f t="shared" si="86"/>
        <v>0</v>
      </c>
      <c r="T281" s="88" t="s">
        <v>31</v>
      </c>
    </row>
    <row r="282" spans="1:20" s="38" customFormat="1" x14ac:dyDescent="0.25">
      <c r="A282" s="52" t="s">
        <v>523</v>
      </c>
      <c r="B282" s="66" t="s">
        <v>565</v>
      </c>
      <c r="C282" s="63" t="s">
        <v>566</v>
      </c>
      <c r="D282" s="55">
        <v>0.28583999999999998</v>
      </c>
      <c r="E282" s="55">
        <v>0</v>
      </c>
      <c r="F282" s="55">
        <f t="shared" si="91"/>
        <v>0.28583999999999998</v>
      </c>
      <c r="G282" s="55">
        <v>0.28583999999999998</v>
      </c>
      <c r="H282" s="55">
        <f t="shared" si="92"/>
        <v>0.28583999999999998</v>
      </c>
      <c r="I282" s="55">
        <v>0</v>
      </c>
      <c r="J282" s="55">
        <v>0</v>
      </c>
      <c r="K282" s="55">
        <v>0</v>
      </c>
      <c r="L282" s="55">
        <v>0</v>
      </c>
      <c r="M282" s="55">
        <v>0.28583999999999998</v>
      </c>
      <c r="N282" s="55">
        <v>0.28583999999999998</v>
      </c>
      <c r="O282" s="55">
        <v>0</v>
      </c>
      <c r="P282" s="55">
        <v>0</v>
      </c>
      <c r="Q282" s="55">
        <f t="shared" si="93"/>
        <v>0</v>
      </c>
      <c r="R282" s="55">
        <f t="shared" si="94"/>
        <v>0</v>
      </c>
      <c r="S282" s="57">
        <f t="shared" si="86"/>
        <v>0</v>
      </c>
      <c r="T282" s="88" t="s">
        <v>31</v>
      </c>
    </row>
    <row r="283" spans="1:20" s="38" customFormat="1" ht="31.5" x14ac:dyDescent="0.25">
      <c r="A283" s="52" t="s">
        <v>523</v>
      </c>
      <c r="B283" s="66" t="s">
        <v>567</v>
      </c>
      <c r="C283" s="63" t="s">
        <v>568</v>
      </c>
      <c r="D283" s="55">
        <v>7.4626800000000007E-2</v>
      </c>
      <c r="E283" s="55">
        <v>0</v>
      </c>
      <c r="F283" s="55">
        <f t="shared" si="91"/>
        <v>7.4626800000000007E-2</v>
      </c>
      <c r="G283" s="55">
        <v>7.4626800000000007E-2</v>
      </c>
      <c r="H283" s="55">
        <f t="shared" si="92"/>
        <v>7.4626799999999993E-2</v>
      </c>
      <c r="I283" s="55">
        <v>0</v>
      </c>
      <c r="J283" s="55">
        <v>0</v>
      </c>
      <c r="K283" s="55">
        <v>0</v>
      </c>
      <c r="L283" s="55">
        <v>0</v>
      </c>
      <c r="M283" s="55">
        <v>7.4626799999999993E-2</v>
      </c>
      <c r="N283" s="55">
        <v>7.4626799999999993E-2</v>
      </c>
      <c r="O283" s="55">
        <v>0</v>
      </c>
      <c r="P283" s="55">
        <v>0</v>
      </c>
      <c r="Q283" s="55">
        <f t="shared" si="93"/>
        <v>0</v>
      </c>
      <c r="R283" s="55">
        <f t="shared" si="94"/>
        <v>0</v>
      </c>
      <c r="S283" s="57">
        <f t="shared" si="86"/>
        <v>0</v>
      </c>
      <c r="T283" s="88" t="s">
        <v>31</v>
      </c>
    </row>
    <row r="284" spans="1:20" s="38" customFormat="1" x14ac:dyDescent="0.25">
      <c r="A284" s="52" t="s">
        <v>523</v>
      </c>
      <c r="B284" s="66" t="s">
        <v>569</v>
      </c>
      <c r="C284" s="63" t="s">
        <v>570</v>
      </c>
      <c r="D284" s="55">
        <v>0.40418400000000004</v>
      </c>
      <c r="E284" s="55">
        <v>0</v>
      </c>
      <c r="F284" s="55">
        <f t="shared" si="91"/>
        <v>0.40418400000000004</v>
      </c>
      <c r="G284" s="55">
        <v>0.40418400000000004</v>
      </c>
      <c r="H284" s="55">
        <f t="shared" si="92"/>
        <v>0.40418399999999999</v>
      </c>
      <c r="I284" s="55">
        <v>0</v>
      </c>
      <c r="J284" s="55">
        <v>0</v>
      </c>
      <c r="K284" s="55">
        <v>0</v>
      </c>
      <c r="L284" s="55">
        <v>0</v>
      </c>
      <c r="M284" s="55">
        <v>0.40418399999999999</v>
      </c>
      <c r="N284" s="55">
        <v>0.40418399999999999</v>
      </c>
      <c r="O284" s="55">
        <v>0</v>
      </c>
      <c r="P284" s="55">
        <v>0</v>
      </c>
      <c r="Q284" s="55">
        <f t="shared" si="93"/>
        <v>0</v>
      </c>
      <c r="R284" s="55">
        <f t="shared" si="94"/>
        <v>0</v>
      </c>
      <c r="S284" s="57">
        <f t="shared" si="86"/>
        <v>0</v>
      </c>
      <c r="T284" s="88" t="s">
        <v>31</v>
      </c>
    </row>
    <row r="285" spans="1:20" s="38" customFormat="1" ht="31.5" x14ac:dyDescent="0.25">
      <c r="A285" s="52" t="s">
        <v>523</v>
      </c>
      <c r="B285" s="66" t="s">
        <v>571</v>
      </c>
      <c r="C285" s="63" t="s">
        <v>572</v>
      </c>
      <c r="D285" s="55">
        <v>0.1056</v>
      </c>
      <c r="E285" s="55">
        <v>0</v>
      </c>
      <c r="F285" s="55">
        <f t="shared" si="91"/>
        <v>0.1056</v>
      </c>
      <c r="G285" s="55">
        <v>0.1056</v>
      </c>
      <c r="H285" s="55">
        <f t="shared" si="92"/>
        <v>0.125856</v>
      </c>
      <c r="I285" s="55">
        <v>0</v>
      </c>
      <c r="J285" s="55">
        <v>0</v>
      </c>
      <c r="K285" s="55">
        <v>0</v>
      </c>
      <c r="L285" s="55">
        <v>0</v>
      </c>
      <c r="M285" s="55">
        <v>0</v>
      </c>
      <c r="N285" s="55">
        <v>0</v>
      </c>
      <c r="O285" s="55">
        <v>0.1056</v>
      </c>
      <c r="P285" s="55">
        <v>0.125856</v>
      </c>
      <c r="Q285" s="55">
        <f t="shared" si="93"/>
        <v>-2.0255999999999996E-2</v>
      </c>
      <c r="R285" s="55">
        <f t="shared" si="94"/>
        <v>2.0255999999999996E-2</v>
      </c>
      <c r="S285" s="57">
        <f t="shared" si="86"/>
        <v>0.19181818181818178</v>
      </c>
      <c r="T285" s="88" t="s">
        <v>530</v>
      </c>
    </row>
    <row r="286" spans="1:20" s="38" customFormat="1" x14ac:dyDescent="0.25">
      <c r="A286" s="52" t="s">
        <v>523</v>
      </c>
      <c r="B286" s="66" t="s">
        <v>573</v>
      </c>
      <c r="C286" s="63" t="s">
        <v>574</v>
      </c>
      <c r="D286" s="55">
        <v>0.27132000000000001</v>
      </c>
      <c r="E286" s="55">
        <v>0</v>
      </c>
      <c r="F286" s="55">
        <f>D286-E286</f>
        <v>0.27132000000000001</v>
      </c>
      <c r="G286" s="55">
        <v>0.27132000000000001</v>
      </c>
      <c r="H286" s="55">
        <f t="shared" si="92"/>
        <v>0.27132000000000001</v>
      </c>
      <c r="I286" s="55">
        <v>0</v>
      </c>
      <c r="J286" s="55">
        <v>0</v>
      </c>
      <c r="K286" s="55">
        <v>0</v>
      </c>
      <c r="L286" s="55">
        <v>0</v>
      </c>
      <c r="M286" s="55">
        <v>0.27132000000000001</v>
      </c>
      <c r="N286" s="55">
        <v>0.27132000000000001</v>
      </c>
      <c r="O286" s="55">
        <v>0</v>
      </c>
      <c r="P286" s="55">
        <v>0</v>
      </c>
      <c r="Q286" s="55">
        <f t="shared" si="93"/>
        <v>0</v>
      </c>
      <c r="R286" s="55">
        <f t="shared" si="94"/>
        <v>0</v>
      </c>
      <c r="S286" s="57">
        <f t="shared" si="86"/>
        <v>0</v>
      </c>
      <c r="T286" s="88" t="s">
        <v>31</v>
      </c>
    </row>
    <row r="287" spans="1:20" s="38" customFormat="1" ht="31.5" x14ac:dyDescent="0.25">
      <c r="A287" s="52" t="s">
        <v>523</v>
      </c>
      <c r="B287" s="66" t="s">
        <v>575</v>
      </c>
      <c r="C287" s="63" t="s">
        <v>576</v>
      </c>
      <c r="D287" s="55">
        <v>0.50279999999999991</v>
      </c>
      <c r="E287" s="55">
        <v>0</v>
      </c>
      <c r="F287" s="55">
        <f>D287-E287</f>
        <v>0.50279999999999991</v>
      </c>
      <c r="G287" s="55">
        <v>0.50279999999999991</v>
      </c>
      <c r="H287" s="55">
        <f t="shared" si="92"/>
        <v>0.50280000000000002</v>
      </c>
      <c r="I287" s="55">
        <v>0</v>
      </c>
      <c r="J287" s="55">
        <v>0</v>
      </c>
      <c r="K287" s="55">
        <v>0</v>
      </c>
      <c r="L287" s="55">
        <v>0</v>
      </c>
      <c r="M287" s="55">
        <v>0</v>
      </c>
      <c r="N287" s="55">
        <v>0</v>
      </c>
      <c r="O287" s="55">
        <v>0.50279999999999991</v>
      </c>
      <c r="P287" s="55">
        <v>0.50280000000000002</v>
      </c>
      <c r="Q287" s="55">
        <f t="shared" si="93"/>
        <v>0</v>
      </c>
      <c r="R287" s="55">
        <f t="shared" si="94"/>
        <v>0</v>
      </c>
      <c r="S287" s="57">
        <f t="shared" si="86"/>
        <v>0</v>
      </c>
      <c r="T287" s="88" t="s">
        <v>31</v>
      </c>
    </row>
    <row r="288" spans="1:20" s="38" customFormat="1" x14ac:dyDescent="0.25">
      <c r="A288" s="52" t="s">
        <v>523</v>
      </c>
      <c r="B288" s="66" t="s">
        <v>577</v>
      </c>
      <c r="C288" s="63" t="s">
        <v>578</v>
      </c>
      <c r="D288" s="55" t="s">
        <v>31</v>
      </c>
      <c r="E288" s="55" t="s">
        <v>31</v>
      </c>
      <c r="F288" s="55" t="s">
        <v>31</v>
      </c>
      <c r="G288" s="55" t="s">
        <v>31</v>
      </c>
      <c r="H288" s="55">
        <f t="shared" si="92"/>
        <v>0.18424560000000001</v>
      </c>
      <c r="I288" s="55" t="s">
        <v>31</v>
      </c>
      <c r="J288" s="55">
        <v>0</v>
      </c>
      <c r="K288" s="55" t="s">
        <v>31</v>
      </c>
      <c r="L288" s="55">
        <v>0</v>
      </c>
      <c r="M288" s="55" t="s">
        <v>31</v>
      </c>
      <c r="N288" s="55">
        <v>0.18424560000000001</v>
      </c>
      <c r="O288" s="55" t="s">
        <v>31</v>
      </c>
      <c r="P288" s="55">
        <v>0</v>
      </c>
      <c r="Q288" s="55" t="s">
        <v>31</v>
      </c>
      <c r="R288" s="55" t="s">
        <v>31</v>
      </c>
      <c r="S288" s="57" t="s">
        <v>31</v>
      </c>
      <c r="T288" s="71" t="s">
        <v>31</v>
      </c>
    </row>
    <row r="289" spans="1:20" s="38" customFormat="1" ht="30.75" customHeight="1" x14ac:dyDescent="0.25">
      <c r="A289" s="52" t="s">
        <v>523</v>
      </c>
      <c r="B289" s="66" t="s">
        <v>579</v>
      </c>
      <c r="C289" s="63" t="s">
        <v>580</v>
      </c>
      <c r="D289" s="55">
        <v>0.6375599999999999</v>
      </c>
      <c r="E289" s="55">
        <v>0</v>
      </c>
      <c r="F289" s="55">
        <f>D289-E289</f>
        <v>0.6375599999999999</v>
      </c>
      <c r="G289" s="55">
        <v>0.6375599999999999</v>
      </c>
      <c r="H289" s="55">
        <f t="shared" si="92"/>
        <v>0.63756000000000002</v>
      </c>
      <c r="I289" s="55">
        <v>0</v>
      </c>
      <c r="J289" s="55">
        <v>0</v>
      </c>
      <c r="K289" s="55">
        <v>0</v>
      </c>
      <c r="L289" s="55">
        <v>0</v>
      </c>
      <c r="M289" s="55">
        <v>0.63756000000000002</v>
      </c>
      <c r="N289" s="55">
        <v>0.63756000000000002</v>
      </c>
      <c r="O289" s="55">
        <v>0</v>
      </c>
      <c r="P289" s="55">
        <v>0</v>
      </c>
      <c r="Q289" s="55">
        <f>F289-H289</f>
        <v>0</v>
      </c>
      <c r="R289" s="55">
        <f>H289-G289</f>
        <v>0</v>
      </c>
      <c r="S289" s="57">
        <f t="shared" si="86"/>
        <v>0</v>
      </c>
      <c r="T289" s="58" t="s">
        <v>31</v>
      </c>
    </row>
    <row r="290" spans="1:20" s="38" customFormat="1" x14ac:dyDescent="0.25">
      <c r="A290" s="45" t="s">
        <v>581</v>
      </c>
      <c r="B290" s="51" t="s">
        <v>582</v>
      </c>
      <c r="C290" s="47" t="s">
        <v>30</v>
      </c>
      <c r="D290" s="48">
        <f t="shared" ref="D290:P290" si="95">SUM(D291,D330,D342,D409,D416,D423,D424)</f>
        <v>12251.388381299847</v>
      </c>
      <c r="E290" s="48">
        <f t="shared" si="95"/>
        <v>4162.8470235699997</v>
      </c>
      <c r="F290" s="48">
        <f t="shared" si="95"/>
        <v>8088.5413577298468</v>
      </c>
      <c r="G290" s="48">
        <f t="shared" si="95"/>
        <v>2084.2704808079998</v>
      </c>
      <c r="H290" s="48">
        <f t="shared" si="95"/>
        <v>1713.2023046500001</v>
      </c>
      <c r="I290" s="48">
        <f>SUM(I291,I330,I342,I409,I416,I423,I424)</f>
        <v>179.90004719999996</v>
      </c>
      <c r="J290" s="48">
        <f t="shared" si="95"/>
        <v>179.90004719999996</v>
      </c>
      <c r="K290" s="48">
        <f>SUM(K291,K330,K342,K409,K416,K423,K424)</f>
        <v>433.24663392000002</v>
      </c>
      <c r="L290" s="48">
        <f t="shared" si="95"/>
        <v>434.00291632</v>
      </c>
      <c r="M290" s="48">
        <f>SUM(M291,M330,M342,M409,M416,M423,M424)</f>
        <v>536.12527015000001</v>
      </c>
      <c r="N290" s="48">
        <f t="shared" si="95"/>
        <v>609.55395927000006</v>
      </c>
      <c r="O290" s="48">
        <f t="shared" si="95"/>
        <v>934.99852953799973</v>
      </c>
      <c r="P290" s="48">
        <f t="shared" si="95"/>
        <v>489.74538186000007</v>
      </c>
      <c r="Q290" s="48">
        <f>SUM(Q291,Q330,Q342,Q409,Q416,Q423,Q424)</f>
        <v>6499.742020599846</v>
      </c>
      <c r="R290" s="48">
        <f>SUM(R291,R330,R342,R409,R416,R423,R424)</f>
        <v>-495.47114367799986</v>
      </c>
      <c r="S290" s="49">
        <f t="shared" si="86"/>
        <v>-0.23771921554342734</v>
      </c>
      <c r="T290" s="50" t="s">
        <v>31</v>
      </c>
    </row>
    <row r="291" spans="1:20" s="38" customFormat="1" ht="31.5" x14ac:dyDescent="0.25">
      <c r="A291" s="45" t="s">
        <v>583</v>
      </c>
      <c r="B291" s="51" t="s">
        <v>49</v>
      </c>
      <c r="C291" s="47" t="s">
        <v>30</v>
      </c>
      <c r="D291" s="48">
        <f t="shared" ref="D291:P291" si="96">D292+D295+D298+D329</f>
        <v>1275.9213433021491</v>
      </c>
      <c r="E291" s="48">
        <f t="shared" si="96"/>
        <v>412.48833282999999</v>
      </c>
      <c r="F291" s="48">
        <f t="shared" si="96"/>
        <v>863.43301047214925</v>
      </c>
      <c r="G291" s="48">
        <f t="shared" si="96"/>
        <v>212.45933243000002</v>
      </c>
      <c r="H291" s="48">
        <f t="shared" si="96"/>
        <v>160.61809295</v>
      </c>
      <c r="I291" s="48">
        <f>I292+I295+I298+I329</f>
        <v>17.775483099999999</v>
      </c>
      <c r="J291" s="48">
        <f t="shared" si="96"/>
        <v>17.775483099999999</v>
      </c>
      <c r="K291" s="48">
        <f>K292+K295+K298+K329</f>
        <v>21.693723429999995</v>
      </c>
      <c r="L291" s="48">
        <f t="shared" si="96"/>
        <v>21.693723429999995</v>
      </c>
      <c r="M291" s="48">
        <f>M292+M295+M298+M329</f>
        <v>66.834006709999997</v>
      </c>
      <c r="N291" s="48">
        <f t="shared" si="96"/>
        <v>66.834006709999997</v>
      </c>
      <c r="O291" s="48">
        <f t="shared" si="96"/>
        <v>106.15611919000003</v>
      </c>
      <c r="P291" s="48">
        <f t="shared" si="96"/>
        <v>54.31487971</v>
      </c>
      <c r="Q291" s="48">
        <f>Q292+Q295+Q298+Q329</f>
        <v>702.81491752214924</v>
      </c>
      <c r="R291" s="48">
        <f>R292+R295+R298+R329</f>
        <v>-51.841239480000013</v>
      </c>
      <c r="S291" s="49">
        <f t="shared" si="86"/>
        <v>-0.24400547100975378</v>
      </c>
      <c r="T291" s="50" t="s">
        <v>31</v>
      </c>
    </row>
    <row r="292" spans="1:20" s="38" customFormat="1" ht="63" x14ac:dyDescent="0.25">
      <c r="A292" s="45" t="s">
        <v>584</v>
      </c>
      <c r="B292" s="51" t="s">
        <v>51</v>
      </c>
      <c r="C292" s="47" t="s">
        <v>30</v>
      </c>
      <c r="D292" s="48">
        <v>0</v>
      </c>
      <c r="E292" s="48">
        <v>0</v>
      </c>
      <c r="F292" s="48">
        <v>0</v>
      </c>
      <c r="G292" s="48">
        <v>0</v>
      </c>
      <c r="H292" s="48">
        <v>0</v>
      </c>
      <c r="I292" s="48">
        <v>0</v>
      </c>
      <c r="J292" s="48">
        <v>0</v>
      </c>
      <c r="K292" s="48">
        <v>0</v>
      </c>
      <c r="L292" s="48">
        <v>0</v>
      </c>
      <c r="M292" s="48">
        <v>0</v>
      </c>
      <c r="N292" s="48">
        <v>0</v>
      </c>
      <c r="O292" s="48">
        <v>0</v>
      </c>
      <c r="P292" s="48">
        <v>0</v>
      </c>
      <c r="Q292" s="48">
        <v>0</v>
      </c>
      <c r="R292" s="48">
        <v>0</v>
      </c>
      <c r="S292" s="49">
        <v>0</v>
      </c>
      <c r="T292" s="50" t="s">
        <v>31</v>
      </c>
    </row>
    <row r="293" spans="1:20" s="38" customFormat="1" ht="31.5" x14ac:dyDescent="0.25">
      <c r="A293" s="45" t="s">
        <v>585</v>
      </c>
      <c r="B293" s="51" t="s">
        <v>57</v>
      </c>
      <c r="C293" s="47" t="s">
        <v>30</v>
      </c>
      <c r="D293" s="48">
        <v>0</v>
      </c>
      <c r="E293" s="48">
        <v>0</v>
      </c>
      <c r="F293" s="48">
        <v>0</v>
      </c>
      <c r="G293" s="48">
        <v>0</v>
      </c>
      <c r="H293" s="48">
        <v>0</v>
      </c>
      <c r="I293" s="48">
        <v>0</v>
      </c>
      <c r="J293" s="48">
        <v>0</v>
      </c>
      <c r="K293" s="48">
        <v>0</v>
      </c>
      <c r="L293" s="48">
        <v>0</v>
      </c>
      <c r="M293" s="48">
        <v>0</v>
      </c>
      <c r="N293" s="48">
        <v>0</v>
      </c>
      <c r="O293" s="48">
        <v>0</v>
      </c>
      <c r="P293" s="48">
        <v>0</v>
      </c>
      <c r="Q293" s="48">
        <v>0</v>
      </c>
      <c r="R293" s="48">
        <v>0</v>
      </c>
      <c r="S293" s="49">
        <v>0</v>
      </c>
      <c r="T293" s="50" t="s">
        <v>31</v>
      </c>
    </row>
    <row r="294" spans="1:20" s="38" customFormat="1" ht="31.5" x14ac:dyDescent="0.25">
      <c r="A294" s="45" t="s">
        <v>586</v>
      </c>
      <c r="B294" s="51" t="s">
        <v>57</v>
      </c>
      <c r="C294" s="47" t="s">
        <v>30</v>
      </c>
      <c r="D294" s="48">
        <v>0</v>
      </c>
      <c r="E294" s="48">
        <v>0</v>
      </c>
      <c r="F294" s="48">
        <v>0</v>
      </c>
      <c r="G294" s="48">
        <v>0</v>
      </c>
      <c r="H294" s="48">
        <v>0</v>
      </c>
      <c r="I294" s="48">
        <v>0</v>
      </c>
      <c r="J294" s="48">
        <v>0</v>
      </c>
      <c r="K294" s="48">
        <v>0</v>
      </c>
      <c r="L294" s="48">
        <v>0</v>
      </c>
      <c r="M294" s="48">
        <v>0</v>
      </c>
      <c r="N294" s="48">
        <v>0</v>
      </c>
      <c r="O294" s="48">
        <v>0</v>
      </c>
      <c r="P294" s="48">
        <v>0</v>
      </c>
      <c r="Q294" s="48">
        <v>0</v>
      </c>
      <c r="R294" s="48">
        <v>0</v>
      </c>
      <c r="S294" s="49">
        <v>0</v>
      </c>
      <c r="T294" s="50" t="s">
        <v>31</v>
      </c>
    </row>
    <row r="295" spans="1:20" s="38" customFormat="1" ht="47.25" x14ac:dyDescent="0.25">
      <c r="A295" s="45" t="s">
        <v>587</v>
      </c>
      <c r="B295" s="51" t="s">
        <v>59</v>
      </c>
      <c r="C295" s="47" t="s">
        <v>30</v>
      </c>
      <c r="D295" s="48">
        <v>0</v>
      </c>
      <c r="E295" s="48">
        <v>0</v>
      </c>
      <c r="F295" s="48">
        <v>0</v>
      </c>
      <c r="G295" s="48">
        <v>0</v>
      </c>
      <c r="H295" s="48">
        <v>0</v>
      </c>
      <c r="I295" s="48">
        <v>0</v>
      </c>
      <c r="J295" s="48">
        <v>0</v>
      </c>
      <c r="K295" s="48">
        <v>0</v>
      </c>
      <c r="L295" s="48">
        <v>0</v>
      </c>
      <c r="M295" s="48">
        <v>0</v>
      </c>
      <c r="N295" s="48">
        <v>0</v>
      </c>
      <c r="O295" s="48">
        <v>0</v>
      </c>
      <c r="P295" s="48">
        <v>0</v>
      </c>
      <c r="Q295" s="48">
        <v>0</v>
      </c>
      <c r="R295" s="48">
        <v>0</v>
      </c>
      <c r="S295" s="49">
        <v>0</v>
      </c>
      <c r="T295" s="50" t="s">
        <v>31</v>
      </c>
    </row>
    <row r="296" spans="1:20" s="38" customFormat="1" ht="31.5" x14ac:dyDescent="0.25">
      <c r="A296" s="45" t="s">
        <v>588</v>
      </c>
      <c r="B296" s="51" t="s">
        <v>57</v>
      </c>
      <c r="C296" s="47" t="s">
        <v>30</v>
      </c>
      <c r="D296" s="48">
        <v>0</v>
      </c>
      <c r="E296" s="48">
        <v>0</v>
      </c>
      <c r="F296" s="48">
        <v>0</v>
      </c>
      <c r="G296" s="48">
        <v>0</v>
      </c>
      <c r="H296" s="48">
        <v>0</v>
      </c>
      <c r="I296" s="48">
        <v>0</v>
      </c>
      <c r="J296" s="48">
        <v>0</v>
      </c>
      <c r="K296" s="48">
        <v>0</v>
      </c>
      <c r="L296" s="48">
        <v>0</v>
      </c>
      <c r="M296" s="48">
        <v>0</v>
      </c>
      <c r="N296" s="48">
        <v>0</v>
      </c>
      <c r="O296" s="48">
        <v>0</v>
      </c>
      <c r="P296" s="48">
        <v>0</v>
      </c>
      <c r="Q296" s="48">
        <v>0</v>
      </c>
      <c r="R296" s="48">
        <v>0</v>
      </c>
      <c r="S296" s="49">
        <v>0</v>
      </c>
      <c r="T296" s="50" t="s">
        <v>31</v>
      </c>
    </row>
    <row r="297" spans="1:20" s="38" customFormat="1" ht="31.5" x14ac:dyDescent="0.25">
      <c r="A297" s="45" t="s">
        <v>589</v>
      </c>
      <c r="B297" s="51" t="s">
        <v>57</v>
      </c>
      <c r="C297" s="47" t="s">
        <v>30</v>
      </c>
      <c r="D297" s="48">
        <v>0</v>
      </c>
      <c r="E297" s="48">
        <v>0</v>
      </c>
      <c r="F297" s="48">
        <v>0</v>
      </c>
      <c r="G297" s="48">
        <v>0</v>
      </c>
      <c r="H297" s="48">
        <v>0</v>
      </c>
      <c r="I297" s="48">
        <v>0</v>
      </c>
      <c r="J297" s="48">
        <v>0</v>
      </c>
      <c r="K297" s="48">
        <v>0</v>
      </c>
      <c r="L297" s="48">
        <v>0</v>
      </c>
      <c r="M297" s="48">
        <v>0</v>
      </c>
      <c r="N297" s="48">
        <v>0</v>
      </c>
      <c r="O297" s="48">
        <v>0</v>
      </c>
      <c r="P297" s="48">
        <v>0</v>
      </c>
      <c r="Q297" s="48">
        <v>0</v>
      </c>
      <c r="R297" s="48">
        <v>0</v>
      </c>
      <c r="S297" s="49">
        <v>0</v>
      </c>
      <c r="T297" s="50" t="s">
        <v>31</v>
      </c>
    </row>
    <row r="298" spans="1:20" s="38" customFormat="1" ht="47.25" x14ac:dyDescent="0.25">
      <c r="A298" s="45" t="s">
        <v>590</v>
      </c>
      <c r="B298" s="51" t="s">
        <v>63</v>
      </c>
      <c r="C298" s="47" t="s">
        <v>30</v>
      </c>
      <c r="D298" s="48">
        <f>SUM(D299,D300,D302,D303,D306)</f>
        <v>1275.9213433021491</v>
      </c>
      <c r="E298" s="48">
        <f t="shared" ref="E298:P298" si="97">E299+E300+E302+E303+E306</f>
        <v>412.48833282999999</v>
      </c>
      <c r="F298" s="48">
        <f t="shared" si="97"/>
        <v>863.43301047214925</v>
      </c>
      <c r="G298" s="48">
        <f t="shared" si="97"/>
        <v>212.45933243000002</v>
      </c>
      <c r="H298" s="48">
        <f t="shared" si="97"/>
        <v>160.61809295</v>
      </c>
      <c r="I298" s="48">
        <f>I299+I300+I302+I303+I306</f>
        <v>17.775483099999999</v>
      </c>
      <c r="J298" s="48">
        <f t="shared" si="97"/>
        <v>17.775483099999999</v>
      </c>
      <c r="K298" s="48">
        <f>K299+K300+K302+K303+K306</f>
        <v>21.693723429999995</v>
      </c>
      <c r="L298" s="48">
        <f t="shared" si="97"/>
        <v>21.693723429999995</v>
      </c>
      <c r="M298" s="48">
        <f>M299+M300+M302+M303+M306</f>
        <v>66.834006709999997</v>
      </c>
      <c r="N298" s="48">
        <f t="shared" si="97"/>
        <v>66.834006709999997</v>
      </c>
      <c r="O298" s="48">
        <f t="shared" si="97"/>
        <v>106.15611919000003</v>
      </c>
      <c r="P298" s="48">
        <f t="shared" si="97"/>
        <v>54.31487971</v>
      </c>
      <c r="Q298" s="48">
        <f>Q299+Q300+Q302+Q303+Q306</f>
        <v>702.81491752214924</v>
      </c>
      <c r="R298" s="48">
        <f>R299+R300+R302+R303+R306</f>
        <v>-51.841239480000013</v>
      </c>
      <c r="S298" s="49">
        <f t="shared" si="86"/>
        <v>-0.24400547100975378</v>
      </c>
      <c r="T298" s="50" t="s">
        <v>31</v>
      </c>
    </row>
    <row r="299" spans="1:20" s="38" customFormat="1" ht="63" x14ac:dyDescent="0.25">
      <c r="A299" s="45" t="s">
        <v>591</v>
      </c>
      <c r="B299" s="51" t="s">
        <v>65</v>
      </c>
      <c r="C299" s="47" t="s">
        <v>30</v>
      </c>
      <c r="D299" s="48">
        <v>0</v>
      </c>
      <c r="E299" s="48">
        <v>0</v>
      </c>
      <c r="F299" s="48">
        <v>0</v>
      </c>
      <c r="G299" s="48">
        <v>0</v>
      </c>
      <c r="H299" s="48">
        <v>0</v>
      </c>
      <c r="I299" s="48">
        <v>0</v>
      </c>
      <c r="J299" s="48">
        <v>0</v>
      </c>
      <c r="K299" s="48">
        <v>0</v>
      </c>
      <c r="L299" s="48">
        <v>0</v>
      </c>
      <c r="M299" s="48">
        <v>0</v>
      </c>
      <c r="N299" s="48">
        <v>0</v>
      </c>
      <c r="O299" s="48">
        <v>0</v>
      </c>
      <c r="P299" s="48">
        <v>0</v>
      </c>
      <c r="Q299" s="48">
        <v>0</v>
      </c>
      <c r="R299" s="48">
        <v>0</v>
      </c>
      <c r="S299" s="49">
        <v>0</v>
      </c>
      <c r="T299" s="50" t="s">
        <v>31</v>
      </c>
    </row>
    <row r="300" spans="1:20" s="38" customFormat="1" ht="63" x14ac:dyDescent="0.25">
      <c r="A300" s="45" t="s">
        <v>592</v>
      </c>
      <c r="B300" s="51" t="s">
        <v>67</v>
      </c>
      <c r="C300" s="47" t="s">
        <v>30</v>
      </c>
      <c r="D300" s="48">
        <f>D301</f>
        <v>0.75892320000000002</v>
      </c>
      <c r="E300" s="48">
        <f>E301</f>
        <v>0</v>
      </c>
      <c r="F300" s="48">
        <f>F301</f>
        <v>0.75892320000000002</v>
      </c>
      <c r="G300" s="48">
        <f>G301</f>
        <v>0.72097699999999998</v>
      </c>
      <c r="H300" s="48">
        <f t="shared" ref="H300:P300" si="98">H301</f>
        <v>6.0407200000000003E-3</v>
      </c>
      <c r="I300" s="48">
        <f t="shared" si="98"/>
        <v>0</v>
      </c>
      <c r="J300" s="48">
        <f t="shared" si="98"/>
        <v>0</v>
      </c>
      <c r="K300" s="48">
        <f t="shared" si="98"/>
        <v>0</v>
      </c>
      <c r="L300" s="48">
        <f t="shared" si="98"/>
        <v>0</v>
      </c>
      <c r="M300" s="48">
        <f t="shared" si="98"/>
        <v>0</v>
      </c>
      <c r="N300" s="48">
        <f t="shared" si="98"/>
        <v>0</v>
      </c>
      <c r="O300" s="48">
        <f t="shared" si="98"/>
        <v>0.72097699999999998</v>
      </c>
      <c r="P300" s="48">
        <f t="shared" si="98"/>
        <v>6.0407200000000003E-3</v>
      </c>
      <c r="Q300" s="48">
        <f>Q301</f>
        <v>0.75288248000000002</v>
      </c>
      <c r="R300" s="48">
        <f>R301</f>
        <v>-0.71493627999999998</v>
      </c>
      <c r="S300" s="49">
        <f t="shared" si="86"/>
        <v>-0.99162148029687491</v>
      </c>
      <c r="T300" s="50" t="s">
        <v>31</v>
      </c>
    </row>
    <row r="301" spans="1:20" s="38" customFormat="1" ht="47.25" x14ac:dyDescent="0.25">
      <c r="A301" s="52" t="s">
        <v>592</v>
      </c>
      <c r="B301" s="66" t="s">
        <v>593</v>
      </c>
      <c r="C301" s="63" t="s">
        <v>594</v>
      </c>
      <c r="D301" s="55">
        <v>0.75892320000000002</v>
      </c>
      <c r="E301" s="55">
        <v>0</v>
      </c>
      <c r="F301" s="55">
        <v>0.75892320000000002</v>
      </c>
      <c r="G301" s="55">
        <v>0.72097699999999998</v>
      </c>
      <c r="H301" s="55">
        <f>J301+L301+N301+P301</f>
        <v>6.0407200000000003E-3</v>
      </c>
      <c r="I301" s="55">
        <v>0</v>
      </c>
      <c r="J301" s="55">
        <v>0</v>
      </c>
      <c r="K301" s="55">
        <v>0</v>
      </c>
      <c r="L301" s="55">
        <v>0</v>
      </c>
      <c r="M301" s="55">
        <v>0</v>
      </c>
      <c r="N301" s="55">
        <v>0</v>
      </c>
      <c r="O301" s="55">
        <v>0.72097699999999998</v>
      </c>
      <c r="P301" s="55">
        <v>6.0407200000000003E-3</v>
      </c>
      <c r="Q301" s="55">
        <f>F301-H301</f>
        <v>0.75288248000000002</v>
      </c>
      <c r="R301" s="55">
        <f>H301-G301</f>
        <v>-0.71493627999999998</v>
      </c>
      <c r="S301" s="57">
        <f t="shared" si="86"/>
        <v>-0.99162148029687491</v>
      </c>
      <c r="T301" s="71" t="s">
        <v>595</v>
      </c>
    </row>
    <row r="302" spans="1:20" s="38" customFormat="1" ht="63" x14ac:dyDescent="0.25">
      <c r="A302" s="45" t="s">
        <v>596</v>
      </c>
      <c r="B302" s="51" t="s">
        <v>69</v>
      </c>
      <c r="C302" s="47" t="s">
        <v>30</v>
      </c>
      <c r="D302" s="48">
        <v>0</v>
      </c>
      <c r="E302" s="48">
        <v>0</v>
      </c>
      <c r="F302" s="48">
        <v>0</v>
      </c>
      <c r="G302" s="48">
        <v>0</v>
      </c>
      <c r="H302" s="48">
        <v>0</v>
      </c>
      <c r="I302" s="48">
        <v>0</v>
      </c>
      <c r="J302" s="48">
        <v>0</v>
      </c>
      <c r="K302" s="48">
        <v>0</v>
      </c>
      <c r="L302" s="48">
        <v>0</v>
      </c>
      <c r="M302" s="48">
        <v>0</v>
      </c>
      <c r="N302" s="48">
        <v>0</v>
      </c>
      <c r="O302" s="48">
        <v>0</v>
      </c>
      <c r="P302" s="48">
        <v>0</v>
      </c>
      <c r="Q302" s="48">
        <v>0</v>
      </c>
      <c r="R302" s="48">
        <v>0</v>
      </c>
      <c r="S302" s="49">
        <v>0</v>
      </c>
      <c r="T302" s="50" t="s">
        <v>31</v>
      </c>
    </row>
    <row r="303" spans="1:20" s="38" customFormat="1" ht="78.75" x14ac:dyDescent="0.25">
      <c r="A303" s="45" t="s">
        <v>597</v>
      </c>
      <c r="B303" s="51" t="s">
        <v>77</v>
      </c>
      <c r="C303" s="47" t="s">
        <v>30</v>
      </c>
      <c r="D303" s="48">
        <f t="shared" ref="D303:P303" si="99">SUM(D304:D305)</f>
        <v>761.6981394280001</v>
      </c>
      <c r="E303" s="48">
        <f t="shared" si="99"/>
        <v>183.66786103999999</v>
      </c>
      <c r="F303" s="48">
        <f t="shared" si="99"/>
        <v>578.03027838800006</v>
      </c>
      <c r="G303" s="48">
        <f t="shared" si="99"/>
        <v>0.68977922000000003</v>
      </c>
      <c r="H303" s="48">
        <f t="shared" si="99"/>
        <v>0.68977922000000003</v>
      </c>
      <c r="I303" s="48">
        <f>SUM(I304:I305)</f>
        <v>0.68977922000000003</v>
      </c>
      <c r="J303" s="48">
        <f t="shared" si="99"/>
        <v>0.68977922000000003</v>
      </c>
      <c r="K303" s="48">
        <f>SUM(K304:K305)</f>
        <v>0</v>
      </c>
      <c r="L303" s="48">
        <f t="shared" si="99"/>
        <v>0</v>
      </c>
      <c r="M303" s="48">
        <f>SUM(M304:M305)</f>
        <v>0</v>
      </c>
      <c r="N303" s="48">
        <f t="shared" si="99"/>
        <v>0</v>
      </c>
      <c r="O303" s="48">
        <f t="shared" si="99"/>
        <v>0</v>
      </c>
      <c r="P303" s="48">
        <f t="shared" si="99"/>
        <v>0</v>
      </c>
      <c r="Q303" s="48">
        <f>SUM(Q304:Q305)</f>
        <v>577.34049916800006</v>
      </c>
      <c r="R303" s="48">
        <f>SUM(R304:R305)</f>
        <v>0</v>
      </c>
      <c r="S303" s="49">
        <f t="shared" si="86"/>
        <v>0</v>
      </c>
      <c r="T303" s="50" t="s">
        <v>31</v>
      </c>
    </row>
    <row r="304" spans="1:20" s="38" customFormat="1" ht="31.5" x14ac:dyDescent="0.25">
      <c r="A304" s="52" t="s">
        <v>597</v>
      </c>
      <c r="B304" s="66" t="s">
        <v>598</v>
      </c>
      <c r="C304" s="63" t="s">
        <v>599</v>
      </c>
      <c r="D304" s="55">
        <v>747.51740885800007</v>
      </c>
      <c r="E304" s="55">
        <v>170.17690969</v>
      </c>
      <c r="F304" s="55">
        <f>D304-E304</f>
        <v>577.34049916800006</v>
      </c>
      <c r="G304" s="55">
        <v>0</v>
      </c>
      <c r="H304" s="55">
        <f>J304+L304+N304+P304</f>
        <v>0</v>
      </c>
      <c r="I304" s="55">
        <v>0</v>
      </c>
      <c r="J304" s="55">
        <v>0</v>
      </c>
      <c r="K304" s="55">
        <v>0</v>
      </c>
      <c r="L304" s="55">
        <v>0</v>
      </c>
      <c r="M304" s="55">
        <v>0</v>
      </c>
      <c r="N304" s="55">
        <v>0</v>
      </c>
      <c r="O304" s="55">
        <v>0</v>
      </c>
      <c r="P304" s="55">
        <v>0</v>
      </c>
      <c r="Q304" s="55">
        <f>F304-H304</f>
        <v>577.34049916800006</v>
      </c>
      <c r="R304" s="55">
        <f>H304-G304</f>
        <v>0</v>
      </c>
      <c r="S304" s="57">
        <v>0</v>
      </c>
      <c r="T304" s="58" t="s">
        <v>31</v>
      </c>
    </row>
    <row r="305" spans="1:20" s="38" customFormat="1" ht="31.5" x14ac:dyDescent="0.25">
      <c r="A305" s="52" t="s">
        <v>597</v>
      </c>
      <c r="B305" s="66" t="s">
        <v>600</v>
      </c>
      <c r="C305" s="63" t="s">
        <v>601</v>
      </c>
      <c r="D305" s="55">
        <v>14.18073057</v>
      </c>
      <c r="E305" s="55">
        <v>13.49095135</v>
      </c>
      <c r="F305" s="55">
        <f>D305-E305</f>
        <v>0.68977922000000014</v>
      </c>
      <c r="G305" s="55">
        <v>0.68977922000000003</v>
      </c>
      <c r="H305" s="55">
        <f>J305+L305+N305+P305</f>
        <v>0.68977922000000003</v>
      </c>
      <c r="I305" s="55">
        <v>0.68977922000000003</v>
      </c>
      <c r="J305" s="55">
        <v>0.68977922000000003</v>
      </c>
      <c r="K305" s="55">
        <v>0</v>
      </c>
      <c r="L305" s="55">
        <v>0</v>
      </c>
      <c r="M305" s="55">
        <v>0</v>
      </c>
      <c r="N305" s="55">
        <v>0</v>
      </c>
      <c r="O305" s="55">
        <v>0</v>
      </c>
      <c r="P305" s="55">
        <v>0</v>
      </c>
      <c r="Q305" s="55">
        <f>F305-H305</f>
        <v>0</v>
      </c>
      <c r="R305" s="55">
        <f>H305-G305</f>
        <v>0</v>
      </c>
      <c r="S305" s="57">
        <f t="shared" si="86"/>
        <v>0</v>
      </c>
      <c r="T305" s="58" t="s">
        <v>31</v>
      </c>
    </row>
    <row r="306" spans="1:20" s="38" customFormat="1" ht="78.75" x14ac:dyDescent="0.25">
      <c r="A306" s="45" t="s">
        <v>602</v>
      </c>
      <c r="B306" s="51" t="s">
        <v>82</v>
      </c>
      <c r="C306" s="47" t="s">
        <v>30</v>
      </c>
      <c r="D306" s="48">
        <f t="shared" ref="D306:P306" si="100">SUM(D307:D328)</f>
        <v>513.46428067414911</v>
      </c>
      <c r="E306" s="48">
        <f t="shared" si="100"/>
        <v>228.82047179000003</v>
      </c>
      <c r="F306" s="48">
        <f t="shared" si="100"/>
        <v>284.64380888414917</v>
      </c>
      <c r="G306" s="48">
        <f t="shared" si="100"/>
        <v>211.04857621000002</v>
      </c>
      <c r="H306" s="48">
        <f t="shared" si="100"/>
        <v>159.92227301</v>
      </c>
      <c r="I306" s="48">
        <f>SUM(I307:I328)</f>
        <v>17.085703880000001</v>
      </c>
      <c r="J306" s="48">
        <f t="shared" si="100"/>
        <v>17.085703880000001</v>
      </c>
      <c r="K306" s="48">
        <f>SUM(K307:K328)</f>
        <v>21.693723429999995</v>
      </c>
      <c r="L306" s="48">
        <f t="shared" si="100"/>
        <v>21.693723429999995</v>
      </c>
      <c r="M306" s="48">
        <f>SUM(M307:M328)</f>
        <v>66.834006709999997</v>
      </c>
      <c r="N306" s="48">
        <f t="shared" si="100"/>
        <v>66.834006709999997</v>
      </c>
      <c r="O306" s="48">
        <f t="shared" si="100"/>
        <v>105.43514219000002</v>
      </c>
      <c r="P306" s="48">
        <f t="shared" si="100"/>
        <v>54.308838989999998</v>
      </c>
      <c r="Q306" s="48">
        <f>SUM(Q307:Q328)</f>
        <v>124.72153587414914</v>
      </c>
      <c r="R306" s="48">
        <f>SUM(R307:R328)</f>
        <v>-51.126303200000009</v>
      </c>
      <c r="S306" s="49">
        <f t="shared" si="86"/>
        <v>-0.24224898418233212</v>
      </c>
      <c r="T306" s="50" t="s">
        <v>31</v>
      </c>
    </row>
    <row r="307" spans="1:20" s="38" customFormat="1" ht="31.5" x14ac:dyDescent="0.25">
      <c r="A307" s="52" t="s">
        <v>602</v>
      </c>
      <c r="B307" s="66" t="s">
        <v>603</v>
      </c>
      <c r="C307" s="63" t="s">
        <v>604</v>
      </c>
      <c r="D307" s="55">
        <v>15.593738380000001</v>
      </c>
      <c r="E307" s="55">
        <v>14.827781560000002</v>
      </c>
      <c r="F307" s="55">
        <f t="shared" ref="F307:F320" si="101">D307-E307</f>
        <v>0.76595681999999954</v>
      </c>
      <c r="G307" s="55">
        <v>0.76595681999999998</v>
      </c>
      <c r="H307" s="55">
        <f t="shared" ref="H307:H324" si="102">J307+L307+N307+P307</f>
        <v>0.76595681999999998</v>
      </c>
      <c r="I307" s="55">
        <v>0.76595681999999998</v>
      </c>
      <c r="J307" s="55">
        <v>0.76595681999999998</v>
      </c>
      <c r="K307" s="55">
        <v>0</v>
      </c>
      <c r="L307" s="55">
        <v>0</v>
      </c>
      <c r="M307" s="55">
        <v>0</v>
      </c>
      <c r="N307" s="55">
        <v>0</v>
      </c>
      <c r="O307" s="55">
        <v>0</v>
      </c>
      <c r="P307" s="55">
        <v>0</v>
      </c>
      <c r="Q307" s="55">
        <f t="shared" ref="Q307:Q328" si="103">F307-H307</f>
        <v>0</v>
      </c>
      <c r="R307" s="55">
        <f t="shared" ref="R307:R328" si="104">H307-G307</f>
        <v>0</v>
      </c>
      <c r="S307" s="57">
        <f t="shared" si="86"/>
        <v>0</v>
      </c>
      <c r="T307" s="58" t="s">
        <v>31</v>
      </c>
    </row>
    <row r="308" spans="1:20" s="38" customFormat="1" ht="31.5" x14ac:dyDescent="0.25">
      <c r="A308" s="52" t="s">
        <v>602</v>
      </c>
      <c r="B308" s="66" t="s">
        <v>605</v>
      </c>
      <c r="C308" s="63" t="s">
        <v>606</v>
      </c>
      <c r="D308" s="55">
        <v>27.076310300000003</v>
      </c>
      <c r="E308" s="55">
        <v>25.327827260000003</v>
      </c>
      <c r="F308" s="55">
        <f t="shared" si="101"/>
        <v>1.74848304</v>
      </c>
      <c r="G308" s="55">
        <v>1.74848304</v>
      </c>
      <c r="H308" s="55">
        <f t="shared" si="102"/>
        <v>1.74848304</v>
      </c>
      <c r="I308" s="55">
        <v>1.74848304</v>
      </c>
      <c r="J308" s="55">
        <v>1.74848304</v>
      </c>
      <c r="K308" s="55">
        <v>0</v>
      </c>
      <c r="L308" s="55">
        <v>0</v>
      </c>
      <c r="M308" s="55">
        <v>0</v>
      </c>
      <c r="N308" s="55">
        <v>0</v>
      </c>
      <c r="O308" s="55">
        <v>0</v>
      </c>
      <c r="P308" s="55">
        <v>0</v>
      </c>
      <c r="Q308" s="55">
        <f t="shared" si="103"/>
        <v>0</v>
      </c>
      <c r="R308" s="55">
        <f t="shared" si="104"/>
        <v>0</v>
      </c>
      <c r="S308" s="57">
        <f t="shared" si="86"/>
        <v>0</v>
      </c>
      <c r="T308" s="58" t="s">
        <v>31</v>
      </c>
    </row>
    <row r="309" spans="1:20" s="38" customFormat="1" ht="31.5" x14ac:dyDescent="0.25">
      <c r="A309" s="52" t="s">
        <v>602</v>
      </c>
      <c r="B309" s="66" t="s">
        <v>607</v>
      </c>
      <c r="C309" s="63" t="s">
        <v>608</v>
      </c>
      <c r="D309" s="55">
        <v>16.268693599999999</v>
      </c>
      <c r="E309" s="55">
        <v>15.4882379</v>
      </c>
      <c r="F309" s="55">
        <f t="shared" si="101"/>
        <v>0.7804556999999992</v>
      </c>
      <c r="G309" s="55">
        <v>0.78045569999999997</v>
      </c>
      <c r="H309" s="55">
        <f t="shared" si="102"/>
        <v>0.78045569999999997</v>
      </c>
      <c r="I309" s="55">
        <v>0.78045569999999997</v>
      </c>
      <c r="J309" s="55">
        <v>0.78045569999999997</v>
      </c>
      <c r="K309" s="55">
        <v>0</v>
      </c>
      <c r="L309" s="55">
        <v>0</v>
      </c>
      <c r="M309" s="55">
        <v>0</v>
      </c>
      <c r="N309" s="55">
        <v>0</v>
      </c>
      <c r="O309" s="55">
        <v>0</v>
      </c>
      <c r="P309" s="55">
        <v>0</v>
      </c>
      <c r="Q309" s="55">
        <f t="shared" si="103"/>
        <v>0</v>
      </c>
      <c r="R309" s="55">
        <f t="shared" si="104"/>
        <v>0</v>
      </c>
      <c r="S309" s="57">
        <f t="shared" si="86"/>
        <v>0</v>
      </c>
      <c r="T309" s="58" t="s">
        <v>31</v>
      </c>
    </row>
    <row r="310" spans="1:20" s="38" customFormat="1" ht="31.5" x14ac:dyDescent="0.25">
      <c r="A310" s="52" t="s">
        <v>602</v>
      </c>
      <c r="B310" s="66" t="s">
        <v>609</v>
      </c>
      <c r="C310" s="63" t="s">
        <v>610</v>
      </c>
      <c r="D310" s="55">
        <v>35.56890636</v>
      </c>
      <c r="E310" s="55">
        <v>32.467954290000002</v>
      </c>
      <c r="F310" s="55">
        <f t="shared" si="101"/>
        <v>3.1009520699999982</v>
      </c>
      <c r="G310" s="55">
        <v>3.1009520699999999</v>
      </c>
      <c r="H310" s="55">
        <f t="shared" si="102"/>
        <v>3.1009520699999999</v>
      </c>
      <c r="I310" s="55">
        <v>3.1009520699999999</v>
      </c>
      <c r="J310" s="55">
        <v>3.1009520699999999</v>
      </c>
      <c r="K310" s="55">
        <v>0</v>
      </c>
      <c r="L310" s="55">
        <v>0</v>
      </c>
      <c r="M310" s="55">
        <v>0</v>
      </c>
      <c r="N310" s="55">
        <v>0</v>
      </c>
      <c r="O310" s="55">
        <v>0</v>
      </c>
      <c r="P310" s="55">
        <v>0</v>
      </c>
      <c r="Q310" s="55">
        <f t="shared" si="103"/>
        <v>0</v>
      </c>
      <c r="R310" s="55">
        <f t="shared" si="104"/>
        <v>0</v>
      </c>
      <c r="S310" s="57">
        <f t="shared" si="86"/>
        <v>0</v>
      </c>
      <c r="T310" s="58" t="s">
        <v>31</v>
      </c>
    </row>
    <row r="311" spans="1:20" s="38" customFormat="1" ht="31.5" x14ac:dyDescent="0.25">
      <c r="A311" s="52" t="s">
        <v>602</v>
      </c>
      <c r="B311" s="66" t="s">
        <v>611</v>
      </c>
      <c r="C311" s="63" t="s">
        <v>612</v>
      </c>
      <c r="D311" s="55">
        <v>18.657786320000003</v>
      </c>
      <c r="E311" s="55">
        <v>17.761549610000003</v>
      </c>
      <c r="F311" s="55">
        <f t="shared" si="101"/>
        <v>0.89623671000000016</v>
      </c>
      <c r="G311" s="55">
        <v>0.89623671000000005</v>
      </c>
      <c r="H311" s="55">
        <f t="shared" si="102"/>
        <v>0.89623671000000005</v>
      </c>
      <c r="I311" s="55">
        <v>0.89623671000000005</v>
      </c>
      <c r="J311" s="55">
        <v>0.89623671000000005</v>
      </c>
      <c r="K311" s="55">
        <v>0</v>
      </c>
      <c r="L311" s="55">
        <v>0</v>
      </c>
      <c r="M311" s="55">
        <v>0</v>
      </c>
      <c r="N311" s="55">
        <v>0</v>
      </c>
      <c r="O311" s="55">
        <v>0</v>
      </c>
      <c r="P311" s="55">
        <v>0</v>
      </c>
      <c r="Q311" s="55">
        <f t="shared" si="103"/>
        <v>0</v>
      </c>
      <c r="R311" s="55">
        <f t="shared" si="104"/>
        <v>0</v>
      </c>
      <c r="S311" s="57">
        <f t="shared" ref="S311:S374" si="105">R311/G311</f>
        <v>0</v>
      </c>
      <c r="T311" s="58" t="s">
        <v>31</v>
      </c>
    </row>
    <row r="312" spans="1:20" s="38" customFormat="1" ht="94.5" x14ac:dyDescent="0.25">
      <c r="A312" s="52" t="s">
        <v>602</v>
      </c>
      <c r="B312" s="66" t="s">
        <v>613</v>
      </c>
      <c r="C312" s="63" t="s">
        <v>614</v>
      </c>
      <c r="D312" s="55">
        <v>63.606765599999996</v>
      </c>
      <c r="E312" s="55">
        <v>0</v>
      </c>
      <c r="F312" s="55">
        <f t="shared" si="101"/>
        <v>63.606765599999996</v>
      </c>
      <c r="G312" s="55">
        <v>4.0675656</v>
      </c>
      <c r="H312" s="55">
        <f t="shared" si="102"/>
        <v>1.8580901600000002</v>
      </c>
      <c r="I312" s="55">
        <v>0</v>
      </c>
      <c r="J312" s="55">
        <v>0</v>
      </c>
      <c r="K312" s="55">
        <v>0</v>
      </c>
      <c r="L312" s="55">
        <v>0</v>
      </c>
      <c r="M312" s="55">
        <v>0.34104240000000002</v>
      </c>
      <c r="N312" s="55">
        <v>0.34104240000000002</v>
      </c>
      <c r="O312" s="55">
        <v>3.7265231999999999</v>
      </c>
      <c r="P312" s="55">
        <v>1.5170477600000001</v>
      </c>
      <c r="Q312" s="55">
        <f t="shared" si="103"/>
        <v>61.748675439999992</v>
      </c>
      <c r="R312" s="55">
        <f t="shared" si="104"/>
        <v>-2.2094754399999998</v>
      </c>
      <c r="S312" s="57">
        <f t="shared" si="105"/>
        <v>-0.54319356029562249</v>
      </c>
      <c r="T312" s="58" t="s">
        <v>615</v>
      </c>
    </row>
    <row r="313" spans="1:20" s="38" customFormat="1" ht="47.25" x14ac:dyDescent="0.25">
      <c r="A313" s="52" t="s">
        <v>602</v>
      </c>
      <c r="B313" s="66" t="s">
        <v>616</v>
      </c>
      <c r="C313" s="63" t="s">
        <v>617</v>
      </c>
      <c r="D313" s="55">
        <v>23.609965200000005</v>
      </c>
      <c r="E313" s="55">
        <v>22.485295480000005</v>
      </c>
      <c r="F313" s="55">
        <f t="shared" si="101"/>
        <v>1.12466972</v>
      </c>
      <c r="G313" s="55">
        <v>1.1246697199999998</v>
      </c>
      <c r="H313" s="55">
        <f t="shared" si="102"/>
        <v>1.12466972</v>
      </c>
      <c r="I313" s="55">
        <v>1.12466972</v>
      </c>
      <c r="J313" s="55">
        <v>1.12466972</v>
      </c>
      <c r="K313" s="55">
        <v>0</v>
      </c>
      <c r="L313" s="55">
        <v>0</v>
      </c>
      <c r="M313" s="55">
        <v>0</v>
      </c>
      <c r="N313" s="55">
        <v>0</v>
      </c>
      <c r="O313" s="55">
        <v>-2.2204460492503131E-16</v>
      </c>
      <c r="P313" s="55">
        <v>0</v>
      </c>
      <c r="Q313" s="55">
        <f t="shared" si="103"/>
        <v>0</v>
      </c>
      <c r="R313" s="55">
        <f t="shared" si="104"/>
        <v>0</v>
      </c>
      <c r="S313" s="57">
        <f t="shared" si="105"/>
        <v>0</v>
      </c>
      <c r="T313" s="58" t="s">
        <v>31</v>
      </c>
    </row>
    <row r="314" spans="1:20" s="38" customFormat="1" ht="31.5" x14ac:dyDescent="0.25">
      <c r="A314" s="52" t="s">
        <v>602</v>
      </c>
      <c r="B314" s="66" t="s">
        <v>618</v>
      </c>
      <c r="C314" s="63" t="s">
        <v>619</v>
      </c>
      <c r="D314" s="55">
        <v>19.829319690000002</v>
      </c>
      <c r="E314" s="55">
        <v>19.140776170000002</v>
      </c>
      <c r="F314" s="55">
        <f t="shared" si="101"/>
        <v>0.68854351999999963</v>
      </c>
      <c r="G314" s="55">
        <v>0.68854351999999996</v>
      </c>
      <c r="H314" s="55">
        <f t="shared" si="102"/>
        <v>0.68854351999999996</v>
      </c>
      <c r="I314" s="55">
        <v>0.68854351999999996</v>
      </c>
      <c r="J314" s="55">
        <v>0.68854351999999996</v>
      </c>
      <c r="K314" s="55">
        <v>0</v>
      </c>
      <c r="L314" s="55">
        <v>0</v>
      </c>
      <c r="M314" s="55">
        <v>0</v>
      </c>
      <c r="N314" s="55">
        <v>0</v>
      </c>
      <c r="O314" s="55">
        <v>0</v>
      </c>
      <c r="P314" s="55">
        <v>0</v>
      </c>
      <c r="Q314" s="55">
        <f t="shared" si="103"/>
        <v>0</v>
      </c>
      <c r="R314" s="55">
        <f t="shared" si="104"/>
        <v>0</v>
      </c>
      <c r="S314" s="57">
        <f t="shared" si="105"/>
        <v>0</v>
      </c>
      <c r="T314" s="58" t="s">
        <v>31</v>
      </c>
    </row>
    <row r="315" spans="1:20" s="38" customFormat="1" ht="31.5" x14ac:dyDescent="0.25">
      <c r="A315" s="102" t="s">
        <v>602</v>
      </c>
      <c r="B315" s="53" t="s">
        <v>620</v>
      </c>
      <c r="C315" s="65" t="s">
        <v>621</v>
      </c>
      <c r="D315" s="75">
        <v>41.718107759999995</v>
      </c>
      <c r="E315" s="55">
        <v>13.493163119999998</v>
      </c>
      <c r="F315" s="55">
        <f t="shared" si="101"/>
        <v>28.224944639999997</v>
      </c>
      <c r="G315" s="55">
        <v>26.629938110000001</v>
      </c>
      <c r="H315" s="55">
        <f t="shared" si="102"/>
        <v>25.25779429</v>
      </c>
      <c r="I315" s="55">
        <v>0.83670822</v>
      </c>
      <c r="J315" s="55">
        <v>0.83670822</v>
      </c>
      <c r="K315" s="55">
        <v>6.6865434199999996</v>
      </c>
      <c r="L315" s="55">
        <v>6.6865434199999996</v>
      </c>
      <c r="M315" s="55">
        <v>15.11222804</v>
      </c>
      <c r="N315" s="55">
        <v>15.11222804</v>
      </c>
      <c r="O315" s="55">
        <v>3.9944584300000034</v>
      </c>
      <c r="P315" s="55">
        <v>2.6223146100000001</v>
      </c>
      <c r="Q315" s="55">
        <f t="shared" si="103"/>
        <v>2.9671503499999972</v>
      </c>
      <c r="R315" s="55">
        <f t="shared" si="104"/>
        <v>-1.3721438200000016</v>
      </c>
      <c r="S315" s="57">
        <f t="shared" si="105"/>
        <v>-5.15263615834217E-2</v>
      </c>
      <c r="T315" s="58" t="s">
        <v>31</v>
      </c>
    </row>
    <row r="316" spans="1:20" s="38" customFormat="1" ht="31.5" x14ac:dyDescent="0.25">
      <c r="A316" s="102" t="s">
        <v>602</v>
      </c>
      <c r="B316" s="53" t="s">
        <v>622</v>
      </c>
      <c r="C316" s="65" t="s">
        <v>623</v>
      </c>
      <c r="D316" s="75">
        <v>9.4226262599999995</v>
      </c>
      <c r="E316" s="55">
        <v>8.6282964299999989</v>
      </c>
      <c r="F316" s="55">
        <f t="shared" si="101"/>
        <v>0.79432983000000057</v>
      </c>
      <c r="G316" s="55">
        <v>0.79432983000000001</v>
      </c>
      <c r="H316" s="55">
        <f t="shared" si="102"/>
        <v>0.79432983000000001</v>
      </c>
      <c r="I316" s="55">
        <v>0.79432983000000001</v>
      </c>
      <c r="J316" s="55">
        <v>0.79432983000000001</v>
      </c>
      <c r="K316" s="55">
        <v>0</v>
      </c>
      <c r="L316" s="55">
        <v>0</v>
      </c>
      <c r="M316" s="55">
        <v>0</v>
      </c>
      <c r="N316" s="55">
        <v>0</v>
      </c>
      <c r="O316" s="55">
        <v>0</v>
      </c>
      <c r="P316" s="55">
        <v>0</v>
      </c>
      <c r="Q316" s="55">
        <f t="shared" si="103"/>
        <v>0</v>
      </c>
      <c r="R316" s="55">
        <f t="shared" si="104"/>
        <v>0</v>
      </c>
      <c r="S316" s="57">
        <f t="shared" si="105"/>
        <v>0</v>
      </c>
      <c r="T316" s="58" t="s">
        <v>31</v>
      </c>
    </row>
    <row r="317" spans="1:20" s="38" customFormat="1" ht="31.5" x14ac:dyDescent="0.25">
      <c r="A317" s="102" t="s">
        <v>602</v>
      </c>
      <c r="B317" s="53" t="s">
        <v>624</v>
      </c>
      <c r="C317" s="65" t="s">
        <v>625</v>
      </c>
      <c r="D317" s="75">
        <v>10.838476006</v>
      </c>
      <c r="E317" s="55">
        <v>7.9291860099999996</v>
      </c>
      <c r="F317" s="55">
        <f t="shared" si="101"/>
        <v>2.9092899960000009</v>
      </c>
      <c r="G317" s="55">
        <v>2.2911672800000003</v>
      </c>
      <c r="H317" s="55">
        <f t="shared" si="102"/>
        <v>1.24560092</v>
      </c>
      <c r="I317" s="55">
        <v>0.12616727999999999</v>
      </c>
      <c r="J317" s="55">
        <v>0.12616727999999999</v>
      </c>
      <c r="K317" s="55">
        <v>1.3296469999999999E-2</v>
      </c>
      <c r="L317" s="55">
        <v>1.3296469999999999E-2</v>
      </c>
      <c r="M317" s="55">
        <v>1.1060851300000001</v>
      </c>
      <c r="N317" s="55">
        <v>1.1060851300000001</v>
      </c>
      <c r="O317" s="55">
        <v>1.0456184000000002</v>
      </c>
      <c r="P317" s="55">
        <v>5.2040000000000003E-5</v>
      </c>
      <c r="Q317" s="55">
        <f t="shared" si="103"/>
        <v>1.6636890760000009</v>
      </c>
      <c r="R317" s="55">
        <f t="shared" si="104"/>
        <v>-1.0455663600000002</v>
      </c>
      <c r="S317" s="57">
        <f t="shared" si="105"/>
        <v>-0.45634658330141664</v>
      </c>
      <c r="T317" s="58" t="s">
        <v>626</v>
      </c>
    </row>
    <row r="318" spans="1:20" s="38" customFormat="1" ht="31.5" x14ac:dyDescent="0.25">
      <c r="A318" s="102" t="s">
        <v>602</v>
      </c>
      <c r="B318" s="53" t="s">
        <v>627</v>
      </c>
      <c r="C318" s="65" t="s">
        <v>628</v>
      </c>
      <c r="D318" s="75">
        <v>26.641469241599992</v>
      </c>
      <c r="E318" s="55">
        <v>8.8085278799999998</v>
      </c>
      <c r="F318" s="55">
        <f t="shared" si="101"/>
        <v>17.832941361599993</v>
      </c>
      <c r="G318" s="55">
        <v>16.885747989999999</v>
      </c>
      <c r="H318" s="55">
        <f t="shared" si="102"/>
        <v>16.635257849999999</v>
      </c>
      <c r="I318" s="55">
        <v>4.9368990000000001E-2</v>
      </c>
      <c r="J318" s="55">
        <v>4.9368990000000001E-2</v>
      </c>
      <c r="K318" s="55">
        <v>14.799633979999999</v>
      </c>
      <c r="L318" s="55">
        <v>14.799633979999999</v>
      </c>
      <c r="M318" s="55">
        <v>0</v>
      </c>
      <c r="N318" s="55">
        <v>0</v>
      </c>
      <c r="O318" s="55">
        <v>2.0367450199999979</v>
      </c>
      <c r="P318" s="55">
        <v>1.78625488</v>
      </c>
      <c r="Q318" s="55">
        <f t="shared" si="103"/>
        <v>1.197683511599994</v>
      </c>
      <c r="R318" s="55">
        <f t="shared" si="104"/>
        <v>-0.25049014000000014</v>
      </c>
      <c r="S318" s="57">
        <f t="shared" si="105"/>
        <v>-1.4834411845323303E-2</v>
      </c>
      <c r="T318" s="58" t="s">
        <v>31</v>
      </c>
    </row>
    <row r="319" spans="1:20" s="38" customFormat="1" ht="31.5" x14ac:dyDescent="0.25">
      <c r="A319" s="102" t="s">
        <v>602</v>
      </c>
      <c r="B319" s="53" t="s">
        <v>629</v>
      </c>
      <c r="C319" s="65" t="s">
        <v>630</v>
      </c>
      <c r="D319" s="75">
        <v>17.958063750000001</v>
      </c>
      <c r="E319" s="55">
        <v>14.16431697</v>
      </c>
      <c r="F319" s="55">
        <f t="shared" si="101"/>
        <v>3.7937467800000011</v>
      </c>
      <c r="G319" s="55">
        <v>3.7937467799999998</v>
      </c>
      <c r="H319" s="55">
        <f t="shared" si="102"/>
        <v>3.7937467800000002</v>
      </c>
      <c r="I319" s="55">
        <v>3.7937467800000002</v>
      </c>
      <c r="J319" s="55">
        <v>3.7937467800000002</v>
      </c>
      <c r="K319" s="55">
        <v>0</v>
      </c>
      <c r="L319" s="55">
        <v>0</v>
      </c>
      <c r="M319" s="55">
        <v>0</v>
      </c>
      <c r="N319" s="55">
        <v>0</v>
      </c>
      <c r="O319" s="55">
        <v>-4.4408920985006262E-16</v>
      </c>
      <c r="P319" s="55">
        <v>0</v>
      </c>
      <c r="Q319" s="55">
        <f t="shared" si="103"/>
        <v>0</v>
      </c>
      <c r="R319" s="55">
        <f t="shared" si="104"/>
        <v>0</v>
      </c>
      <c r="S319" s="57">
        <f t="shared" si="105"/>
        <v>0</v>
      </c>
      <c r="T319" s="58" t="s">
        <v>31</v>
      </c>
    </row>
    <row r="320" spans="1:20" s="38" customFormat="1" ht="31.5" x14ac:dyDescent="0.25">
      <c r="A320" s="102" t="s">
        <v>602</v>
      </c>
      <c r="B320" s="53" t="s">
        <v>631</v>
      </c>
      <c r="C320" s="65" t="s">
        <v>632</v>
      </c>
      <c r="D320" s="75">
        <v>10.820466289999999</v>
      </c>
      <c r="E320" s="55">
        <v>10.087208759999999</v>
      </c>
      <c r="F320" s="55">
        <f t="shared" si="101"/>
        <v>0.73325752999999949</v>
      </c>
      <c r="G320" s="55">
        <v>0.73325752999999994</v>
      </c>
      <c r="H320" s="55">
        <f t="shared" si="102"/>
        <v>0.73325753000000005</v>
      </c>
      <c r="I320" s="55">
        <v>0.73325753000000005</v>
      </c>
      <c r="J320" s="55">
        <v>0.73325753000000005</v>
      </c>
      <c r="K320" s="55">
        <v>0</v>
      </c>
      <c r="L320" s="55">
        <v>0</v>
      </c>
      <c r="M320" s="55">
        <v>0</v>
      </c>
      <c r="N320" s="55">
        <v>0</v>
      </c>
      <c r="O320" s="55">
        <v>-1.1102230246251565E-16</v>
      </c>
      <c r="P320" s="55">
        <v>0</v>
      </c>
      <c r="Q320" s="55">
        <f t="shared" si="103"/>
        <v>0</v>
      </c>
      <c r="R320" s="55">
        <f t="shared" si="104"/>
        <v>0</v>
      </c>
      <c r="S320" s="57">
        <f t="shared" si="105"/>
        <v>0</v>
      </c>
      <c r="T320" s="58" t="s">
        <v>31</v>
      </c>
    </row>
    <row r="321" spans="1:20" s="38" customFormat="1" ht="31.5" x14ac:dyDescent="0.25">
      <c r="A321" s="52" t="s">
        <v>602</v>
      </c>
      <c r="B321" s="66" t="s">
        <v>633</v>
      </c>
      <c r="C321" s="63" t="s">
        <v>634</v>
      </c>
      <c r="D321" s="55">
        <v>19.172149060000002</v>
      </c>
      <c r="E321" s="55">
        <v>18.210350350000002</v>
      </c>
      <c r="F321" s="55">
        <f>D321-E321</f>
        <v>0.96179871000000006</v>
      </c>
      <c r="G321" s="55">
        <v>0.96179871000000006</v>
      </c>
      <c r="H321" s="55">
        <f>J321+L321+N321+P321</f>
        <v>0.96179870999999995</v>
      </c>
      <c r="I321" s="55">
        <v>0.96179870999999995</v>
      </c>
      <c r="J321" s="55">
        <v>0.96179870999999995</v>
      </c>
      <c r="K321" s="55">
        <v>0</v>
      </c>
      <c r="L321" s="55">
        <v>0</v>
      </c>
      <c r="M321" s="55">
        <v>0</v>
      </c>
      <c r="N321" s="55">
        <v>0</v>
      </c>
      <c r="O321" s="55">
        <v>1.1102230246251565E-16</v>
      </c>
      <c r="P321" s="55">
        <v>0</v>
      </c>
      <c r="Q321" s="55">
        <f t="shared" si="103"/>
        <v>0</v>
      </c>
      <c r="R321" s="55">
        <f t="shared" si="104"/>
        <v>0</v>
      </c>
      <c r="S321" s="57">
        <f t="shared" si="105"/>
        <v>0</v>
      </c>
      <c r="T321" s="58" t="s">
        <v>31</v>
      </c>
    </row>
    <row r="322" spans="1:20" s="38" customFormat="1" ht="47.25" x14ac:dyDescent="0.25">
      <c r="A322" s="52" t="s">
        <v>602</v>
      </c>
      <c r="B322" s="66" t="s">
        <v>635</v>
      </c>
      <c r="C322" s="63" t="s">
        <v>636</v>
      </c>
      <c r="D322" s="55">
        <v>13.407502367999999</v>
      </c>
      <c r="E322" s="55">
        <v>0</v>
      </c>
      <c r="F322" s="55">
        <f>D322-E322</f>
        <v>13.407502367999999</v>
      </c>
      <c r="G322" s="55">
        <v>12.470279999999999</v>
      </c>
      <c r="H322" s="55">
        <f>J322+L322+N322+P322</f>
        <v>9.8810857500000004</v>
      </c>
      <c r="I322" s="55">
        <v>0</v>
      </c>
      <c r="J322" s="55">
        <v>0</v>
      </c>
      <c r="K322" s="55">
        <v>0</v>
      </c>
      <c r="L322" s="55">
        <v>0</v>
      </c>
      <c r="M322" s="55">
        <v>9.8018600300000003</v>
      </c>
      <c r="N322" s="55">
        <v>9.8018600300000003</v>
      </c>
      <c r="O322" s="55">
        <v>2.6684199699999986</v>
      </c>
      <c r="P322" s="55">
        <v>7.9225719999999972E-2</v>
      </c>
      <c r="Q322" s="55">
        <f t="shared" si="103"/>
        <v>3.5264166179999989</v>
      </c>
      <c r="R322" s="55">
        <f t="shared" si="104"/>
        <v>-2.5891942499999985</v>
      </c>
      <c r="S322" s="57">
        <f t="shared" si="105"/>
        <v>-0.20762919918397973</v>
      </c>
      <c r="T322" s="58" t="s">
        <v>626</v>
      </c>
    </row>
    <row r="323" spans="1:20" s="38" customFormat="1" ht="47.25" x14ac:dyDescent="0.25">
      <c r="A323" s="52" t="s">
        <v>602</v>
      </c>
      <c r="B323" s="66" t="s">
        <v>637</v>
      </c>
      <c r="C323" s="63" t="s">
        <v>638</v>
      </c>
      <c r="D323" s="55">
        <v>15.98560638</v>
      </c>
      <c r="E323" s="55">
        <f>D323-F323</f>
        <v>0</v>
      </c>
      <c r="F323" s="55">
        <v>15.98560638</v>
      </c>
      <c r="G323" s="55">
        <v>14.939630000000001</v>
      </c>
      <c r="H323" s="55">
        <f t="shared" si="102"/>
        <v>10.833548700000001</v>
      </c>
      <c r="I323" s="55">
        <v>0</v>
      </c>
      <c r="J323" s="55">
        <v>0</v>
      </c>
      <c r="K323" s="55">
        <v>0</v>
      </c>
      <c r="L323" s="55">
        <v>0</v>
      </c>
      <c r="M323" s="55">
        <v>4.6622068800000003</v>
      </c>
      <c r="N323" s="55">
        <v>4.6622068800000003</v>
      </c>
      <c r="O323" s="55">
        <v>10.277423120000002</v>
      </c>
      <c r="P323" s="55">
        <v>6.1713418200000003</v>
      </c>
      <c r="Q323" s="55">
        <f t="shared" si="103"/>
        <v>5.1520576799999986</v>
      </c>
      <c r="R323" s="55">
        <f t="shared" si="104"/>
        <v>-4.1060812999999996</v>
      </c>
      <c r="S323" s="57">
        <f t="shared" si="105"/>
        <v>-0.27484491249113929</v>
      </c>
      <c r="T323" s="71" t="s">
        <v>626</v>
      </c>
    </row>
    <row r="324" spans="1:20" s="38" customFormat="1" ht="63" x14ac:dyDescent="0.25">
      <c r="A324" s="52" t="s">
        <v>602</v>
      </c>
      <c r="B324" s="53" t="s">
        <v>639</v>
      </c>
      <c r="C324" s="67" t="s">
        <v>640</v>
      </c>
      <c r="D324" s="55">
        <v>21.412753200000001</v>
      </c>
      <c r="E324" s="55">
        <v>0</v>
      </c>
      <c r="F324" s="55">
        <v>21.412753200000001</v>
      </c>
      <c r="G324" s="55">
        <v>19.271476800000002</v>
      </c>
      <c r="H324" s="55">
        <f t="shared" si="102"/>
        <v>8.3962181699999991</v>
      </c>
      <c r="I324" s="55">
        <v>0</v>
      </c>
      <c r="J324" s="55">
        <v>0</v>
      </c>
      <c r="K324" s="55">
        <v>0</v>
      </c>
      <c r="L324" s="55">
        <v>0</v>
      </c>
      <c r="M324" s="55">
        <v>0</v>
      </c>
      <c r="N324" s="55">
        <v>0</v>
      </c>
      <c r="O324" s="55">
        <v>19.271476800000002</v>
      </c>
      <c r="P324" s="55">
        <v>8.3962181699999991</v>
      </c>
      <c r="Q324" s="55">
        <f t="shared" si="103"/>
        <v>13.016535030000002</v>
      </c>
      <c r="R324" s="55">
        <f t="shared" si="104"/>
        <v>-10.875258630000003</v>
      </c>
      <c r="S324" s="57">
        <f t="shared" si="105"/>
        <v>-0.5643189021196342</v>
      </c>
      <c r="T324" s="96" t="s">
        <v>641</v>
      </c>
    </row>
    <row r="325" spans="1:20" s="38" customFormat="1" ht="47.25" x14ac:dyDescent="0.25">
      <c r="A325" s="52" t="s">
        <v>602</v>
      </c>
      <c r="B325" s="53" t="s">
        <v>642</v>
      </c>
      <c r="C325" s="67" t="s">
        <v>643</v>
      </c>
      <c r="D325" s="55">
        <v>15.044202887599997</v>
      </c>
      <c r="E325" s="55">
        <v>0</v>
      </c>
      <c r="F325" s="55">
        <f>D325-E325</f>
        <v>15.044202887599997</v>
      </c>
      <c r="G325" s="55">
        <v>14.509310000000001</v>
      </c>
      <c r="H325" s="55">
        <f>J325+L325+N325+P325</f>
        <v>11.32431227</v>
      </c>
      <c r="I325" s="55">
        <v>0.68502896000000002</v>
      </c>
      <c r="J325" s="55">
        <v>0.68502896000000002</v>
      </c>
      <c r="K325" s="55">
        <v>0</v>
      </c>
      <c r="L325" s="55">
        <v>0</v>
      </c>
      <c r="M325" s="55">
        <v>5.29377868</v>
      </c>
      <c r="N325" s="55">
        <v>5.29377868</v>
      </c>
      <c r="O325" s="55">
        <v>8.5305023599999998</v>
      </c>
      <c r="P325" s="55">
        <v>5.3455046299999998</v>
      </c>
      <c r="Q325" s="55">
        <f t="shared" si="103"/>
        <v>3.7198906175999973</v>
      </c>
      <c r="R325" s="55">
        <f t="shared" si="104"/>
        <v>-3.184997730000001</v>
      </c>
      <c r="S325" s="57">
        <f t="shared" si="105"/>
        <v>-0.21951407268850143</v>
      </c>
      <c r="T325" s="96" t="s">
        <v>644</v>
      </c>
    </row>
    <row r="326" spans="1:20" s="38" customFormat="1" ht="31.5" x14ac:dyDescent="0.25">
      <c r="A326" s="52" t="s">
        <v>602</v>
      </c>
      <c r="B326" s="53" t="s">
        <v>645</v>
      </c>
      <c r="C326" s="67" t="s">
        <v>646</v>
      </c>
      <c r="D326" s="55">
        <v>23.399652442372883</v>
      </c>
      <c r="E326" s="55">
        <v>0</v>
      </c>
      <c r="F326" s="55">
        <f>D326-E326</f>
        <v>23.399652442372883</v>
      </c>
      <c r="G326" s="55">
        <v>21.921380000000003</v>
      </c>
      <c r="H326" s="55">
        <f>J326+L326+N326+P326</f>
        <v>21.048644360000001</v>
      </c>
      <c r="I326" s="55">
        <v>0</v>
      </c>
      <c r="J326" s="55">
        <v>0</v>
      </c>
      <c r="K326" s="55">
        <v>6.4749849999999998E-2</v>
      </c>
      <c r="L326" s="55">
        <v>6.4749849999999998E-2</v>
      </c>
      <c r="M326" s="55">
        <v>8.9978279200000006</v>
      </c>
      <c r="N326" s="55">
        <v>8.9978279200000006</v>
      </c>
      <c r="O326" s="55">
        <v>12.858802230000004</v>
      </c>
      <c r="P326" s="55">
        <v>11.98606659</v>
      </c>
      <c r="Q326" s="55">
        <f t="shared" si="103"/>
        <v>2.3510080823728821</v>
      </c>
      <c r="R326" s="55">
        <f t="shared" si="104"/>
        <v>-0.87273564000000192</v>
      </c>
      <c r="S326" s="57">
        <f t="shared" si="105"/>
        <v>-3.9812075699613883E-2</v>
      </c>
      <c r="T326" s="96" t="s">
        <v>31</v>
      </c>
    </row>
    <row r="327" spans="1:20" s="38" customFormat="1" ht="47.25" x14ac:dyDescent="0.25">
      <c r="A327" s="52" t="s">
        <v>602</v>
      </c>
      <c r="B327" s="53" t="s">
        <v>647</v>
      </c>
      <c r="C327" s="67" t="s">
        <v>648</v>
      </c>
      <c r="D327" s="55">
        <v>29.795359235593221</v>
      </c>
      <c r="E327" s="55">
        <v>0</v>
      </c>
      <c r="F327" s="55">
        <f>D327-E327</f>
        <v>29.795359235593221</v>
      </c>
      <c r="G327" s="55">
        <v>27.331729999999997</v>
      </c>
      <c r="H327" s="55">
        <f>J327+L327+N327+P327</f>
        <v>23.838402129999999</v>
      </c>
      <c r="I327" s="55">
        <v>0</v>
      </c>
      <c r="J327" s="55">
        <v>0</v>
      </c>
      <c r="K327" s="55">
        <v>6.4749849999999998E-2</v>
      </c>
      <c r="L327" s="55">
        <v>6.4749849999999998E-2</v>
      </c>
      <c r="M327" s="55">
        <v>8.8695146900000008</v>
      </c>
      <c r="N327" s="55">
        <v>8.8695146900000008</v>
      </c>
      <c r="O327" s="55">
        <v>18.397465459999999</v>
      </c>
      <c r="P327" s="55">
        <v>14.904137589999999</v>
      </c>
      <c r="Q327" s="55">
        <f t="shared" si="103"/>
        <v>5.9569571055932222</v>
      </c>
      <c r="R327" s="55">
        <f t="shared" si="104"/>
        <v>-3.4933278699999981</v>
      </c>
      <c r="S327" s="57">
        <f t="shared" si="105"/>
        <v>-0.12781217544590109</v>
      </c>
      <c r="T327" s="96" t="s">
        <v>649</v>
      </c>
    </row>
    <row r="328" spans="1:20" s="38" customFormat="1" ht="31.5" x14ac:dyDescent="0.25">
      <c r="A328" s="52" t="s">
        <v>602</v>
      </c>
      <c r="B328" s="53" t="s">
        <v>650</v>
      </c>
      <c r="C328" s="67" t="s">
        <v>651</v>
      </c>
      <c r="D328" s="55">
        <v>37.636360342983053</v>
      </c>
      <c r="E328" s="55">
        <v>0</v>
      </c>
      <c r="F328" s="55">
        <f>D328-E328</f>
        <v>37.636360342983053</v>
      </c>
      <c r="G328" s="55">
        <v>35.341920000000002</v>
      </c>
      <c r="H328" s="55">
        <f>J328+L328+N328+P328</f>
        <v>14.214887979999999</v>
      </c>
      <c r="I328" s="55">
        <v>0</v>
      </c>
      <c r="J328" s="55">
        <v>0</v>
      </c>
      <c r="K328" s="55">
        <v>6.4749860000000006E-2</v>
      </c>
      <c r="L328" s="55">
        <v>6.4749860000000006E-2</v>
      </c>
      <c r="M328" s="55">
        <v>12.649462939999999</v>
      </c>
      <c r="N328" s="55">
        <v>12.649462939999999</v>
      </c>
      <c r="O328" s="55">
        <v>22.627707200000003</v>
      </c>
      <c r="P328" s="55">
        <v>1.50067518</v>
      </c>
      <c r="Q328" s="55">
        <f t="shared" si="103"/>
        <v>23.421472362983053</v>
      </c>
      <c r="R328" s="55">
        <f t="shared" si="104"/>
        <v>-21.127032020000001</v>
      </c>
      <c r="S328" s="57">
        <f t="shared" si="105"/>
        <v>-0.59778959434009249</v>
      </c>
      <c r="T328" s="96" t="s">
        <v>652</v>
      </c>
    </row>
    <row r="329" spans="1:20" s="38" customFormat="1" ht="31.5" x14ac:dyDescent="0.25">
      <c r="A329" s="45" t="s">
        <v>653</v>
      </c>
      <c r="B329" s="51" t="s">
        <v>100</v>
      </c>
      <c r="C329" s="47" t="s">
        <v>30</v>
      </c>
      <c r="D329" s="48">
        <v>0</v>
      </c>
      <c r="E329" s="48">
        <v>0</v>
      </c>
      <c r="F329" s="48">
        <v>0</v>
      </c>
      <c r="G329" s="48">
        <v>0</v>
      </c>
      <c r="H329" s="48">
        <v>0</v>
      </c>
      <c r="I329" s="48">
        <v>0</v>
      </c>
      <c r="J329" s="48">
        <v>0</v>
      </c>
      <c r="K329" s="48">
        <v>0</v>
      </c>
      <c r="L329" s="48">
        <v>0</v>
      </c>
      <c r="M329" s="48">
        <v>0</v>
      </c>
      <c r="N329" s="48">
        <v>0</v>
      </c>
      <c r="O329" s="48">
        <v>0</v>
      </c>
      <c r="P329" s="48">
        <v>0</v>
      </c>
      <c r="Q329" s="48">
        <v>0</v>
      </c>
      <c r="R329" s="48">
        <v>0</v>
      </c>
      <c r="S329" s="49">
        <v>0</v>
      </c>
      <c r="T329" s="50" t="s">
        <v>31</v>
      </c>
    </row>
    <row r="330" spans="1:20" s="38" customFormat="1" ht="47.25" x14ac:dyDescent="0.25">
      <c r="A330" s="45" t="s">
        <v>654</v>
      </c>
      <c r="B330" s="51" t="s">
        <v>102</v>
      </c>
      <c r="C330" s="47" t="s">
        <v>30</v>
      </c>
      <c r="D330" s="48">
        <f t="shared" ref="D330:P330" si="106">D331+D337+D335+D336</f>
        <v>2077.7896347825117</v>
      </c>
      <c r="E330" s="48">
        <f t="shared" si="106"/>
        <v>646.71389589</v>
      </c>
      <c r="F330" s="48">
        <f t="shared" si="106"/>
        <v>1431.0757388925115</v>
      </c>
      <c r="G330" s="48">
        <f t="shared" si="106"/>
        <v>239.42678861600001</v>
      </c>
      <c r="H330" s="48">
        <f t="shared" si="106"/>
        <v>190.36140233</v>
      </c>
      <c r="I330" s="48">
        <f>I331+I337+I335+I336</f>
        <v>26.902652709999998</v>
      </c>
      <c r="J330" s="48">
        <f t="shared" si="106"/>
        <v>26.902652709999998</v>
      </c>
      <c r="K330" s="48">
        <f>K331+K337+K335+K336</f>
        <v>35.166471139999999</v>
      </c>
      <c r="L330" s="48">
        <f t="shared" si="106"/>
        <v>35.166471139999999</v>
      </c>
      <c r="M330" s="48">
        <f>M331+M337+M335+M336</f>
        <v>69.542297970000007</v>
      </c>
      <c r="N330" s="48">
        <f t="shared" si="106"/>
        <v>69.542297970000007</v>
      </c>
      <c r="O330" s="48">
        <f t="shared" si="106"/>
        <v>107.81536679600001</v>
      </c>
      <c r="P330" s="48">
        <f t="shared" si="106"/>
        <v>58.74998051</v>
      </c>
      <c r="Q330" s="48">
        <f>Q331+Q337+Q335+Q336</f>
        <v>1240.7143365625116</v>
      </c>
      <c r="R330" s="48">
        <f>R331+R337+R335+R336</f>
        <v>-49.065386286000006</v>
      </c>
      <c r="S330" s="49">
        <f t="shared" si="105"/>
        <v>-0.20492855694895767</v>
      </c>
      <c r="T330" s="50" t="s">
        <v>31</v>
      </c>
    </row>
    <row r="331" spans="1:20" s="38" customFormat="1" ht="31.5" x14ac:dyDescent="0.25">
      <c r="A331" s="45" t="s">
        <v>655</v>
      </c>
      <c r="B331" s="51" t="s">
        <v>104</v>
      </c>
      <c r="C331" s="47" t="s">
        <v>30</v>
      </c>
      <c r="D331" s="48">
        <f t="shared" ref="D331:P331" si="107">SUM(D332:D334)</f>
        <v>688.23538652851164</v>
      </c>
      <c r="E331" s="48">
        <f t="shared" si="107"/>
        <v>86.401388760000003</v>
      </c>
      <c r="F331" s="48">
        <f t="shared" si="107"/>
        <v>601.83399776851161</v>
      </c>
      <c r="G331" s="48">
        <f t="shared" si="107"/>
        <v>71.765730943999998</v>
      </c>
      <c r="H331" s="48">
        <f t="shared" si="107"/>
        <v>44.709887450000004</v>
      </c>
      <c r="I331" s="48">
        <f>SUM(I332:I334)</f>
        <v>2.8743634899999999</v>
      </c>
      <c r="J331" s="48">
        <f t="shared" si="107"/>
        <v>2.8743634899999999</v>
      </c>
      <c r="K331" s="48">
        <f>SUM(K332:K334)</f>
        <v>1.1562542600000001</v>
      </c>
      <c r="L331" s="48">
        <f t="shared" si="107"/>
        <v>1.1562542600000001</v>
      </c>
      <c r="M331" s="48">
        <f>SUM(M332:M334)</f>
        <v>20.260463220000002</v>
      </c>
      <c r="N331" s="48">
        <f t="shared" si="107"/>
        <v>20.260463220000002</v>
      </c>
      <c r="O331" s="48">
        <f t="shared" si="107"/>
        <v>47.474649974000002</v>
      </c>
      <c r="P331" s="48">
        <f t="shared" si="107"/>
        <v>20.418806480000001</v>
      </c>
      <c r="Q331" s="48">
        <f>SUM(Q332:Q334)</f>
        <v>557.12411031851161</v>
      </c>
      <c r="R331" s="48">
        <f>SUM(R332:R334)</f>
        <v>-27.055843493999994</v>
      </c>
      <c r="S331" s="49">
        <f t="shared" si="105"/>
        <v>-0.37700227027732947</v>
      </c>
      <c r="T331" s="50" t="s">
        <v>31</v>
      </c>
    </row>
    <row r="332" spans="1:20" s="38" customFormat="1" ht="31.5" x14ac:dyDescent="0.25">
      <c r="A332" s="52" t="s">
        <v>655</v>
      </c>
      <c r="B332" s="53" t="s">
        <v>656</v>
      </c>
      <c r="C332" s="65" t="s">
        <v>657</v>
      </c>
      <c r="D332" s="55">
        <v>531.38386212851162</v>
      </c>
      <c r="E332" s="55">
        <v>86.401388760000003</v>
      </c>
      <c r="F332" s="55">
        <f>D332-E332</f>
        <v>444.98247336851159</v>
      </c>
      <c r="G332" s="55">
        <v>54.747406544</v>
      </c>
      <c r="H332" s="55">
        <f>J332+L332+N332+P332</f>
        <v>42.782627450000007</v>
      </c>
      <c r="I332" s="55">
        <v>2.8743634899999999</v>
      </c>
      <c r="J332" s="55">
        <v>2.8743634899999999</v>
      </c>
      <c r="K332" s="55">
        <v>1.1562542600000001</v>
      </c>
      <c r="L332" s="55">
        <v>1.1562542600000001</v>
      </c>
      <c r="M332" s="55">
        <v>20.260463220000002</v>
      </c>
      <c r="N332" s="55">
        <v>20.260463220000002</v>
      </c>
      <c r="O332" s="55">
        <v>30.456325574000001</v>
      </c>
      <c r="P332" s="55">
        <v>18.49154648</v>
      </c>
      <c r="Q332" s="55">
        <f>F332-H332</f>
        <v>402.19984591851158</v>
      </c>
      <c r="R332" s="55">
        <f>H332-G332</f>
        <v>-11.964779093999994</v>
      </c>
      <c r="S332" s="57">
        <f t="shared" si="105"/>
        <v>-0.21854513024985042</v>
      </c>
      <c r="T332" s="58" t="s">
        <v>658</v>
      </c>
    </row>
    <row r="333" spans="1:20" s="38" customFormat="1" ht="31.5" x14ac:dyDescent="0.25">
      <c r="A333" s="52" t="s">
        <v>655</v>
      </c>
      <c r="B333" s="53" t="s">
        <v>659</v>
      </c>
      <c r="C333" s="65" t="s">
        <v>660</v>
      </c>
      <c r="D333" s="55">
        <v>24.851524399999999</v>
      </c>
      <c r="E333" s="55">
        <v>0</v>
      </c>
      <c r="F333" s="55">
        <f>D333-E333</f>
        <v>24.851524399999999</v>
      </c>
      <c r="G333" s="55">
        <v>11.018324400000001</v>
      </c>
      <c r="H333" s="55">
        <f>J333+L333+N333+P333</f>
        <v>0</v>
      </c>
      <c r="I333" s="55">
        <v>0</v>
      </c>
      <c r="J333" s="55">
        <v>0</v>
      </c>
      <c r="K333" s="55">
        <v>0</v>
      </c>
      <c r="L333" s="55">
        <v>0</v>
      </c>
      <c r="M333" s="55">
        <v>0</v>
      </c>
      <c r="N333" s="55">
        <v>0</v>
      </c>
      <c r="O333" s="55">
        <v>11.018324400000001</v>
      </c>
      <c r="P333" s="55">
        <v>0</v>
      </c>
      <c r="Q333" s="55">
        <f>F333-H333</f>
        <v>24.851524399999999</v>
      </c>
      <c r="R333" s="55">
        <f>H333-G333</f>
        <v>-11.018324400000001</v>
      </c>
      <c r="S333" s="57">
        <f t="shared" si="105"/>
        <v>-1</v>
      </c>
      <c r="T333" s="58" t="s">
        <v>340</v>
      </c>
    </row>
    <row r="334" spans="1:20" s="38" customFormat="1" ht="31.5" x14ac:dyDescent="0.25">
      <c r="A334" s="52" t="s">
        <v>655</v>
      </c>
      <c r="B334" s="103" t="s">
        <v>661</v>
      </c>
      <c r="C334" s="65" t="s">
        <v>662</v>
      </c>
      <c r="D334" s="55">
        <v>132</v>
      </c>
      <c r="E334" s="55">
        <v>0</v>
      </c>
      <c r="F334" s="55">
        <f>D334-E334</f>
        <v>132</v>
      </c>
      <c r="G334" s="55">
        <v>6</v>
      </c>
      <c r="H334" s="55">
        <f>J334+L334+N334+P334</f>
        <v>1.92726</v>
      </c>
      <c r="I334" s="55">
        <v>0</v>
      </c>
      <c r="J334" s="55">
        <v>0</v>
      </c>
      <c r="K334" s="55">
        <v>0</v>
      </c>
      <c r="L334" s="55">
        <v>0</v>
      </c>
      <c r="M334" s="55">
        <v>0</v>
      </c>
      <c r="N334" s="55">
        <v>0</v>
      </c>
      <c r="O334" s="55">
        <v>6</v>
      </c>
      <c r="P334" s="55">
        <v>1.92726</v>
      </c>
      <c r="Q334" s="55">
        <f>F334-H334</f>
        <v>130.07274000000001</v>
      </c>
      <c r="R334" s="55">
        <f>H334-G334</f>
        <v>-4.0727399999999996</v>
      </c>
      <c r="S334" s="57">
        <f t="shared" si="105"/>
        <v>-0.67878999999999989</v>
      </c>
      <c r="T334" s="104" t="s">
        <v>340</v>
      </c>
    </row>
    <row r="335" spans="1:20" s="38" customFormat="1" x14ac:dyDescent="0.25">
      <c r="A335" s="45" t="s">
        <v>663</v>
      </c>
      <c r="B335" s="51" t="s">
        <v>121</v>
      </c>
      <c r="C335" s="47" t="s">
        <v>30</v>
      </c>
      <c r="D335" s="48">
        <v>0</v>
      </c>
      <c r="E335" s="48">
        <v>0</v>
      </c>
      <c r="F335" s="48">
        <v>0</v>
      </c>
      <c r="G335" s="48">
        <v>0</v>
      </c>
      <c r="H335" s="48">
        <v>0</v>
      </c>
      <c r="I335" s="48">
        <v>0</v>
      </c>
      <c r="J335" s="48">
        <v>0</v>
      </c>
      <c r="K335" s="48">
        <v>0</v>
      </c>
      <c r="L335" s="48">
        <v>0</v>
      </c>
      <c r="M335" s="48">
        <v>0</v>
      </c>
      <c r="N335" s="48">
        <v>0</v>
      </c>
      <c r="O335" s="48">
        <v>0</v>
      </c>
      <c r="P335" s="48">
        <v>0</v>
      </c>
      <c r="Q335" s="48">
        <v>0</v>
      </c>
      <c r="R335" s="48">
        <v>0</v>
      </c>
      <c r="S335" s="49">
        <v>0</v>
      </c>
      <c r="T335" s="50" t="s">
        <v>31</v>
      </c>
    </row>
    <row r="336" spans="1:20" s="38" customFormat="1" x14ac:dyDescent="0.25">
      <c r="A336" s="45" t="s">
        <v>664</v>
      </c>
      <c r="B336" s="51" t="s">
        <v>129</v>
      </c>
      <c r="C336" s="47" t="s">
        <v>30</v>
      </c>
      <c r="D336" s="48">
        <v>0</v>
      </c>
      <c r="E336" s="48">
        <v>0</v>
      </c>
      <c r="F336" s="48">
        <v>0</v>
      </c>
      <c r="G336" s="48">
        <v>0</v>
      </c>
      <c r="H336" s="48">
        <v>0</v>
      </c>
      <c r="I336" s="48">
        <v>0</v>
      </c>
      <c r="J336" s="48">
        <v>0</v>
      </c>
      <c r="K336" s="48">
        <v>0</v>
      </c>
      <c r="L336" s="48">
        <v>0</v>
      </c>
      <c r="M336" s="48">
        <v>0</v>
      </c>
      <c r="N336" s="48">
        <v>0</v>
      </c>
      <c r="O336" s="48">
        <v>0</v>
      </c>
      <c r="P336" s="48">
        <v>0</v>
      </c>
      <c r="Q336" s="48">
        <v>0</v>
      </c>
      <c r="R336" s="48">
        <v>0</v>
      </c>
      <c r="S336" s="49">
        <v>0</v>
      </c>
      <c r="T336" s="50" t="s">
        <v>31</v>
      </c>
    </row>
    <row r="337" spans="1:20" s="38" customFormat="1" ht="31.5" x14ac:dyDescent="0.25">
      <c r="A337" s="45" t="s">
        <v>665</v>
      </c>
      <c r="B337" s="51" t="s">
        <v>138</v>
      </c>
      <c r="C337" s="47" t="s">
        <v>30</v>
      </c>
      <c r="D337" s="48">
        <f t="shared" ref="D337:P337" si="108">SUM(D338:D341)</f>
        <v>1389.554248254</v>
      </c>
      <c r="E337" s="48">
        <f t="shared" si="108"/>
        <v>560.31250712999997</v>
      </c>
      <c r="F337" s="48">
        <f t="shared" si="108"/>
        <v>829.24174112399987</v>
      </c>
      <c r="G337" s="48">
        <f t="shared" si="108"/>
        <v>167.661057672</v>
      </c>
      <c r="H337" s="48">
        <f t="shared" si="108"/>
        <v>145.65151488000001</v>
      </c>
      <c r="I337" s="48">
        <f>SUM(I338:I341)</f>
        <v>24.028289219999998</v>
      </c>
      <c r="J337" s="48">
        <f t="shared" si="108"/>
        <v>24.028289219999998</v>
      </c>
      <c r="K337" s="48">
        <f>SUM(K338:K341)</f>
        <v>34.010216880000002</v>
      </c>
      <c r="L337" s="48">
        <f t="shared" si="108"/>
        <v>34.010216880000002</v>
      </c>
      <c r="M337" s="48">
        <f>SUM(M338:M341)</f>
        <v>49.281834750000002</v>
      </c>
      <c r="N337" s="48">
        <f t="shared" si="108"/>
        <v>49.281834750000002</v>
      </c>
      <c r="O337" s="48">
        <f t="shared" si="108"/>
        <v>60.340716821999997</v>
      </c>
      <c r="P337" s="48">
        <f t="shared" si="108"/>
        <v>38.33117403</v>
      </c>
      <c r="Q337" s="48">
        <f>SUM(Q338:Q341)</f>
        <v>683.59022624399995</v>
      </c>
      <c r="R337" s="48">
        <f>SUM(R338:R341)</f>
        <v>-22.009542792000012</v>
      </c>
      <c r="S337" s="49">
        <f t="shared" si="105"/>
        <v>-0.13127403046125294</v>
      </c>
      <c r="T337" s="50" t="s">
        <v>31</v>
      </c>
    </row>
    <row r="338" spans="1:20" s="38" customFormat="1" ht="31.5" x14ac:dyDescent="0.25">
      <c r="A338" s="68" t="s">
        <v>665</v>
      </c>
      <c r="B338" s="69" t="s">
        <v>666</v>
      </c>
      <c r="C338" s="105" t="s">
        <v>667</v>
      </c>
      <c r="D338" s="55">
        <v>93.985443662000009</v>
      </c>
      <c r="E338" s="55">
        <f>D338-F338</f>
        <v>0.3639430300000015</v>
      </c>
      <c r="F338" s="55">
        <v>93.621500632000007</v>
      </c>
      <c r="G338" s="55">
        <v>3.0923033920000003</v>
      </c>
      <c r="H338" s="55">
        <f>J338+L338+N338+P338</f>
        <v>3.09230334</v>
      </c>
      <c r="I338" s="55">
        <v>0.67338520000000002</v>
      </c>
      <c r="J338" s="55">
        <v>0.67338520000000002</v>
      </c>
      <c r="K338" s="55">
        <v>0</v>
      </c>
      <c r="L338" s="55">
        <v>0</v>
      </c>
      <c r="M338" s="55">
        <v>1.7012896799999999</v>
      </c>
      <c r="N338" s="55">
        <v>1.7012896799999999</v>
      </c>
      <c r="O338" s="55">
        <v>0.71762851200000055</v>
      </c>
      <c r="P338" s="55">
        <v>0.71762846000000002</v>
      </c>
      <c r="Q338" s="55">
        <f>F338-H338</f>
        <v>90.529197292000006</v>
      </c>
      <c r="R338" s="55">
        <f>H338-G338</f>
        <v>-5.2000000305696403E-8</v>
      </c>
      <c r="S338" s="84">
        <f t="shared" si="105"/>
        <v>-1.6815943881904974E-8</v>
      </c>
      <c r="T338" s="71" t="s">
        <v>31</v>
      </c>
    </row>
    <row r="339" spans="1:20" s="38" customFormat="1" ht="63" x14ac:dyDescent="0.25">
      <c r="A339" s="52" t="s">
        <v>665</v>
      </c>
      <c r="B339" s="103" t="s">
        <v>668</v>
      </c>
      <c r="C339" s="65" t="s">
        <v>669</v>
      </c>
      <c r="D339" s="55">
        <v>684.27756317000001</v>
      </c>
      <c r="E339" s="55">
        <v>523.73074509000003</v>
      </c>
      <c r="F339" s="55">
        <f>D339-E339</f>
        <v>160.54681807999998</v>
      </c>
      <c r="G339" s="55">
        <v>54.965829530000001</v>
      </c>
      <c r="H339" s="55">
        <f>J339+L339+N339+P339</f>
        <v>42.75788223</v>
      </c>
      <c r="I339" s="55">
        <v>17.291525960000001</v>
      </c>
      <c r="J339" s="55">
        <v>17.291525960000001</v>
      </c>
      <c r="K339" s="55">
        <v>7.3629583500000004</v>
      </c>
      <c r="L339" s="55">
        <v>7.3629583500000004</v>
      </c>
      <c r="M339" s="55">
        <v>12.48704693</v>
      </c>
      <c r="N339" s="55">
        <v>12.48704693</v>
      </c>
      <c r="O339" s="55">
        <v>17.824298290000002</v>
      </c>
      <c r="P339" s="55">
        <v>5.6163509899999999</v>
      </c>
      <c r="Q339" s="55">
        <f>F339-H339</f>
        <v>117.78893584999997</v>
      </c>
      <c r="R339" s="55">
        <f>H339-G339</f>
        <v>-12.207947300000001</v>
      </c>
      <c r="S339" s="57">
        <f t="shared" si="105"/>
        <v>-0.22210066516574595</v>
      </c>
      <c r="T339" s="58" t="s">
        <v>670</v>
      </c>
    </row>
    <row r="340" spans="1:20" s="38" customFormat="1" ht="31.5" x14ac:dyDescent="0.25">
      <c r="A340" s="52" t="s">
        <v>665</v>
      </c>
      <c r="B340" s="103" t="s">
        <v>671</v>
      </c>
      <c r="C340" s="65" t="s">
        <v>672</v>
      </c>
      <c r="D340" s="55">
        <v>379.88497462999999</v>
      </c>
      <c r="E340" s="55">
        <v>36.217819010000007</v>
      </c>
      <c r="F340" s="55">
        <f>D340-E340</f>
        <v>343.66715561999996</v>
      </c>
      <c r="G340" s="55">
        <v>106.00292488000001</v>
      </c>
      <c r="H340" s="55">
        <f>J340+L340+N340+P340</f>
        <v>99.80132931</v>
      </c>
      <c r="I340" s="55">
        <v>6.0633780599999998</v>
      </c>
      <c r="J340" s="55">
        <v>6.0633780599999998</v>
      </c>
      <c r="K340" s="55">
        <v>26.647258529999998</v>
      </c>
      <c r="L340" s="55">
        <v>26.647258529999998</v>
      </c>
      <c r="M340" s="55">
        <v>35.093498140000001</v>
      </c>
      <c r="N340" s="55">
        <v>35.093498140000001</v>
      </c>
      <c r="O340" s="55">
        <v>38.198790150000001</v>
      </c>
      <c r="P340" s="55">
        <v>31.997194579999999</v>
      </c>
      <c r="Q340" s="55">
        <f>F340-H340</f>
        <v>243.86582630999996</v>
      </c>
      <c r="R340" s="55">
        <f>H340-G340</f>
        <v>-6.2015955700000092</v>
      </c>
      <c r="S340" s="57">
        <f t="shared" si="105"/>
        <v>-5.8504004271773533E-2</v>
      </c>
      <c r="T340" s="58" t="s">
        <v>31</v>
      </c>
    </row>
    <row r="341" spans="1:20" s="38" customFormat="1" x14ac:dyDescent="0.25">
      <c r="A341" s="52" t="s">
        <v>665</v>
      </c>
      <c r="B341" s="103" t="s">
        <v>673</v>
      </c>
      <c r="C341" s="65" t="s">
        <v>674</v>
      </c>
      <c r="D341" s="55">
        <v>231.40626679200003</v>
      </c>
      <c r="E341" s="55">
        <v>0</v>
      </c>
      <c r="F341" s="55">
        <f>D341-E341</f>
        <v>231.40626679200003</v>
      </c>
      <c r="G341" s="55">
        <v>3.59999987</v>
      </c>
      <c r="H341" s="55">
        <f>J341+L341+N341+P341</f>
        <v>0</v>
      </c>
      <c r="I341" s="55">
        <v>0</v>
      </c>
      <c r="J341" s="55">
        <v>0</v>
      </c>
      <c r="K341" s="55">
        <v>0</v>
      </c>
      <c r="L341" s="55">
        <v>0</v>
      </c>
      <c r="M341" s="55">
        <v>0</v>
      </c>
      <c r="N341" s="55">
        <v>0</v>
      </c>
      <c r="O341" s="55">
        <v>3.59999987</v>
      </c>
      <c r="P341" s="55">
        <v>0</v>
      </c>
      <c r="Q341" s="55">
        <f>F341-H341</f>
        <v>231.40626679200003</v>
      </c>
      <c r="R341" s="55">
        <f>H341-G341</f>
        <v>-3.59999987</v>
      </c>
      <c r="S341" s="57">
        <f t="shared" si="105"/>
        <v>-1</v>
      </c>
      <c r="T341" s="58" t="s">
        <v>675</v>
      </c>
    </row>
    <row r="342" spans="1:20" s="38" customFormat="1" ht="31.5" x14ac:dyDescent="0.25">
      <c r="A342" s="45" t="s">
        <v>676</v>
      </c>
      <c r="B342" s="51" t="s">
        <v>158</v>
      </c>
      <c r="C342" s="47" t="s">
        <v>30</v>
      </c>
      <c r="D342" s="48">
        <f t="shared" ref="D342:P342" si="109">D343+D361+D362+D387</f>
        <v>5628.8576217181853</v>
      </c>
      <c r="E342" s="48">
        <f t="shared" si="109"/>
        <v>1355.27649772</v>
      </c>
      <c r="F342" s="48">
        <f t="shared" si="109"/>
        <v>4273.5811239981858</v>
      </c>
      <c r="G342" s="48">
        <f t="shared" si="109"/>
        <v>937.87303463999979</v>
      </c>
      <c r="H342" s="48">
        <f t="shared" si="109"/>
        <v>927.82010247000005</v>
      </c>
      <c r="I342" s="48">
        <f>I343+I361+I362+I387</f>
        <v>101.08050826999998</v>
      </c>
      <c r="J342" s="48">
        <f t="shared" si="109"/>
        <v>101.08050826999998</v>
      </c>
      <c r="K342" s="48">
        <f>K343+K361+K362+K387</f>
        <v>164.04689786</v>
      </c>
      <c r="L342" s="48">
        <f t="shared" si="109"/>
        <v>164.04689786</v>
      </c>
      <c r="M342" s="48">
        <f>M343+M361+M362+M387</f>
        <v>346.59900762000001</v>
      </c>
      <c r="N342" s="48">
        <f t="shared" si="109"/>
        <v>419.53956762000001</v>
      </c>
      <c r="O342" s="48">
        <f t="shared" si="109"/>
        <v>326.14662088999984</v>
      </c>
      <c r="P342" s="48">
        <f t="shared" si="109"/>
        <v>243.15312872000001</v>
      </c>
      <c r="Q342" s="48">
        <f>Q343+Q361+Q362+Q387</f>
        <v>3470.094677048186</v>
      </c>
      <c r="R342" s="48">
        <f>R343+R361+R362+R387</f>
        <v>-134.38658768999986</v>
      </c>
      <c r="S342" s="49">
        <f t="shared" si="105"/>
        <v>-0.14328867845271168</v>
      </c>
      <c r="T342" s="50" t="s">
        <v>31</v>
      </c>
    </row>
    <row r="343" spans="1:20" s="38" customFormat="1" ht="31.5" x14ac:dyDescent="0.25">
      <c r="A343" s="45" t="s">
        <v>677</v>
      </c>
      <c r="B343" s="51" t="s">
        <v>160</v>
      </c>
      <c r="C343" s="47" t="s">
        <v>30</v>
      </c>
      <c r="D343" s="48">
        <f t="shared" ref="D343:P343" si="110">SUM(D344:D360)</f>
        <v>3128.3623586941999</v>
      </c>
      <c r="E343" s="48">
        <f t="shared" si="110"/>
        <v>1090.52923545</v>
      </c>
      <c r="F343" s="48">
        <f t="shared" si="110"/>
        <v>2037.8331232442001</v>
      </c>
      <c r="G343" s="48">
        <f t="shared" si="110"/>
        <v>550.35312254999997</v>
      </c>
      <c r="H343" s="48">
        <f t="shared" si="110"/>
        <v>534.55150244000004</v>
      </c>
      <c r="I343" s="48">
        <f>SUM(I344:I360)</f>
        <v>75.327977679999989</v>
      </c>
      <c r="J343" s="48">
        <f t="shared" si="110"/>
        <v>75.327977679999989</v>
      </c>
      <c r="K343" s="48">
        <f>SUM(K344:K360)</f>
        <v>129.09179025999998</v>
      </c>
      <c r="L343" s="48">
        <f t="shared" si="110"/>
        <v>129.09179025999998</v>
      </c>
      <c r="M343" s="48">
        <f>SUM(M344:M360)</f>
        <v>212.12950438999997</v>
      </c>
      <c r="N343" s="48">
        <f t="shared" si="110"/>
        <v>212.12950438999997</v>
      </c>
      <c r="O343" s="48">
        <f t="shared" si="110"/>
        <v>133.80385021999999</v>
      </c>
      <c r="P343" s="48">
        <f t="shared" si="110"/>
        <v>118.00223010999999</v>
      </c>
      <c r="Q343" s="48">
        <f>SUM(Q344:Q360)</f>
        <v>1503.2816208042</v>
      </c>
      <c r="R343" s="48">
        <f>SUM(R344:R360)</f>
        <v>-15.801620110000009</v>
      </c>
      <c r="S343" s="49">
        <f t="shared" si="105"/>
        <v>-2.871178423915351E-2</v>
      </c>
      <c r="T343" s="50" t="s">
        <v>31</v>
      </c>
    </row>
    <row r="344" spans="1:20" s="38" customFormat="1" ht="47.25" x14ac:dyDescent="0.25">
      <c r="A344" s="52" t="s">
        <v>677</v>
      </c>
      <c r="B344" s="103" t="s">
        <v>678</v>
      </c>
      <c r="C344" s="65" t="s">
        <v>679</v>
      </c>
      <c r="D344" s="55">
        <v>91.864371449999993</v>
      </c>
      <c r="E344" s="55">
        <v>80.053166579999996</v>
      </c>
      <c r="F344" s="55">
        <f>D344-E344</f>
        <v>11.811204869999997</v>
      </c>
      <c r="G344" s="55">
        <v>10.6372584</v>
      </c>
      <c r="H344" s="55">
        <f t="shared" ref="H344:H360" si="111">J344+L344+N344+P344</f>
        <v>9.5986564899999998</v>
      </c>
      <c r="I344" s="55">
        <v>0</v>
      </c>
      <c r="J344" s="55">
        <v>0</v>
      </c>
      <c r="K344" s="55">
        <v>0.72787721000000005</v>
      </c>
      <c r="L344" s="55">
        <v>0.72787721000000005</v>
      </c>
      <c r="M344" s="55">
        <v>4.5599874700000003</v>
      </c>
      <c r="N344" s="55">
        <v>4.5599874700000003</v>
      </c>
      <c r="O344" s="55">
        <v>5.3493937199999992</v>
      </c>
      <c r="P344" s="55">
        <v>4.3107918099999996</v>
      </c>
      <c r="Q344" s="55">
        <f t="shared" ref="Q344:Q360" si="112">F344-H344</f>
        <v>2.2125483799999976</v>
      </c>
      <c r="R344" s="55">
        <f t="shared" ref="R344:R360" si="113">H344-G344</f>
        <v>-1.0386019100000006</v>
      </c>
      <c r="S344" s="57">
        <f t="shared" si="105"/>
        <v>-9.7638119799740936E-2</v>
      </c>
      <c r="T344" s="58" t="s">
        <v>31</v>
      </c>
    </row>
    <row r="345" spans="1:20" s="38" customFormat="1" x14ac:dyDescent="0.25">
      <c r="A345" s="106" t="s">
        <v>677</v>
      </c>
      <c r="B345" s="107" t="s">
        <v>680</v>
      </c>
      <c r="C345" s="107" t="s">
        <v>681</v>
      </c>
      <c r="D345" s="55">
        <v>26.968524160000001</v>
      </c>
      <c r="E345" s="55">
        <f>D345-F345</f>
        <v>26.372482560000002</v>
      </c>
      <c r="F345" s="55">
        <v>0.59604160000000006</v>
      </c>
      <c r="G345" s="55">
        <v>0.59604160000000006</v>
      </c>
      <c r="H345" s="55">
        <f>J345+L345+N345+P345</f>
        <v>0.59604159999999995</v>
      </c>
      <c r="I345" s="55">
        <v>0.59604159999999995</v>
      </c>
      <c r="J345" s="55">
        <v>0.59604159999999995</v>
      </c>
      <c r="K345" s="55">
        <v>0</v>
      </c>
      <c r="L345" s="55">
        <v>0</v>
      </c>
      <c r="M345" s="55">
        <v>0</v>
      </c>
      <c r="N345" s="55">
        <v>0</v>
      </c>
      <c r="O345" s="55">
        <v>1.1102230246251565E-16</v>
      </c>
      <c r="P345" s="55">
        <v>0</v>
      </c>
      <c r="Q345" s="55">
        <f t="shared" si="112"/>
        <v>0</v>
      </c>
      <c r="R345" s="55">
        <f t="shared" si="113"/>
        <v>0</v>
      </c>
      <c r="S345" s="84">
        <f t="shared" si="105"/>
        <v>0</v>
      </c>
      <c r="T345" s="71" t="s">
        <v>31</v>
      </c>
    </row>
    <row r="346" spans="1:20" s="38" customFormat="1" x14ac:dyDescent="0.25">
      <c r="A346" s="52" t="s">
        <v>677</v>
      </c>
      <c r="B346" s="103" t="s">
        <v>682</v>
      </c>
      <c r="C346" s="65" t="s">
        <v>683</v>
      </c>
      <c r="D346" s="55">
        <v>60.839097080000009</v>
      </c>
      <c r="E346" s="55">
        <v>59.231107480000006</v>
      </c>
      <c r="F346" s="55">
        <f>D346-E346</f>
        <v>1.6079896000000033</v>
      </c>
      <c r="G346" s="55">
        <v>1.6079896</v>
      </c>
      <c r="H346" s="55">
        <f t="shared" si="111"/>
        <v>1.6079896</v>
      </c>
      <c r="I346" s="55">
        <v>1.6079896</v>
      </c>
      <c r="J346" s="55">
        <v>1.6079896</v>
      </c>
      <c r="K346" s="55">
        <v>0</v>
      </c>
      <c r="L346" s="55">
        <v>0</v>
      </c>
      <c r="M346" s="55">
        <v>0</v>
      </c>
      <c r="N346" s="55">
        <v>0</v>
      </c>
      <c r="O346" s="55">
        <v>0</v>
      </c>
      <c r="P346" s="55">
        <v>0</v>
      </c>
      <c r="Q346" s="55">
        <f t="shared" si="112"/>
        <v>3.3306690738754696E-15</v>
      </c>
      <c r="R346" s="55">
        <f t="shared" si="113"/>
        <v>0</v>
      </c>
      <c r="S346" s="57">
        <f t="shared" si="105"/>
        <v>0</v>
      </c>
      <c r="T346" s="58" t="s">
        <v>31</v>
      </c>
    </row>
    <row r="347" spans="1:20" s="38" customFormat="1" x14ac:dyDescent="0.25">
      <c r="A347" s="52" t="s">
        <v>677</v>
      </c>
      <c r="B347" s="103" t="s">
        <v>684</v>
      </c>
      <c r="C347" s="65" t="s">
        <v>685</v>
      </c>
      <c r="D347" s="55">
        <v>1670.8609419940001</v>
      </c>
      <c r="E347" s="55">
        <v>651.86662239000009</v>
      </c>
      <c r="F347" s="55">
        <f>D347-E347</f>
        <v>1018.994319604</v>
      </c>
      <c r="G347" s="55">
        <v>198.52400653000001</v>
      </c>
      <c r="H347" s="55">
        <f>J347+L347+N347+P347</f>
        <v>205.64559149999999</v>
      </c>
      <c r="I347" s="55">
        <v>52.509639429999993</v>
      </c>
      <c r="J347" s="55">
        <v>52.509639429999993</v>
      </c>
      <c r="K347" s="55">
        <v>64.109295470000006</v>
      </c>
      <c r="L347" s="55">
        <v>64.109295470000006</v>
      </c>
      <c r="M347" s="55">
        <v>60.837540369999985</v>
      </c>
      <c r="N347" s="55">
        <v>60.837540369999985</v>
      </c>
      <c r="O347" s="55">
        <v>21.067531260000024</v>
      </c>
      <c r="P347" s="55">
        <v>28.18911623</v>
      </c>
      <c r="Q347" s="55">
        <f t="shared" si="112"/>
        <v>813.34872810399997</v>
      </c>
      <c r="R347" s="55">
        <f t="shared" si="113"/>
        <v>7.1215849699999865</v>
      </c>
      <c r="S347" s="57">
        <f t="shared" si="105"/>
        <v>3.5872663938624504E-2</v>
      </c>
      <c r="T347" s="58" t="s">
        <v>31</v>
      </c>
    </row>
    <row r="348" spans="1:20" s="38" customFormat="1" x14ac:dyDescent="0.25">
      <c r="A348" s="68" t="s">
        <v>677</v>
      </c>
      <c r="B348" s="108" t="s">
        <v>686</v>
      </c>
      <c r="C348" s="109" t="s">
        <v>687</v>
      </c>
      <c r="D348" s="55">
        <v>88.549295640000011</v>
      </c>
      <c r="E348" s="55">
        <f>D348-F348</f>
        <v>92.16029309000001</v>
      </c>
      <c r="F348" s="55">
        <v>-3.6109974499999997</v>
      </c>
      <c r="G348" s="55">
        <v>-3.6109974499999997</v>
      </c>
      <c r="H348" s="55">
        <f t="shared" si="111"/>
        <v>-3.6109974499999997</v>
      </c>
      <c r="I348" s="55">
        <v>3.0288751</v>
      </c>
      <c r="J348" s="55">
        <v>3.0288751</v>
      </c>
      <c r="K348" s="55">
        <v>-6.6398725499999998</v>
      </c>
      <c r="L348" s="55">
        <v>-6.6398725499999998</v>
      </c>
      <c r="M348" s="55">
        <v>0</v>
      </c>
      <c r="N348" s="55">
        <v>0</v>
      </c>
      <c r="O348" s="55">
        <v>0</v>
      </c>
      <c r="P348" s="55">
        <v>0</v>
      </c>
      <c r="Q348" s="55">
        <f t="shared" si="112"/>
        <v>0</v>
      </c>
      <c r="R348" s="55">
        <f t="shared" si="113"/>
        <v>0</v>
      </c>
      <c r="S348" s="84">
        <f t="shared" si="105"/>
        <v>0</v>
      </c>
      <c r="T348" s="71" t="s">
        <v>31</v>
      </c>
    </row>
    <row r="349" spans="1:20" s="38" customFormat="1" ht="47.25" x14ac:dyDescent="0.25">
      <c r="A349" s="52" t="s">
        <v>677</v>
      </c>
      <c r="B349" s="103" t="s">
        <v>688</v>
      </c>
      <c r="C349" s="65" t="s">
        <v>689</v>
      </c>
      <c r="D349" s="55">
        <v>73.206429999999997</v>
      </c>
      <c r="E349" s="55">
        <v>0</v>
      </c>
      <c r="F349" s="55">
        <f t="shared" ref="F349:F355" si="114">D349-E349</f>
        <v>73.206429999999997</v>
      </c>
      <c r="G349" s="55">
        <v>26.630629999999996</v>
      </c>
      <c r="H349" s="55">
        <f t="shared" si="111"/>
        <v>23.286483859999997</v>
      </c>
      <c r="I349" s="55">
        <v>2.5715796099999997</v>
      </c>
      <c r="J349" s="55">
        <v>2.5715796099999997</v>
      </c>
      <c r="K349" s="55">
        <v>1.1020272</v>
      </c>
      <c r="L349" s="55">
        <v>1.1020272</v>
      </c>
      <c r="M349" s="55">
        <v>17.499066809999999</v>
      </c>
      <c r="N349" s="55">
        <v>17.499066809999999</v>
      </c>
      <c r="O349" s="55">
        <v>5.4579563799999988</v>
      </c>
      <c r="P349" s="55">
        <v>2.1138102399999998</v>
      </c>
      <c r="Q349" s="55">
        <f t="shared" si="112"/>
        <v>49.91994614</v>
      </c>
      <c r="R349" s="55">
        <f t="shared" si="113"/>
        <v>-3.3441461399999994</v>
      </c>
      <c r="S349" s="57">
        <f t="shared" si="105"/>
        <v>-0.12557517940807258</v>
      </c>
      <c r="T349" s="58" t="s">
        <v>690</v>
      </c>
    </row>
    <row r="350" spans="1:20" s="38" customFormat="1" x14ac:dyDescent="0.25">
      <c r="A350" s="52" t="s">
        <v>677</v>
      </c>
      <c r="B350" s="103" t="s">
        <v>691</v>
      </c>
      <c r="C350" s="65" t="s">
        <v>692</v>
      </c>
      <c r="D350" s="55">
        <v>32.644852770000007</v>
      </c>
      <c r="E350" s="55">
        <v>41.639327400000006</v>
      </c>
      <c r="F350" s="55">
        <f t="shared" si="114"/>
        <v>-8.9944746299999991</v>
      </c>
      <c r="G350" s="55">
        <v>-8.9944746300000009</v>
      </c>
      <c r="H350" s="55">
        <f t="shared" si="111"/>
        <v>-8.9944746299999991</v>
      </c>
      <c r="I350" s="55">
        <v>2.8022575100000005</v>
      </c>
      <c r="J350" s="55">
        <v>2.8022575100000005</v>
      </c>
      <c r="K350" s="55">
        <v>-11.79673214</v>
      </c>
      <c r="L350" s="55">
        <v>-11.79673214</v>
      </c>
      <c r="M350" s="55">
        <v>0</v>
      </c>
      <c r="N350" s="55">
        <v>0</v>
      </c>
      <c r="O350" s="55">
        <v>-1.7763568394002505E-15</v>
      </c>
      <c r="P350" s="55">
        <v>0</v>
      </c>
      <c r="Q350" s="55">
        <f t="shared" si="112"/>
        <v>0</v>
      </c>
      <c r="R350" s="55">
        <f t="shared" si="113"/>
        <v>0</v>
      </c>
      <c r="S350" s="57">
        <f t="shared" si="105"/>
        <v>0</v>
      </c>
      <c r="T350" s="58" t="s">
        <v>31</v>
      </c>
    </row>
    <row r="351" spans="1:20" s="38" customFormat="1" ht="31.5" x14ac:dyDescent="0.25">
      <c r="A351" s="52" t="s">
        <v>677</v>
      </c>
      <c r="B351" s="103" t="s">
        <v>693</v>
      </c>
      <c r="C351" s="65" t="s">
        <v>694</v>
      </c>
      <c r="D351" s="55">
        <v>182.52458665399999</v>
      </c>
      <c r="E351" s="55">
        <v>51.186947029999999</v>
      </c>
      <c r="F351" s="55">
        <f t="shared" si="114"/>
        <v>131.33763962399999</v>
      </c>
      <c r="G351" s="55">
        <v>32.588723620000003</v>
      </c>
      <c r="H351" s="55">
        <f t="shared" si="111"/>
        <v>25.358485229999999</v>
      </c>
      <c r="I351" s="55">
        <v>0.38973817999999999</v>
      </c>
      <c r="J351" s="55">
        <v>0.38973817999999999</v>
      </c>
      <c r="K351" s="55">
        <v>0</v>
      </c>
      <c r="L351" s="55">
        <v>0</v>
      </c>
      <c r="M351" s="55">
        <v>20.827527200000002</v>
      </c>
      <c r="N351" s="55">
        <v>20.827527200000002</v>
      </c>
      <c r="O351" s="55">
        <v>11.371458239999999</v>
      </c>
      <c r="P351" s="55">
        <v>4.1412198499999997</v>
      </c>
      <c r="Q351" s="55">
        <f t="shared" si="112"/>
        <v>105.97915439399999</v>
      </c>
      <c r="R351" s="55">
        <f t="shared" si="113"/>
        <v>-7.2302383900000038</v>
      </c>
      <c r="S351" s="57">
        <f t="shared" si="105"/>
        <v>-0.2218631964328526</v>
      </c>
      <c r="T351" s="58" t="s">
        <v>215</v>
      </c>
    </row>
    <row r="352" spans="1:20" s="38" customFormat="1" ht="31.5" x14ac:dyDescent="0.25">
      <c r="A352" s="52" t="s">
        <v>677</v>
      </c>
      <c r="B352" s="103" t="s">
        <v>695</v>
      </c>
      <c r="C352" s="65" t="s">
        <v>696</v>
      </c>
      <c r="D352" s="55">
        <v>39.856633290000005</v>
      </c>
      <c r="E352" s="55">
        <v>3.79712454</v>
      </c>
      <c r="F352" s="55">
        <f t="shared" si="114"/>
        <v>36.059508750000006</v>
      </c>
      <c r="G352" s="55">
        <v>0.82225979000000005</v>
      </c>
      <c r="H352" s="55">
        <f t="shared" si="111"/>
        <v>0.82225978999999993</v>
      </c>
      <c r="I352" s="55">
        <v>0.40710000000000002</v>
      </c>
      <c r="J352" s="55">
        <v>0.40710000000000002</v>
      </c>
      <c r="K352" s="55">
        <v>0.41515978999999997</v>
      </c>
      <c r="L352" s="55">
        <v>0.41515978999999997</v>
      </c>
      <c r="M352" s="55">
        <v>0</v>
      </c>
      <c r="N352" s="55">
        <v>0</v>
      </c>
      <c r="O352" s="55">
        <v>5.5511151231257827E-17</v>
      </c>
      <c r="P352" s="55">
        <v>0</v>
      </c>
      <c r="Q352" s="55">
        <f t="shared" si="112"/>
        <v>35.237248960000009</v>
      </c>
      <c r="R352" s="55">
        <f t="shared" si="113"/>
        <v>0</v>
      </c>
      <c r="S352" s="57">
        <f t="shared" si="105"/>
        <v>0</v>
      </c>
      <c r="T352" s="101" t="s">
        <v>31</v>
      </c>
    </row>
    <row r="353" spans="1:20" s="38" customFormat="1" ht="31.5" x14ac:dyDescent="0.25">
      <c r="A353" s="52" t="s">
        <v>677</v>
      </c>
      <c r="B353" s="103" t="s">
        <v>697</v>
      </c>
      <c r="C353" s="65" t="s">
        <v>698</v>
      </c>
      <c r="D353" s="55">
        <v>9.2471999999999994</v>
      </c>
      <c r="E353" s="55">
        <v>0</v>
      </c>
      <c r="F353" s="55">
        <f t="shared" si="114"/>
        <v>9.2471999999999994</v>
      </c>
      <c r="G353" s="55">
        <v>9.2471999999999994</v>
      </c>
      <c r="H353" s="55">
        <f t="shared" si="111"/>
        <v>5.7338036100000007</v>
      </c>
      <c r="I353" s="55">
        <v>0</v>
      </c>
      <c r="J353" s="55">
        <v>0</v>
      </c>
      <c r="K353" s="55">
        <v>0.18273867999999999</v>
      </c>
      <c r="L353" s="55">
        <v>0.18273867999999999</v>
      </c>
      <c r="M353" s="55">
        <v>0.46332000000000001</v>
      </c>
      <c r="N353" s="55">
        <v>0.46332000000000001</v>
      </c>
      <c r="O353" s="55">
        <v>8.60114132</v>
      </c>
      <c r="P353" s="55">
        <v>5.0877449300000004</v>
      </c>
      <c r="Q353" s="55">
        <f t="shared" si="112"/>
        <v>3.5133963899999987</v>
      </c>
      <c r="R353" s="55">
        <f t="shared" si="113"/>
        <v>-3.5133963899999987</v>
      </c>
      <c r="S353" s="57">
        <f t="shared" si="105"/>
        <v>-0.37994164611990644</v>
      </c>
      <c r="T353" s="58" t="s">
        <v>215</v>
      </c>
    </row>
    <row r="354" spans="1:20" s="38" customFormat="1" ht="31.5" x14ac:dyDescent="0.25">
      <c r="A354" s="52" t="s">
        <v>677</v>
      </c>
      <c r="B354" s="103" t="s">
        <v>699</v>
      </c>
      <c r="C354" s="65" t="s">
        <v>700</v>
      </c>
      <c r="D354" s="55">
        <v>7.9628000000000005</v>
      </c>
      <c r="E354" s="55">
        <v>0</v>
      </c>
      <c r="F354" s="55">
        <f t="shared" si="114"/>
        <v>7.9628000000000005</v>
      </c>
      <c r="G354" s="55">
        <v>7.9628000000000005</v>
      </c>
      <c r="H354" s="55">
        <f t="shared" si="111"/>
        <v>6.4514462999999989</v>
      </c>
      <c r="I354" s="55">
        <v>1.6350030000000002E-2</v>
      </c>
      <c r="J354" s="55">
        <v>1.6350030000000002E-2</v>
      </c>
      <c r="K354" s="55">
        <v>2.1933273999999998</v>
      </c>
      <c r="L354" s="55">
        <v>2.1933273999999998</v>
      </c>
      <c r="M354" s="55">
        <v>0.9678363499999999</v>
      </c>
      <c r="N354" s="55">
        <v>0.9678363499999999</v>
      </c>
      <c r="O354" s="55">
        <v>4.7852862200000006</v>
      </c>
      <c r="P354" s="55">
        <v>3.2739325199999998</v>
      </c>
      <c r="Q354" s="55">
        <f t="shared" si="112"/>
        <v>1.5113537000000017</v>
      </c>
      <c r="R354" s="55">
        <f t="shared" si="113"/>
        <v>-1.5113537000000017</v>
      </c>
      <c r="S354" s="57">
        <f t="shared" si="105"/>
        <v>-0.18980179082734736</v>
      </c>
      <c r="T354" s="58" t="s">
        <v>215</v>
      </c>
    </row>
    <row r="355" spans="1:20" s="38" customFormat="1" x14ac:dyDescent="0.25">
      <c r="A355" s="52" t="s">
        <v>677</v>
      </c>
      <c r="B355" s="103" t="s">
        <v>701</v>
      </c>
      <c r="C355" s="65" t="s">
        <v>702</v>
      </c>
      <c r="D355" s="55">
        <v>134.714946</v>
      </c>
      <c r="E355" s="55">
        <v>0</v>
      </c>
      <c r="F355" s="55">
        <f t="shared" si="114"/>
        <v>134.714946</v>
      </c>
      <c r="G355" s="55">
        <v>126.56450599999999</v>
      </c>
      <c r="H355" s="55">
        <f t="shared" si="111"/>
        <v>126.35636319</v>
      </c>
      <c r="I355" s="55">
        <v>3.44554874</v>
      </c>
      <c r="J355" s="55">
        <v>3.44554874</v>
      </c>
      <c r="K355" s="55">
        <v>26.722270519999999</v>
      </c>
      <c r="L355" s="55">
        <v>26.722270519999999</v>
      </c>
      <c r="M355" s="55">
        <v>56.838783190000001</v>
      </c>
      <c r="N355" s="55">
        <v>56.838783190000001</v>
      </c>
      <c r="O355" s="55">
        <v>39.557903549999992</v>
      </c>
      <c r="P355" s="55">
        <v>39.349760740000001</v>
      </c>
      <c r="Q355" s="55">
        <f t="shared" si="112"/>
        <v>8.3585828100000015</v>
      </c>
      <c r="R355" s="55">
        <f t="shared" si="113"/>
        <v>-0.20814280999999824</v>
      </c>
      <c r="S355" s="57">
        <f t="shared" si="105"/>
        <v>-1.6445590993733918E-3</v>
      </c>
      <c r="T355" s="58" t="s">
        <v>31</v>
      </c>
    </row>
    <row r="356" spans="1:20" s="38" customFormat="1" ht="31.5" x14ac:dyDescent="0.25">
      <c r="A356" s="52" t="s">
        <v>677</v>
      </c>
      <c r="B356" s="103" t="s">
        <v>703</v>
      </c>
      <c r="C356" s="65" t="s">
        <v>704</v>
      </c>
      <c r="D356" s="55">
        <v>534.15168700619995</v>
      </c>
      <c r="E356" s="55">
        <v>66.065780539999992</v>
      </c>
      <c r="F356" s="55">
        <f>D356-E356</f>
        <v>468.08590646619996</v>
      </c>
      <c r="G356" s="55">
        <v>-4.3374297199999994</v>
      </c>
      <c r="H356" s="55">
        <f t="shared" si="111"/>
        <v>-4.3374297199999994</v>
      </c>
      <c r="I356" s="55">
        <v>4.3650584200000004</v>
      </c>
      <c r="J356" s="55">
        <v>4.3650584200000004</v>
      </c>
      <c r="K356" s="55">
        <v>-8.7024881399999998</v>
      </c>
      <c r="L356" s="55">
        <v>-8.7024881399999998</v>
      </c>
      <c r="M356" s="55">
        <v>0</v>
      </c>
      <c r="N356" s="55">
        <v>0</v>
      </c>
      <c r="O356" s="55">
        <v>0</v>
      </c>
      <c r="P356" s="55">
        <v>0</v>
      </c>
      <c r="Q356" s="55">
        <f t="shared" si="112"/>
        <v>472.42333618619995</v>
      </c>
      <c r="R356" s="55">
        <f t="shared" si="113"/>
        <v>0</v>
      </c>
      <c r="S356" s="57">
        <f t="shared" si="105"/>
        <v>0</v>
      </c>
      <c r="T356" s="88" t="s">
        <v>31</v>
      </c>
    </row>
    <row r="357" spans="1:20" s="38" customFormat="1" ht="31.5" x14ac:dyDescent="0.25">
      <c r="A357" s="52" t="s">
        <v>677</v>
      </c>
      <c r="B357" s="103" t="s">
        <v>705</v>
      </c>
      <c r="C357" s="65" t="s">
        <v>706</v>
      </c>
      <c r="D357" s="55">
        <v>28.659187629999998</v>
      </c>
      <c r="E357" s="55">
        <v>18.15638384</v>
      </c>
      <c r="F357" s="55">
        <f>D357-E357</f>
        <v>10.502803789999998</v>
      </c>
      <c r="G357" s="55">
        <v>10.50280379</v>
      </c>
      <c r="H357" s="55">
        <f t="shared" si="111"/>
        <v>9.7145945599999983</v>
      </c>
      <c r="I357" s="55">
        <v>3.21462833</v>
      </c>
      <c r="J357" s="55">
        <v>3.21462833</v>
      </c>
      <c r="K357" s="55">
        <v>4.1955471299999996</v>
      </c>
      <c r="L357" s="55">
        <v>4.1955471299999996</v>
      </c>
      <c r="M357" s="55">
        <v>2.3044190999999996</v>
      </c>
      <c r="N357" s="55">
        <v>2.3044190999999996</v>
      </c>
      <c r="O357" s="55">
        <v>0.78820923000000054</v>
      </c>
      <c r="P357" s="55">
        <v>0</v>
      </c>
      <c r="Q357" s="55">
        <f t="shared" si="112"/>
        <v>0.78820922999999965</v>
      </c>
      <c r="R357" s="55">
        <f t="shared" si="113"/>
        <v>-0.78820923000000143</v>
      </c>
      <c r="S357" s="57">
        <f t="shared" si="105"/>
        <v>-7.5047505957454574E-2</v>
      </c>
      <c r="T357" s="88" t="s">
        <v>31</v>
      </c>
    </row>
    <row r="358" spans="1:20" s="38" customFormat="1" ht="47.25" x14ac:dyDescent="0.25">
      <c r="A358" s="52" t="s">
        <v>677</v>
      </c>
      <c r="B358" s="103" t="s">
        <v>707</v>
      </c>
      <c r="C358" s="65" t="s">
        <v>708</v>
      </c>
      <c r="D358" s="55">
        <v>40.965147619999996</v>
      </c>
      <c r="E358" s="55">
        <v>0</v>
      </c>
      <c r="F358" s="55">
        <f>D358-E358</f>
        <v>40.965147619999996</v>
      </c>
      <c r="G358" s="55">
        <v>40.965147619999996</v>
      </c>
      <c r="H358" s="55">
        <f t="shared" si="111"/>
        <v>35.199550689999995</v>
      </c>
      <c r="I358" s="55">
        <v>0</v>
      </c>
      <c r="J358" s="55">
        <v>0</v>
      </c>
      <c r="K358" s="55">
        <v>18.674809199999999</v>
      </c>
      <c r="L358" s="55">
        <v>18.674809199999999</v>
      </c>
      <c r="M358" s="55">
        <v>7.5828428199999989</v>
      </c>
      <c r="N358" s="55">
        <v>7.5828428199999989</v>
      </c>
      <c r="O358" s="55">
        <v>14.707495599999998</v>
      </c>
      <c r="P358" s="55">
        <v>8.9418986700000005</v>
      </c>
      <c r="Q358" s="55">
        <f t="shared" si="112"/>
        <v>5.765596930000001</v>
      </c>
      <c r="R358" s="55">
        <f t="shared" si="113"/>
        <v>-5.765596930000001</v>
      </c>
      <c r="S358" s="57">
        <f t="shared" si="105"/>
        <v>-0.14074395589838232</v>
      </c>
      <c r="T358" s="58" t="s">
        <v>709</v>
      </c>
    </row>
    <row r="359" spans="1:20" s="38" customFormat="1" x14ac:dyDescent="0.25">
      <c r="A359" s="52" t="s">
        <v>677</v>
      </c>
      <c r="B359" s="103" t="s">
        <v>710</v>
      </c>
      <c r="C359" s="65" t="s">
        <v>711</v>
      </c>
      <c r="D359" s="55">
        <v>82.143664399999992</v>
      </c>
      <c r="E359" s="55">
        <v>0</v>
      </c>
      <c r="F359" s="55">
        <f>D359-E359</f>
        <v>82.143664399999992</v>
      </c>
      <c r="G359" s="55">
        <v>77.443664399999989</v>
      </c>
      <c r="H359" s="55">
        <f t="shared" si="111"/>
        <v>78.538610779999999</v>
      </c>
      <c r="I359" s="55">
        <v>0.37317113000000002</v>
      </c>
      <c r="J359" s="55">
        <v>0.37317113000000002</v>
      </c>
      <c r="K359" s="55">
        <v>18.346874209999999</v>
      </c>
      <c r="L359" s="55">
        <v>18.346874209999999</v>
      </c>
      <c r="M359" s="55">
        <v>37.236541080000009</v>
      </c>
      <c r="N359" s="55">
        <v>37.236541080000009</v>
      </c>
      <c r="O359" s="55">
        <v>21.487077979999981</v>
      </c>
      <c r="P359" s="55">
        <v>22.582024359999998</v>
      </c>
      <c r="Q359" s="55">
        <f t="shared" si="112"/>
        <v>3.6050536199999925</v>
      </c>
      <c r="R359" s="55">
        <f t="shared" si="113"/>
        <v>1.0949463800000103</v>
      </c>
      <c r="S359" s="57">
        <f t="shared" si="105"/>
        <v>1.4138617903519691E-2</v>
      </c>
      <c r="T359" s="58" t="s">
        <v>31</v>
      </c>
    </row>
    <row r="360" spans="1:20" s="38" customFormat="1" x14ac:dyDescent="0.25">
      <c r="A360" s="52" t="s">
        <v>677</v>
      </c>
      <c r="B360" s="103" t="s">
        <v>712</v>
      </c>
      <c r="C360" s="65" t="s">
        <v>713</v>
      </c>
      <c r="D360" s="55">
        <v>23.202992999999999</v>
      </c>
      <c r="E360" s="55">
        <v>0</v>
      </c>
      <c r="F360" s="55">
        <f>D360-E360</f>
        <v>23.202992999999999</v>
      </c>
      <c r="G360" s="55">
        <v>23.202992999999999</v>
      </c>
      <c r="H360" s="55">
        <f t="shared" si="111"/>
        <v>22.584527039999998</v>
      </c>
      <c r="I360" s="55">
        <v>0</v>
      </c>
      <c r="J360" s="55">
        <v>0</v>
      </c>
      <c r="K360" s="55">
        <v>19.560956279999999</v>
      </c>
      <c r="L360" s="55">
        <v>19.560956279999999</v>
      </c>
      <c r="M360" s="55">
        <v>3.0116399999999999</v>
      </c>
      <c r="N360" s="55">
        <v>3.0116399999999999</v>
      </c>
      <c r="O360" s="55">
        <v>0.63039672000000024</v>
      </c>
      <c r="P360" s="55">
        <v>1.193076E-2</v>
      </c>
      <c r="Q360" s="55">
        <f t="shared" si="112"/>
        <v>0.61846596000000176</v>
      </c>
      <c r="R360" s="55">
        <f t="shared" si="113"/>
        <v>-0.61846596000000176</v>
      </c>
      <c r="S360" s="57">
        <f t="shared" si="105"/>
        <v>-2.6654576847047352E-2</v>
      </c>
      <c r="T360" s="58" t="s">
        <v>31</v>
      </c>
    </row>
    <row r="361" spans="1:20" s="38" customFormat="1" ht="31.5" x14ac:dyDescent="0.25">
      <c r="A361" s="45" t="s">
        <v>714</v>
      </c>
      <c r="B361" s="51" t="s">
        <v>189</v>
      </c>
      <c r="C361" s="47" t="s">
        <v>30</v>
      </c>
      <c r="D361" s="48">
        <v>0</v>
      </c>
      <c r="E361" s="48">
        <v>0</v>
      </c>
      <c r="F361" s="48">
        <v>0</v>
      </c>
      <c r="G361" s="48">
        <v>0</v>
      </c>
      <c r="H361" s="48">
        <v>0</v>
      </c>
      <c r="I361" s="48">
        <v>0</v>
      </c>
      <c r="J361" s="48">
        <v>0</v>
      </c>
      <c r="K361" s="48">
        <v>0</v>
      </c>
      <c r="L361" s="48">
        <v>0</v>
      </c>
      <c r="M361" s="48">
        <v>0</v>
      </c>
      <c r="N361" s="48">
        <v>0</v>
      </c>
      <c r="O361" s="48">
        <v>0</v>
      </c>
      <c r="P361" s="48">
        <v>0</v>
      </c>
      <c r="Q361" s="48">
        <v>0</v>
      </c>
      <c r="R361" s="48">
        <v>0</v>
      </c>
      <c r="S361" s="49">
        <v>0</v>
      </c>
      <c r="T361" s="50" t="s">
        <v>31</v>
      </c>
    </row>
    <row r="362" spans="1:20" s="38" customFormat="1" ht="31.5" x14ac:dyDescent="0.25">
      <c r="A362" s="45" t="s">
        <v>715</v>
      </c>
      <c r="B362" s="51" t="s">
        <v>191</v>
      </c>
      <c r="C362" s="47" t="s">
        <v>30</v>
      </c>
      <c r="D362" s="48">
        <f t="shared" ref="D362:P362" si="115">SUM(D363:D386)</f>
        <v>409.21157530383039</v>
      </c>
      <c r="E362" s="48">
        <f t="shared" si="115"/>
        <v>129.14254976999999</v>
      </c>
      <c r="F362" s="48">
        <f t="shared" si="115"/>
        <v>280.06902553383048</v>
      </c>
      <c r="G362" s="48">
        <f t="shared" si="115"/>
        <v>228.10461743999986</v>
      </c>
      <c r="H362" s="48">
        <f t="shared" si="115"/>
        <v>175.25120162000002</v>
      </c>
      <c r="I362" s="48">
        <f>SUM(I363:I386)</f>
        <v>19.657976689999995</v>
      </c>
      <c r="J362" s="48">
        <f t="shared" si="115"/>
        <v>19.657976689999995</v>
      </c>
      <c r="K362" s="48">
        <f>SUM(K363:K386)</f>
        <v>12.099604869999997</v>
      </c>
      <c r="L362" s="48">
        <f t="shared" si="115"/>
        <v>12.099604869999997</v>
      </c>
      <c r="M362" s="48">
        <f>SUM(M363:M386)</f>
        <v>98.948768810000018</v>
      </c>
      <c r="N362" s="48">
        <f t="shared" si="115"/>
        <v>98.948768810000018</v>
      </c>
      <c r="O362" s="48">
        <f t="shared" si="115"/>
        <v>97.398267069999847</v>
      </c>
      <c r="P362" s="48">
        <f t="shared" si="115"/>
        <v>44.544851250000001</v>
      </c>
      <c r="Q362" s="48">
        <f>SUM(Q363:Q386)</f>
        <v>104.81782391383047</v>
      </c>
      <c r="R362" s="48">
        <f>SUM(R363:R386)</f>
        <v>-52.853415819999839</v>
      </c>
      <c r="S362" s="49">
        <f t="shared" si="105"/>
        <v>-0.23170690893139104</v>
      </c>
      <c r="T362" s="50" t="s">
        <v>31</v>
      </c>
    </row>
    <row r="363" spans="1:20" s="38" customFormat="1" ht="47.25" x14ac:dyDescent="0.25">
      <c r="A363" s="52" t="s">
        <v>715</v>
      </c>
      <c r="B363" s="53" t="s">
        <v>716</v>
      </c>
      <c r="C363" s="65" t="s">
        <v>717</v>
      </c>
      <c r="D363" s="75">
        <v>28.287038410000001</v>
      </c>
      <c r="E363" s="55">
        <v>25.37308363</v>
      </c>
      <c r="F363" s="55">
        <f>D363-E363</f>
        <v>2.913954780000001</v>
      </c>
      <c r="G363" s="55">
        <v>2.9139547800000001</v>
      </c>
      <c r="H363" s="55">
        <f t="shared" ref="H363:H386" si="116">J363+L363+N363+P363</f>
        <v>2.9139547800000001</v>
      </c>
      <c r="I363" s="55">
        <v>2.9139547800000001</v>
      </c>
      <c r="J363" s="55">
        <v>2.9139547800000001</v>
      </c>
      <c r="K363" s="55">
        <v>0</v>
      </c>
      <c r="L363" s="55">
        <v>0</v>
      </c>
      <c r="M363" s="55">
        <v>0</v>
      </c>
      <c r="N363" s="55">
        <v>0</v>
      </c>
      <c r="O363" s="55">
        <v>0</v>
      </c>
      <c r="P363" s="55">
        <v>0</v>
      </c>
      <c r="Q363" s="55">
        <f t="shared" ref="Q363:Q386" si="117">F363-H363</f>
        <v>0</v>
      </c>
      <c r="R363" s="55">
        <f t="shared" ref="R363:R386" si="118">H363-G363</f>
        <v>0</v>
      </c>
      <c r="S363" s="57">
        <f t="shared" si="105"/>
        <v>0</v>
      </c>
      <c r="T363" s="58" t="s">
        <v>31</v>
      </c>
    </row>
    <row r="364" spans="1:20" s="38" customFormat="1" ht="31.5" x14ac:dyDescent="0.25">
      <c r="A364" s="52" t="s">
        <v>715</v>
      </c>
      <c r="B364" s="53" t="s">
        <v>718</v>
      </c>
      <c r="C364" s="65" t="s">
        <v>719</v>
      </c>
      <c r="D364" s="75">
        <v>2.8145655700000001</v>
      </c>
      <c r="E364" s="55">
        <v>2.2975891499999999</v>
      </c>
      <c r="F364" s="55">
        <f t="shared" ref="F364:F386" si="119">D364-E364</f>
        <v>0.51697642000000021</v>
      </c>
      <c r="G364" s="55">
        <v>0.51697641999999999</v>
      </c>
      <c r="H364" s="55">
        <f t="shared" si="116"/>
        <v>0.51697641999999999</v>
      </c>
      <c r="I364" s="55">
        <v>0.51697641999999999</v>
      </c>
      <c r="J364" s="55">
        <v>0.51697641999999999</v>
      </c>
      <c r="K364" s="55">
        <v>0</v>
      </c>
      <c r="L364" s="55">
        <v>0</v>
      </c>
      <c r="M364" s="55">
        <v>0</v>
      </c>
      <c r="N364" s="55">
        <v>0</v>
      </c>
      <c r="O364" s="55">
        <v>0</v>
      </c>
      <c r="P364" s="55">
        <v>0</v>
      </c>
      <c r="Q364" s="55">
        <f t="shared" si="117"/>
        <v>0</v>
      </c>
      <c r="R364" s="55">
        <f t="shared" si="118"/>
        <v>0</v>
      </c>
      <c r="S364" s="57">
        <f t="shared" si="105"/>
        <v>0</v>
      </c>
      <c r="T364" s="58" t="s">
        <v>31</v>
      </c>
    </row>
    <row r="365" spans="1:20" s="38" customFormat="1" ht="31.5" x14ac:dyDescent="0.25">
      <c r="A365" s="52" t="s">
        <v>715</v>
      </c>
      <c r="B365" s="53" t="s">
        <v>720</v>
      </c>
      <c r="C365" s="65" t="s">
        <v>721</v>
      </c>
      <c r="D365" s="75">
        <v>15.74435476</v>
      </c>
      <c r="E365" s="55">
        <v>14.882585950000001</v>
      </c>
      <c r="F365" s="55">
        <f t="shared" si="119"/>
        <v>0.86176880999999916</v>
      </c>
      <c r="G365" s="55">
        <v>0.86176881000000005</v>
      </c>
      <c r="H365" s="55">
        <f t="shared" si="116"/>
        <v>0.86176881000000005</v>
      </c>
      <c r="I365" s="55">
        <v>0.86176881000000005</v>
      </c>
      <c r="J365" s="55">
        <v>0.86176881000000005</v>
      </c>
      <c r="K365" s="55">
        <v>0</v>
      </c>
      <c r="L365" s="55">
        <v>0</v>
      </c>
      <c r="M365" s="55">
        <v>0</v>
      </c>
      <c r="N365" s="55">
        <v>0</v>
      </c>
      <c r="O365" s="55">
        <v>0</v>
      </c>
      <c r="P365" s="55">
        <v>0</v>
      </c>
      <c r="Q365" s="55">
        <f t="shared" si="117"/>
        <v>-8.8817841970012523E-16</v>
      </c>
      <c r="R365" s="55">
        <f t="shared" si="118"/>
        <v>0</v>
      </c>
      <c r="S365" s="57">
        <f t="shared" si="105"/>
        <v>0</v>
      </c>
      <c r="T365" s="58" t="s">
        <v>31</v>
      </c>
    </row>
    <row r="366" spans="1:20" s="38" customFormat="1" ht="47.25" x14ac:dyDescent="0.25">
      <c r="A366" s="52" t="s">
        <v>715</v>
      </c>
      <c r="B366" s="53" t="s">
        <v>722</v>
      </c>
      <c r="C366" s="65" t="s">
        <v>723</v>
      </c>
      <c r="D366" s="75">
        <v>6.5554590599999996</v>
      </c>
      <c r="E366" s="55">
        <v>6.0045158799999996</v>
      </c>
      <c r="F366" s="55">
        <f t="shared" si="119"/>
        <v>0.55094317999999998</v>
      </c>
      <c r="G366" s="55">
        <v>0.55094317999999998</v>
      </c>
      <c r="H366" s="55">
        <f t="shared" si="116"/>
        <v>0.55094317999999998</v>
      </c>
      <c r="I366" s="55">
        <v>0.55094317999999998</v>
      </c>
      <c r="J366" s="55">
        <v>0.55094317999999998</v>
      </c>
      <c r="K366" s="55">
        <v>0</v>
      </c>
      <c r="L366" s="55">
        <v>0</v>
      </c>
      <c r="M366" s="55">
        <v>0</v>
      </c>
      <c r="N366" s="55">
        <v>0</v>
      </c>
      <c r="O366" s="55">
        <v>0</v>
      </c>
      <c r="P366" s="55">
        <v>0</v>
      </c>
      <c r="Q366" s="55">
        <f t="shared" si="117"/>
        <v>0</v>
      </c>
      <c r="R366" s="55">
        <f t="shared" si="118"/>
        <v>0</v>
      </c>
      <c r="S366" s="57">
        <f t="shared" si="105"/>
        <v>0</v>
      </c>
      <c r="T366" s="58" t="s">
        <v>31</v>
      </c>
    </row>
    <row r="367" spans="1:20" s="38" customFormat="1" ht="47.25" x14ac:dyDescent="0.25">
      <c r="A367" s="52" t="s">
        <v>715</v>
      </c>
      <c r="B367" s="53" t="s">
        <v>724</v>
      </c>
      <c r="C367" s="65" t="s">
        <v>725</v>
      </c>
      <c r="D367" s="75">
        <v>24.68283821</v>
      </c>
      <c r="E367" s="55">
        <v>21.773252859999999</v>
      </c>
      <c r="F367" s="55">
        <f t="shared" si="119"/>
        <v>2.9095853500000004</v>
      </c>
      <c r="G367" s="55">
        <v>2.90958535</v>
      </c>
      <c r="H367" s="55">
        <f t="shared" si="116"/>
        <v>2.90958535</v>
      </c>
      <c r="I367" s="55">
        <v>2.90958535</v>
      </c>
      <c r="J367" s="55">
        <v>2.90958535</v>
      </c>
      <c r="K367" s="55">
        <v>0</v>
      </c>
      <c r="L367" s="55">
        <v>0</v>
      </c>
      <c r="M367" s="55">
        <v>0</v>
      </c>
      <c r="N367" s="55">
        <v>0</v>
      </c>
      <c r="O367" s="55">
        <v>0</v>
      </c>
      <c r="P367" s="55">
        <v>0</v>
      </c>
      <c r="Q367" s="55">
        <f t="shared" si="117"/>
        <v>0</v>
      </c>
      <c r="R367" s="55">
        <f t="shared" si="118"/>
        <v>0</v>
      </c>
      <c r="S367" s="57">
        <f t="shared" si="105"/>
        <v>0</v>
      </c>
      <c r="T367" s="58" t="s">
        <v>31</v>
      </c>
    </row>
    <row r="368" spans="1:20" s="38" customFormat="1" ht="47.25" x14ac:dyDescent="0.25">
      <c r="A368" s="52" t="s">
        <v>715</v>
      </c>
      <c r="B368" s="53" t="s">
        <v>726</v>
      </c>
      <c r="C368" s="65" t="s">
        <v>727</v>
      </c>
      <c r="D368" s="75">
        <v>15.915201249999999</v>
      </c>
      <c r="E368" s="55">
        <v>12.98007172</v>
      </c>
      <c r="F368" s="55">
        <f t="shared" si="119"/>
        <v>2.9351295299999993</v>
      </c>
      <c r="G368" s="55">
        <v>2.9351295300000002</v>
      </c>
      <c r="H368" s="55">
        <f t="shared" si="116"/>
        <v>2.9351295300000002</v>
      </c>
      <c r="I368" s="55">
        <v>2.9351295300000002</v>
      </c>
      <c r="J368" s="55">
        <v>2.9351295300000002</v>
      </c>
      <c r="K368" s="55">
        <v>0</v>
      </c>
      <c r="L368" s="55">
        <v>0</v>
      </c>
      <c r="M368" s="55">
        <v>0</v>
      </c>
      <c r="N368" s="55">
        <v>0</v>
      </c>
      <c r="O368" s="55">
        <v>0</v>
      </c>
      <c r="P368" s="55">
        <v>0</v>
      </c>
      <c r="Q368" s="55">
        <f t="shared" si="117"/>
        <v>0</v>
      </c>
      <c r="R368" s="55">
        <f t="shared" si="118"/>
        <v>0</v>
      </c>
      <c r="S368" s="57">
        <f t="shared" si="105"/>
        <v>0</v>
      </c>
      <c r="T368" s="58" t="s">
        <v>31</v>
      </c>
    </row>
    <row r="369" spans="1:20" s="38" customFormat="1" ht="47.25" x14ac:dyDescent="0.25">
      <c r="A369" s="52" t="s">
        <v>715</v>
      </c>
      <c r="B369" s="53" t="s">
        <v>728</v>
      </c>
      <c r="C369" s="65" t="s">
        <v>729</v>
      </c>
      <c r="D369" s="75">
        <v>2.6297015399999997</v>
      </c>
      <c r="E369" s="55">
        <v>2.4840114699999996</v>
      </c>
      <c r="F369" s="55">
        <f t="shared" si="119"/>
        <v>0.14569007000000012</v>
      </c>
      <c r="G369" s="55">
        <v>0.14569007</v>
      </c>
      <c r="H369" s="55">
        <f t="shared" si="116"/>
        <v>0.14569007</v>
      </c>
      <c r="I369" s="55">
        <v>0.14569007</v>
      </c>
      <c r="J369" s="55">
        <v>0.14569007</v>
      </c>
      <c r="K369" s="55">
        <v>0</v>
      </c>
      <c r="L369" s="55">
        <v>0</v>
      </c>
      <c r="M369" s="55">
        <v>0</v>
      </c>
      <c r="N369" s="55">
        <v>0</v>
      </c>
      <c r="O369" s="55">
        <v>0</v>
      </c>
      <c r="P369" s="55">
        <v>0</v>
      </c>
      <c r="Q369" s="55">
        <f t="shared" si="117"/>
        <v>0</v>
      </c>
      <c r="R369" s="55">
        <f t="shared" si="118"/>
        <v>0</v>
      </c>
      <c r="S369" s="57">
        <f t="shared" si="105"/>
        <v>0</v>
      </c>
      <c r="T369" s="58" t="s">
        <v>31</v>
      </c>
    </row>
    <row r="370" spans="1:20" s="38" customFormat="1" ht="47.25" x14ac:dyDescent="0.25">
      <c r="A370" s="52" t="s">
        <v>715</v>
      </c>
      <c r="B370" s="53" t="s">
        <v>730</v>
      </c>
      <c r="C370" s="65" t="s">
        <v>731</v>
      </c>
      <c r="D370" s="75">
        <v>13.865885499999999</v>
      </c>
      <c r="E370" s="55">
        <v>11.79943619</v>
      </c>
      <c r="F370" s="55">
        <f t="shared" si="119"/>
        <v>2.0664493099999994</v>
      </c>
      <c r="G370" s="55">
        <v>2.0664493099999999</v>
      </c>
      <c r="H370" s="55">
        <f t="shared" si="116"/>
        <v>2.0664493099999999</v>
      </c>
      <c r="I370" s="55">
        <v>2.0664493099999999</v>
      </c>
      <c r="J370" s="55">
        <v>2.0664493099999999</v>
      </c>
      <c r="K370" s="55">
        <v>0</v>
      </c>
      <c r="L370" s="55">
        <v>0</v>
      </c>
      <c r="M370" s="55">
        <v>0</v>
      </c>
      <c r="N370" s="55">
        <v>0</v>
      </c>
      <c r="O370" s="55">
        <v>0</v>
      </c>
      <c r="P370" s="55">
        <v>0</v>
      </c>
      <c r="Q370" s="55">
        <f t="shared" si="117"/>
        <v>0</v>
      </c>
      <c r="R370" s="55">
        <f t="shared" si="118"/>
        <v>0</v>
      </c>
      <c r="S370" s="57">
        <f t="shared" si="105"/>
        <v>0</v>
      </c>
      <c r="T370" s="58" t="s">
        <v>31</v>
      </c>
    </row>
    <row r="371" spans="1:20" s="38" customFormat="1" ht="47.25" x14ac:dyDescent="0.25">
      <c r="A371" s="52" t="s">
        <v>715</v>
      </c>
      <c r="B371" s="53" t="s">
        <v>732</v>
      </c>
      <c r="C371" s="65" t="s">
        <v>733</v>
      </c>
      <c r="D371" s="75">
        <v>17.822193830000003</v>
      </c>
      <c r="E371" s="55">
        <v>16.562157940000002</v>
      </c>
      <c r="F371" s="55">
        <f t="shared" si="119"/>
        <v>1.260035890000001</v>
      </c>
      <c r="G371" s="55">
        <v>1.2600358900000002</v>
      </c>
      <c r="H371" s="55">
        <f t="shared" si="116"/>
        <v>1.2600358899999999</v>
      </c>
      <c r="I371" s="55">
        <v>1.2600358899999999</v>
      </c>
      <c r="J371" s="55">
        <v>1.2600358899999999</v>
      </c>
      <c r="K371" s="55">
        <v>0</v>
      </c>
      <c r="L371" s="55">
        <v>0</v>
      </c>
      <c r="M371" s="55">
        <v>0</v>
      </c>
      <c r="N371" s="55">
        <v>0</v>
      </c>
      <c r="O371" s="55">
        <v>2.2204460492503131E-16</v>
      </c>
      <c r="P371" s="55">
        <v>0</v>
      </c>
      <c r="Q371" s="55">
        <f t="shared" si="117"/>
        <v>0</v>
      </c>
      <c r="R371" s="55">
        <f t="shared" si="118"/>
        <v>0</v>
      </c>
      <c r="S371" s="57">
        <f t="shared" si="105"/>
        <v>0</v>
      </c>
      <c r="T371" s="58" t="s">
        <v>31</v>
      </c>
    </row>
    <row r="372" spans="1:20" s="38" customFormat="1" ht="31.5" x14ac:dyDescent="0.25">
      <c r="A372" s="52" t="s">
        <v>715</v>
      </c>
      <c r="B372" s="53" t="s">
        <v>734</v>
      </c>
      <c r="C372" s="65" t="s">
        <v>735</v>
      </c>
      <c r="D372" s="75">
        <v>13.748903329999999</v>
      </c>
      <c r="E372" s="55">
        <v>10.671252819999999</v>
      </c>
      <c r="F372" s="55">
        <f t="shared" si="119"/>
        <v>3.0776505099999998</v>
      </c>
      <c r="G372" s="55">
        <v>3.0776505099999998</v>
      </c>
      <c r="H372" s="55">
        <f t="shared" si="116"/>
        <v>3.0776505099999998</v>
      </c>
      <c r="I372" s="55">
        <v>3.0776505099999998</v>
      </c>
      <c r="J372" s="55">
        <v>3.0776505099999998</v>
      </c>
      <c r="K372" s="55">
        <v>0</v>
      </c>
      <c r="L372" s="55">
        <v>0</v>
      </c>
      <c r="M372" s="55">
        <v>0</v>
      </c>
      <c r="N372" s="55">
        <v>0</v>
      </c>
      <c r="O372" s="55">
        <v>0</v>
      </c>
      <c r="P372" s="55">
        <v>0</v>
      </c>
      <c r="Q372" s="55">
        <f t="shared" si="117"/>
        <v>0</v>
      </c>
      <c r="R372" s="55">
        <f t="shared" si="118"/>
        <v>0</v>
      </c>
      <c r="S372" s="57">
        <f t="shared" si="105"/>
        <v>0</v>
      </c>
      <c r="T372" s="58" t="s">
        <v>31</v>
      </c>
    </row>
    <row r="373" spans="1:20" s="38" customFormat="1" ht="31.5" x14ac:dyDescent="0.25">
      <c r="A373" s="52" t="s">
        <v>715</v>
      </c>
      <c r="B373" s="53" t="s">
        <v>736</v>
      </c>
      <c r="C373" s="65" t="s">
        <v>737</v>
      </c>
      <c r="D373" s="75">
        <v>4.8860485799999998</v>
      </c>
      <c r="E373" s="55">
        <v>4.3145921600000001</v>
      </c>
      <c r="F373" s="55">
        <f t="shared" si="119"/>
        <v>0.57145641999999963</v>
      </c>
      <c r="G373" s="55">
        <v>0.57145641999999996</v>
      </c>
      <c r="H373" s="55">
        <f t="shared" si="116"/>
        <v>0.57145641999999996</v>
      </c>
      <c r="I373" s="55">
        <v>0.57145641999999996</v>
      </c>
      <c r="J373" s="55">
        <v>0.57145641999999996</v>
      </c>
      <c r="K373" s="55">
        <v>0</v>
      </c>
      <c r="L373" s="55">
        <v>0</v>
      </c>
      <c r="M373" s="55">
        <v>0</v>
      </c>
      <c r="N373" s="55">
        <v>0</v>
      </c>
      <c r="O373" s="55">
        <v>0</v>
      </c>
      <c r="P373" s="55">
        <v>0</v>
      </c>
      <c r="Q373" s="55">
        <f t="shared" si="117"/>
        <v>0</v>
      </c>
      <c r="R373" s="55">
        <f t="shared" si="118"/>
        <v>0</v>
      </c>
      <c r="S373" s="57">
        <f t="shared" si="105"/>
        <v>0</v>
      </c>
      <c r="T373" s="58" t="s">
        <v>31</v>
      </c>
    </row>
    <row r="374" spans="1:20" s="38" customFormat="1" ht="31.5" x14ac:dyDescent="0.25">
      <c r="A374" s="52" t="s">
        <v>715</v>
      </c>
      <c r="B374" s="53" t="s">
        <v>738</v>
      </c>
      <c r="C374" s="65" t="s">
        <v>739</v>
      </c>
      <c r="D374" s="75">
        <v>9.3847093840000007</v>
      </c>
      <c r="E374" s="55">
        <v>0</v>
      </c>
      <c r="F374" s="55">
        <f t="shared" si="119"/>
        <v>9.3847093840000007</v>
      </c>
      <c r="G374" s="55">
        <v>9.1259990000000002</v>
      </c>
      <c r="H374" s="55">
        <f t="shared" si="116"/>
        <v>9.0453568499999992</v>
      </c>
      <c r="I374" s="55">
        <v>1.6709000000000002E-2</v>
      </c>
      <c r="J374" s="55">
        <v>1.6709000000000002E-2</v>
      </c>
      <c r="K374" s="55">
        <v>3.2242593099999999</v>
      </c>
      <c r="L374" s="55">
        <v>3.2242593099999999</v>
      </c>
      <c r="M374" s="55">
        <v>4.8597865799999997</v>
      </c>
      <c r="N374" s="55">
        <v>4.8597865799999997</v>
      </c>
      <c r="O374" s="55">
        <v>1.02524411</v>
      </c>
      <c r="P374" s="55">
        <v>0.94460195999999996</v>
      </c>
      <c r="Q374" s="55">
        <f t="shared" si="117"/>
        <v>0.33935253400000143</v>
      </c>
      <c r="R374" s="55">
        <f t="shared" si="118"/>
        <v>-8.0642150000000967E-2</v>
      </c>
      <c r="S374" s="57">
        <f t="shared" si="105"/>
        <v>-8.8365284721158704E-3</v>
      </c>
      <c r="T374" s="58" t="s">
        <v>31</v>
      </c>
    </row>
    <row r="375" spans="1:20" s="38" customFormat="1" ht="31.5" x14ac:dyDescent="0.25">
      <c r="A375" s="52" t="s">
        <v>715</v>
      </c>
      <c r="B375" s="53" t="s">
        <v>740</v>
      </c>
      <c r="C375" s="65" t="s">
        <v>741</v>
      </c>
      <c r="D375" s="75">
        <v>27.019910823999993</v>
      </c>
      <c r="E375" s="55">
        <v>0</v>
      </c>
      <c r="F375" s="55">
        <f t="shared" si="119"/>
        <v>27.019910823999993</v>
      </c>
      <c r="G375" s="55">
        <v>26.000398749999846</v>
      </c>
      <c r="H375" s="55">
        <f t="shared" si="116"/>
        <v>11.80936406</v>
      </c>
      <c r="I375" s="55">
        <v>3.6141890000000003E-2</v>
      </c>
      <c r="J375" s="55">
        <v>3.6141890000000003E-2</v>
      </c>
      <c r="K375" s="55">
        <v>2.3120044000000002</v>
      </c>
      <c r="L375" s="55">
        <v>2.3120044000000002</v>
      </c>
      <c r="M375" s="55">
        <v>4.5483619500000003</v>
      </c>
      <c r="N375" s="55">
        <v>4.5483619500000003</v>
      </c>
      <c r="O375" s="55">
        <v>19.103890509999847</v>
      </c>
      <c r="P375" s="55">
        <v>4.9128558199999999</v>
      </c>
      <c r="Q375" s="55">
        <f t="shared" si="117"/>
        <v>15.210546763999993</v>
      </c>
      <c r="R375" s="55">
        <f t="shared" si="118"/>
        <v>-14.191034689999846</v>
      </c>
      <c r="S375" s="57">
        <f t="shared" ref="S375:S438" si="120">R375/G375</f>
        <v>-0.54580065584570814</v>
      </c>
      <c r="T375" s="58" t="s">
        <v>652</v>
      </c>
    </row>
    <row r="376" spans="1:20" s="38" customFormat="1" ht="47.25" x14ac:dyDescent="0.25">
      <c r="A376" s="52" t="s">
        <v>715</v>
      </c>
      <c r="B376" s="53" t="s">
        <v>742</v>
      </c>
      <c r="C376" s="65" t="s">
        <v>743</v>
      </c>
      <c r="D376" s="75">
        <v>7.0859041039999999</v>
      </c>
      <c r="E376" s="55">
        <v>0</v>
      </c>
      <c r="F376" s="55">
        <f t="shared" si="119"/>
        <v>7.0859041039999999</v>
      </c>
      <c r="G376" s="55">
        <v>6.7592772299999995</v>
      </c>
      <c r="H376" s="55">
        <f t="shared" si="116"/>
        <v>6.3450153599999997</v>
      </c>
      <c r="I376" s="55">
        <v>7.99623E-3</v>
      </c>
      <c r="J376" s="55">
        <v>7.99623E-3</v>
      </c>
      <c r="K376" s="55">
        <v>0.43399314</v>
      </c>
      <c r="L376" s="55">
        <v>0.43399314</v>
      </c>
      <c r="M376" s="55">
        <v>5.3198163699999998</v>
      </c>
      <c r="N376" s="55">
        <v>5.3198163699999998</v>
      </c>
      <c r="O376" s="55">
        <v>0.99747148999999968</v>
      </c>
      <c r="P376" s="55">
        <v>0.58320961999999998</v>
      </c>
      <c r="Q376" s="55">
        <f t="shared" si="117"/>
        <v>0.74088874400000027</v>
      </c>
      <c r="R376" s="55">
        <f t="shared" si="118"/>
        <v>-0.41426186999999981</v>
      </c>
      <c r="S376" s="57">
        <f t="shared" si="120"/>
        <v>-6.1287894534250348E-2</v>
      </c>
      <c r="T376" s="58" t="s">
        <v>31</v>
      </c>
    </row>
    <row r="377" spans="1:20" s="38" customFormat="1" ht="31.5" x14ac:dyDescent="0.25">
      <c r="A377" s="52" t="s">
        <v>715</v>
      </c>
      <c r="B377" s="53" t="s">
        <v>744</v>
      </c>
      <c r="C377" s="65" t="s">
        <v>745</v>
      </c>
      <c r="D377" s="75">
        <v>18.317158184</v>
      </c>
      <c r="E377" s="55">
        <v>0</v>
      </c>
      <c r="F377" s="55">
        <f t="shared" si="119"/>
        <v>18.317158184</v>
      </c>
      <c r="G377" s="55">
        <v>17.712268179999999</v>
      </c>
      <c r="H377" s="55">
        <f t="shared" si="116"/>
        <v>14.112549390000002</v>
      </c>
      <c r="I377" s="55">
        <v>1.2552653499999999</v>
      </c>
      <c r="J377" s="55">
        <v>1.2552653499999999</v>
      </c>
      <c r="K377" s="55">
        <v>1.48387574</v>
      </c>
      <c r="L377" s="55">
        <v>1.48387574</v>
      </c>
      <c r="M377" s="55">
        <v>8.9499633700000008</v>
      </c>
      <c r="N377" s="55">
        <v>8.9499633700000008</v>
      </c>
      <c r="O377" s="55">
        <v>6.0231637199999994</v>
      </c>
      <c r="P377" s="55">
        <v>2.4234449300000001</v>
      </c>
      <c r="Q377" s="55">
        <f t="shared" si="117"/>
        <v>4.2046087939999985</v>
      </c>
      <c r="R377" s="55">
        <f t="shared" si="118"/>
        <v>-3.5997187899999972</v>
      </c>
      <c r="S377" s="57">
        <f t="shared" si="120"/>
        <v>-0.20323307853167327</v>
      </c>
      <c r="T377" s="58" t="s">
        <v>626</v>
      </c>
    </row>
    <row r="378" spans="1:20" s="38" customFormat="1" ht="31.5" x14ac:dyDescent="0.25">
      <c r="A378" s="52" t="s">
        <v>715</v>
      </c>
      <c r="B378" s="53" t="s">
        <v>746</v>
      </c>
      <c r="C378" s="65" t="s">
        <v>747</v>
      </c>
      <c r="D378" s="75">
        <v>30.626632632</v>
      </c>
      <c r="E378" s="55">
        <v>0</v>
      </c>
      <c r="F378" s="55">
        <f t="shared" si="119"/>
        <v>30.626632632</v>
      </c>
      <c r="G378" s="55">
        <v>30.094000000000001</v>
      </c>
      <c r="H378" s="55">
        <f t="shared" si="116"/>
        <v>29.52870021</v>
      </c>
      <c r="I378" s="55">
        <v>0</v>
      </c>
      <c r="J378" s="55">
        <v>0</v>
      </c>
      <c r="K378" s="55">
        <v>2.2959346799999998</v>
      </c>
      <c r="L378" s="55">
        <v>2.2959346799999998</v>
      </c>
      <c r="M378" s="55">
        <v>20.962726190000001</v>
      </c>
      <c r="N378" s="55">
        <v>20.962726190000001</v>
      </c>
      <c r="O378" s="55">
        <v>6.8353391300000013</v>
      </c>
      <c r="P378" s="55">
        <v>6.2700393400000003</v>
      </c>
      <c r="Q378" s="55">
        <f t="shared" si="117"/>
        <v>1.0979324219999995</v>
      </c>
      <c r="R378" s="55">
        <f t="shared" si="118"/>
        <v>-0.56529979000000097</v>
      </c>
      <c r="S378" s="57">
        <f t="shared" si="120"/>
        <v>-1.8784468332558018E-2</v>
      </c>
      <c r="T378" s="58" t="s">
        <v>31</v>
      </c>
    </row>
    <row r="379" spans="1:20" s="38" customFormat="1" ht="31.5" x14ac:dyDescent="0.25">
      <c r="A379" s="52" t="s">
        <v>715</v>
      </c>
      <c r="B379" s="53" t="s">
        <v>748</v>
      </c>
      <c r="C379" s="65" t="s">
        <v>749</v>
      </c>
      <c r="D379" s="75">
        <v>25.900924251999999</v>
      </c>
      <c r="E379" s="55">
        <v>0</v>
      </c>
      <c r="F379" s="55">
        <f t="shared" si="119"/>
        <v>25.900924251999999</v>
      </c>
      <c r="G379" s="55">
        <v>25.51360219</v>
      </c>
      <c r="H379" s="55">
        <f t="shared" si="116"/>
        <v>18.147407250000001</v>
      </c>
      <c r="I379" s="55">
        <v>3.2142190000000001E-2</v>
      </c>
      <c r="J379" s="55">
        <v>3.2142190000000001E-2</v>
      </c>
      <c r="K379" s="55">
        <v>0.13200000000000001</v>
      </c>
      <c r="L379" s="55">
        <v>0.13200000000000001</v>
      </c>
      <c r="M379" s="55">
        <v>10.26399771</v>
      </c>
      <c r="N379" s="55">
        <v>10.26399771</v>
      </c>
      <c r="O379" s="55">
        <v>15.085462290000001</v>
      </c>
      <c r="P379" s="55">
        <v>7.71926735</v>
      </c>
      <c r="Q379" s="55">
        <f t="shared" si="117"/>
        <v>7.7535170019999988</v>
      </c>
      <c r="R379" s="55">
        <f t="shared" si="118"/>
        <v>-7.3661949399999997</v>
      </c>
      <c r="S379" s="57">
        <f t="shared" si="120"/>
        <v>-0.28871638293737933</v>
      </c>
      <c r="T379" s="58" t="s">
        <v>626</v>
      </c>
    </row>
    <row r="380" spans="1:20" s="38" customFormat="1" ht="31.5" x14ac:dyDescent="0.25">
      <c r="A380" s="52" t="s">
        <v>715</v>
      </c>
      <c r="B380" s="53" t="s">
        <v>750</v>
      </c>
      <c r="C380" s="65" t="s">
        <v>751</v>
      </c>
      <c r="D380" s="75">
        <v>15.675683736</v>
      </c>
      <c r="E380" s="55">
        <v>0</v>
      </c>
      <c r="F380" s="55">
        <f t="shared" si="119"/>
        <v>15.675683736</v>
      </c>
      <c r="G380" s="55">
        <v>15.112168480000001</v>
      </c>
      <c r="H380" s="55">
        <f t="shared" si="116"/>
        <v>9.4732238100000004</v>
      </c>
      <c r="I380" s="55">
        <v>0.25016848000000003</v>
      </c>
      <c r="J380" s="55">
        <v>0.25016848000000003</v>
      </c>
      <c r="K380" s="55">
        <v>0</v>
      </c>
      <c r="L380" s="55">
        <v>0</v>
      </c>
      <c r="M380" s="55">
        <v>2.6114784800000002</v>
      </c>
      <c r="N380" s="55">
        <v>2.6114784800000002</v>
      </c>
      <c r="O380" s="55">
        <v>12.250521520000001</v>
      </c>
      <c r="P380" s="55">
        <v>6.6115768499999996</v>
      </c>
      <c r="Q380" s="55">
        <f t="shared" si="117"/>
        <v>6.2024599259999995</v>
      </c>
      <c r="R380" s="55">
        <f t="shared" si="118"/>
        <v>-5.6389446700000008</v>
      </c>
      <c r="S380" s="57">
        <f t="shared" si="120"/>
        <v>-0.37313934644540175</v>
      </c>
      <c r="T380" s="58" t="s">
        <v>626</v>
      </c>
    </row>
    <row r="381" spans="1:20" s="38" customFormat="1" ht="47.25" x14ac:dyDescent="0.25">
      <c r="A381" s="52" t="s">
        <v>715</v>
      </c>
      <c r="B381" s="53" t="s">
        <v>752</v>
      </c>
      <c r="C381" s="65" t="s">
        <v>753</v>
      </c>
      <c r="D381" s="75">
        <v>64.723408038000002</v>
      </c>
      <c r="E381" s="55">
        <v>0</v>
      </c>
      <c r="F381" s="55">
        <f t="shared" si="119"/>
        <v>64.723408038000002</v>
      </c>
      <c r="G381" s="55">
        <v>28.308143339999997</v>
      </c>
      <c r="H381" s="55">
        <f t="shared" si="116"/>
        <v>26.843904690000002</v>
      </c>
      <c r="I381" s="55">
        <v>0.24991327999999999</v>
      </c>
      <c r="J381" s="55">
        <v>0.24991327999999999</v>
      </c>
      <c r="K381" s="55">
        <v>1.95853816</v>
      </c>
      <c r="L381" s="55">
        <v>1.95853816</v>
      </c>
      <c r="M381" s="55">
        <v>23.189513250000001</v>
      </c>
      <c r="N381" s="55">
        <v>23.189513250000001</v>
      </c>
      <c r="O381" s="55">
        <v>2.9101786499999953</v>
      </c>
      <c r="P381" s="55">
        <v>1.44594</v>
      </c>
      <c r="Q381" s="55">
        <f t="shared" si="117"/>
        <v>37.879503348</v>
      </c>
      <c r="R381" s="55">
        <f t="shared" si="118"/>
        <v>-1.4642386499999951</v>
      </c>
      <c r="S381" s="57">
        <f t="shared" si="120"/>
        <v>-5.1724997729928661E-2</v>
      </c>
      <c r="T381" s="58" t="s">
        <v>31</v>
      </c>
    </row>
    <row r="382" spans="1:20" s="38" customFormat="1" ht="31.5" x14ac:dyDescent="0.25">
      <c r="A382" s="52" t="s">
        <v>715</v>
      </c>
      <c r="B382" s="53" t="s">
        <v>754</v>
      </c>
      <c r="C382" s="65" t="s">
        <v>755</v>
      </c>
      <c r="D382" s="75">
        <v>14.111690185220338</v>
      </c>
      <c r="E382" s="55">
        <v>0</v>
      </c>
      <c r="F382" s="55">
        <f t="shared" si="119"/>
        <v>14.111690185220338</v>
      </c>
      <c r="G382" s="55">
        <v>12.789339999999999</v>
      </c>
      <c r="H382" s="55">
        <f t="shared" si="116"/>
        <v>0.58241866000000009</v>
      </c>
      <c r="I382" s="55">
        <v>0</v>
      </c>
      <c r="J382" s="55">
        <v>0</v>
      </c>
      <c r="K382" s="55">
        <v>6.4749860000000006E-2</v>
      </c>
      <c r="L382" s="55">
        <v>6.4749860000000006E-2</v>
      </c>
      <c r="M382" s="55">
        <v>0.1409888</v>
      </c>
      <c r="N382" s="55">
        <v>0.1409888</v>
      </c>
      <c r="O382" s="55">
        <v>12.58360134</v>
      </c>
      <c r="P382" s="55">
        <v>0.37668000000000001</v>
      </c>
      <c r="Q382" s="55">
        <f t="shared" si="117"/>
        <v>13.529271525220338</v>
      </c>
      <c r="R382" s="55">
        <f t="shared" si="118"/>
        <v>-12.206921339999999</v>
      </c>
      <c r="S382" s="57">
        <f t="shared" si="120"/>
        <v>-0.954460616419612</v>
      </c>
      <c r="T382" s="58" t="s">
        <v>652</v>
      </c>
    </row>
    <row r="383" spans="1:20" s="38" customFormat="1" ht="31.5" x14ac:dyDescent="0.25">
      <c r="A383" s="52" t="s">
        <v>715</v>
      </c>
      <c r="B383" s="53" t="s">
        <v>756</v>
      </c>
      <c r="C383" s="65" t="s">
        <v>757</v>
      </c>
      <c r="D383" s="75">
        <v>12.63553060433898</v>
      </c>
      <c r="E383" s="55">
        <v>0</v>
      </c>
      <c r="F383" s="55">
        <f t="shared" si="119"/>
        <v>12.63553060433898</v>
      </c>
      <c r="G383" s="55">
        <v>11.820829999999997</v>
      </c>
      <c r="H383" s="55">
        <f t="shared" si="116"/>
        <v>13.575261430000001</v>
      </c>
      <c r="I383" s="55">
        <v>0</v>
      </c>
      <c r="J383" s="55">
        <v>0</v>
      </c>
      <c r="K383" s="55">
        <v>6.4749860000000006E-2</v>
      </c>
      <c r="L383" s="55">
        <v>6.4749860000000006E-2</v>
      </c>
      <c r="M383" s="55">
        <v>3.28352778</v>
      </c>
      <c r="N383" s="55">
        <v>3.28352778</v>
      </c>
      <c r="O383" s="55">
        <v>8.4725523599999981</v>
      </c>
      <c r="P383" s="55">
        <v>10.22698379</v>
      </c>
      <c r="Q383" s="55">
        <f t="shared" si="117"/>
        <v>-0.93973082566102129</v>
      </c>
      <c r="R383" s="55">
        <f t="shared" si="118"/>
        <v>1.7544314300000039</v>
      </c>
      <c r="S383" s="57">
        <f t="shared" si="120"/>
        <v>0.14841863304015068</v>
      </c>
      <c r="T383" s="58" t="s">
        <v>644</v>
      </c>
    </row>
    <row r="384" spans="1:20" s="38" customFormat="1" ht="31.5" x14ac:dyDescent="0.25">
      <c r="A384" s="52" t="s">
        <v>715</v>
      </c>
      <c r="B384" s="53" t="s">
        <v>758</v>
      </c>
      <c r="C384" s="65" t="s">
        <v>759</v>
      </c>
      <c r="D384" s="75">
        <v>10.380228133016947</v>
      </c>
      <c r="E384" s="55">
        <v>0</v>
      </c>
      <c r="F384" s="55">
        <f t="shared" si="119"/>
        <v>10.380228133016947</v>
      </c>
      <c r="G384" s="55">
        <v>9.5255500000000008</v>
      </c>
      <c r="H384" s="55">
        <f t="shared" si="116"/>
        <v>1.6210546800000001</v>
      </c>
      <c r="I384" s="55">
        <v>0</v>
      </c>
      <c r="J384" s="55">
        <v>0</v>
      </c>
      <c r="K384" s="55">
        <v>6.4749860000000006E-2</v>
      </c>
      <c r="L384" s="55">
        <v>6.4749860000000006E-2</v>
      </c>
      <c r="M384" s="55">
        <v>1.5306248200000001</v>
      </c>
      <c r="N384" s="55">
        <v>1.5306248200000001</v>
      </c>
      <c r="O384" s="55">
        <v>7.9301753200000018</v>
      </c>
      <c r="P384" s="55">
        <v>2.5680000000000001E-2</v>
      </c>
      <c r="Q384" s="55">
        <f t="shared" si="117"/>
        <v>8.7591734530169472</v>
      </c>
      <c r="R384" s="55">
        <f t="shared" si="118"/>
        <v>-7.9044953200000005</v>
      </c>
      <c r="S384" s="57">
        <f t="shared" si="120"/>
        <v>-0.82982035892940564</v>
      </c>
      <c r="T384" s="58" t="s">
        <v>652</v>
      </c>
    </row>
    <row r="385" spans="1:20" s="38" customFormat="1" ht="31.5" x14ac:dyDescent="0.25">
      <c r="A385" s="52" t="s">
        <v>715</v>
      </c>
      <c r="B385" s="53" t="s">
        <v>760</v>
      </c>
      <c r="C385" s="65" t="s">
        <v>761</v>
      </c>
      <c r="D385" s="75">
        <v>17.397605187254229</v>
      </c>
      <c r="E385" s="55">
        <v>0</v>
      </c>
      <c r="F385" s="55">
        <f t="shared" si="119"/>
        <v>17.397605187254229</v>
      </c>
      <c r="G385" s="55">
        <v>15.913400000000001</v>
      </c>
      <c r="H385" s="55">
        <f t="shared" si="116"/>
        <v>14.66723822</v>
      </c>
      <c r="I385" s="55">
        <v>0</v>
      </c>
      <c r="J385" s="55">
        <v>0</v>
      </c>
      <c r="K385" s="55">
        <v>6.4749860000000006E-2</v>
      </c>
      <c r="L385" s="55">
        <v>6.4749860000000006E-2</v>
      </c>
      <c r="M385" s="55">
        <v>13.28798351</v>
      </c>
      <c r="N385" s="55">
        <v>13.28798351</v>
      </c>
      <c r="O385" s="55">
        <v>2.5606666300000018</v>
      </c>
      <c r="P385" s="55">
        <v>1.3145048500000001</v>
      </c>
      <c r="Q385" s="55">
        <f t="shared" si="117"/>
        <v>2.7303669672542288</v>
      </c>
      <c r="R385" s="55">
        <f t="shared" si="118"/>
        <v>-1.2461617800000013</v>
      </c>
      <c r="S385" s="57">
        <f t="shared" si="120"/>
        <v>-7.8308958487815383E-2</v>
      </c>
      <c r="T385" s="58" t="s">
        <v>31</v>
      </c>
    </row>
    <row r="386" spans="1:20" s="38" customFormat="1" ht="31.5" x14ac:dyDescent="0.25">
      <c r="A386" s="52" t="s">
        <v>715</v>
      </c>
      <c r="B386" s="53" t="s">
        <v>762</v>
      </c>
      <c r="C386" s="65" t="s">
        <v>763</v>
      </c>
      <c r="D386" s="75">
        <v>9</v>
      </c>
      <c r="E386" s="55">
        <v>0</v>
      </c>
      <c r="F386" s="55">
        <f t="shared" si="119"/>
        <v>9</v>
      </c>
      <c r="G386" s="55">
        <v>1.62</v>
      </c>
      <c r="H386" s="55">
        <f t="shared" si="116"/>
        <v>1.69006674</v>
      </c>
      <c r="I386" s="55">
        <v>0</v>
      </c>
      <c r="J386" s="55">
        <v>0</v>
      </c>
      <c r="K386" s="55">
        <v>0</v>
      </c>
      <c r="L386" s="55">
        <v>0</v>
      </c>
      <c r="M386" s="55">
        <v>0</v>
      </c>
      <c r="N386" s="55">
        <v>0</v>
      </c>
      <c r="O386" s="55">
        <v>1.62</v>
      </c>
      <c r="P386" s="55">
        <v>1.69006674</v>
      </c>
      <c r="Q386" s="55">
        <f t="shared" si="117"/>
        <v>7.3099332600000002</v>
      </c>
      <c r="R386" s="55">
        <f t="shared" si="118"/>
        <v>7.0066739999999905E-2</v>
      </c>
      <c r="S386" s="57">
        <f t="shared" si="120"/>
        <v>4.3251074074074011E-2</v>
      </c>
      <c r="T386" s="58" t="s">
        <v>31</v>
      </c>
    </row>
    <row r="387" spans="1:20" s="38" customFormat="1" ht="31.5" x14ac:dyDescent="0.25">
      <c r="A387" s="45" t="s">
        <v>764</v>
      </c>
      <c r="B387" s="51" t="s">
        <v>225</v>
      </c>
      <c r="C387" s="47" t="s">
        <v>30</v>
      </c>
      <c r="D387" s="48">
        <f>SUM(D388:D408)</f>
        <v>2091.2836877201548</v>
      </c>
      <c r="E387" s="48">
        <f t="shared" ref="E387:P387" si="121">SUM(E388:E408)</f>
        <v>135.60471250000003</v>
      </c>
      <c r="F387" s="48">
        <f t="shared" si="121"/>
        <v>1955.6789752201553</v>
      </c>
      <c r="G387" s="48">
        <f t="shared" si="121"/>
        <v>159.41529464999996</v>
      </c>
      <c r="H387" s="48">
        <f t="shared" si="121"/>
        <v>218.01739841000003</v>
      </c>
      <c r="I387" s="48">
        <f>SUM(I388:I408)</f>
        <v>6.0945539000000002</v>
      </c>
      <c r="J387" s="48">
        <f t="shared" si="121"/>
        <v>6.0945539000000002</v>
      </c>
      <c r="K387" s="48">
        <f>SUM(K388:K408)</f>
        <v>22.855502729999998</v>
      </c>
      <c r="L387" s="48">
        <f t="shared" si="121"/>
        <v>22.855502729999998</v>
      </c>
      <c r="M387" s="48">
        <f>SUM(M388:M408)</f>
        <v>35.520734419999997</v>
      </c>
      <c r="N387" s="48">
        <f t="shared" si="121"/>
        <v>108.46129442000002</v>
      </c>
      <c r="O387" s="48">
        <f t="shared" si="121"/>
        <v>94.944503600000004</v>
      </c>
      <c r="P387" s="48">
        <f t="shared" si="121"/>
        <v>80.606047360000019</v>
      </c>
      <c r="Q387" s="48">
        <f>SUM(Q388:Q408)</f>
        <v>1861.9952323301552</v>
      </c>
      <c r="R387" s="48">
        <f>SUM(R388:R408)</f>
        <v>-65.731551760000002</v>
      </c>
      <c r="S387" s="49">
        <f t="shared" si="120"/>
        <v>-0.4123290171392599</v>
      </c>
      <c r="T387" s="50" t="s">
        <v>31</v>
      </c>
    </row>
    <row r="388" spans="1:20" s="38" customFormat="1" ht="31.5" x14ac:dyDescent="0.25">
      <c r="A388" s="68" t="s">
        <v>764</v>
      </c>
      <c r="B388" s="82" t="s">
        <v>765</v>
      </c>
      <c r="C388" s="67" t="s">
        <v>766</v>
      </c>
      <c r="D388" s="55">
        <v>10.604242550000002</v>
      </c>
      <c r="E388" s="55">
        <f>D388-F388</f>
        <v>10.090488720000002</v>
      </c>
      <c r="F388" s="55">
        <v>0.51375382999999997</v>
      </c>
      <c r="G388" s="55">
        <v>0.51375382999999997</v>
      </c>
      <c r="H388" s="55">
        <f>J388+L388+N388+P388</f>
        <v>0.51375382999999997</v>
      </c>
      <c r="I388" s="55">
        <v>0.51375382999999997</v>
      </c>
      <c r="J388" s="55">
        <v>0.51375382999999997</v>
      </c>
      <c r="K388" s="55">
        <v>0</v>
      </c>
      <c r="L388" s="55">
        <v>0</v>
      </c>
      <c r="M388" s="55">
        <v>0</v>
      </c>
      <c r="N388" s="55">
        <v>0</v>
      </c>
      <c r="O388" s="55">
        <v>0</v>
      </c>
      <c r="P388" s="55">
        <v>0</v>
      </c>
      <c r="Q388" s="55">
        <f t="shared" ref="Q388:Q399" si="122">F388-H388</f>
        <v>0</v>
      </c>
      <c r="R388" s="55">
        <f t="shared" ref="R388:R399" si="123">H388-G388</f>
        <v>0</v>
      </c>
      <c r="S388" s="84">
        <f t="shared" si="120"/>
        <v>0</v>
      </c>
      <c r="T388" s="71" t="s">
        <v>31</v>
      </c>
    </row>
    <row r="389" spans="1:20" s="38" customFormat="1" x14ac:dyDescent="0.25">
      <c r="A389" s="68" t="s">
        <v>764</v>
      </c>
      <c r="B389" s="82" t="s">
        <v>767</v>
      </c>
      <c r="C389" s="67" t="s">
        <v>768</v>
      </c>
      <c r="D389" s="55">
        <v>7.7587331199999996</v>
      </c>
      <c r="E389" s="55">
        <f>D389-F389</f>
        <v>8.1456339999999905E-2</v>
      </c>
      <c r="F389" s="55">
        <v>7.6772767799999997</v>
      </c>
      <c r="G389" s="55">
        <v>1.1372767799999999</v>
      </c>
      <c r="H389" s="55">
        <f>J389+L389+N389+P389</f>
        <v>1.1372749000000002</v>
      </c>
      <c r="I389" s="55">
        <v>0</v>
      </c>
      <c r="J389" s="55">
        <v>0</v>
      </c>
      <c r="K389" s="55">
        <v>1.0788432400000001</v>
      </c>
      <c r="L389" s="55">
        <v>1.0788432400000001</v>
      </c>
      <c r="M389" s="55">
        <v>5.8431660000000003E-2</v>
      </c>
      <c r="N389" s="55">
        <v>5.8431660000000003E-2</v>
      </c>
      <c r="O389" s="55">
        <v>1.8799999997806682E-6</v>
      </c>
      <c r="P389" s="55">
        <v>0</v>
      </c>
      <c r="Q389" s="55">
        <f t="shared" si="122"/>
        <v>6.5400018799999993</v>
      </c>
      <c r="R389" s="55">
        <f t="shared" si="123"/>
        <v>-1.8799999996765848E-6</v>
      </c>
      <c r="S389" s="84">
        <f t="shared" si="120"/>
        <v>-1.6530716468831669E-6</v>
      </c>
      <c r="T389" s="71" t="s">
        <v>31</v>
      </c>
    </row>
    <row r="390" spans="1:20" s="38" customFormat="1" ht="31.5" x14ac:dyDescent="0.25">
      <c r="A390" s="52" t="s">
        <v>764</v>
      </c>
      <c r="B390" s="103" t="s">
        <v>769</v>
      </c>
      <c r="C390" s="65" t="s">
        <v>770</v>
      </c>
      <c r="D390" s="55">
        <v>1.54181173</v>
      </c>
      <c r="E390" s="55">
        <v>0.46721172999999999</v>
      </c>
      <c r="F390" s="55">
        <f t="shared" ref="F390:F399" si="124">D390-E390</f>
        <v>1.0746</v>
      </c>
      <c r="G390" s="55">
        <v>1.0746</v>
      </c>
      <c r="H390" s="55">
        <f t="shared" ref="H390:H408" si="125">J390+L390+N390+P390</f>
        <v>0.89508778999999994</v>
      </c>
      <c r="I390" s="55">
        <v>0</v>
      </c>
      <c r="J390" s="55">
        <v>0</v>
      </c>
      <c r="K390" s="55">
        <v>8.2065999999999997E-3</v>
      </c>
      <c r="L390" s="55">
        <v>8.2065999999999997E-3</v>
      </c>
      <c r="M390" s="55">
        <v>1.868585E-2</v>
      </c>
      <c r="N390" s="55">
        <v>1.868585E-2</v>
      </c>
      <c r="O390" s="55">
        <v>1.0477075499999999</v>
      </c>
      <c r="P390" s="55">
        <v>0.86819533999999998</v>
      </c>
      <c r="Q390" s="55">
        <f t="shared" si="122"/>
        <v>0.17951221000000006</v>
      </c>
      <c r="R390" s="55">
        <f t="shared" si="123"/>
        <v>-0.17951221000000006</v>
      </c>
      <c r="S390" s="57">
        <f t="shared" si="120"/>
        <v>-0.16705026056206967</v>
      </c>
      <c r="T390" s="58" t="s">
        <v>595</v>
      </c>
    </row>
    <row r="391" spans="1:20" s="38" customFormat="1" x14ac:dyDescent="0.25">
      <c r="A391" s="68" t="s">
        <v>764</v>
      </c>
      <c r="B391" s="69" t="s">
        <v>771</v>
      </c>
      <c r="C391" s="105" t="s">
        <v>772</v>
      </c>
      <c r="D391" s="55">
        <v>4.69915913</v>
      </c>
      <c r="E391" s="55">
        <f>D391-F391</f>
        <v>1.9140113299999997</v>
      </c>
      <c r="F391" s="55">
        <v>2.7851478000000003</v>
      </c>
      <c r="G391" s="55">
        <v>2.7851478000000003</v>
      </c>
      <c r="H391" s="55">
        <f>J391+L391+N391+P391</f>
        <v>2.7851478000000003</v>
      </c>
      <c r="I391" s="55">
        <v>0.52680578</v>
      </c>
      <c r="J391" s="55">
        <v>0.52680578</v>
      </c>
      <c r="K391" s="55">
        <v>2.2583420200000002</v>
      </c>
      <c r="L391" s="55">
        <v>2.2583420200000002</v>
      </c>
      <c r="M391" s="55">
        <v>0</v>
      </c>
      <c r="N391" s="55">
        <v>0</v>
      </c>
      <c r="O391" s="55">
        <v>0</v>
      </c>
      <c r="P391" s="55">
        <v>0</v>
      </c>
      <c r="Q391" s="55">
        <f t="shared" si="122"/>
        <v>0</v>
      </c>
      <c r="R391" s="55">
        <f t="shared" si="123"/>
        <v>0</v>
      </c>
      <c r="S391" s="84">
        <f t="shared" si="120"/>
        <v>0</v>
      </c>
      <c r="T391" s="71" t="s">
        <v>31</v>
      </c>
    </row>
    <row r="392" spans="1:20" s="38" customFormat="1" ht="31.5" x14ac:dyDescent="0.25">
      <c r="A392" s="52" t="s">
        <v>764</v>
      </c>
      <c r="B392" s="103" t="s">
        <v>773</v>
      </c>
      <c r="C392" s="65" t="s">
        <v>774</v>
      </c>
      <c r="D392" s="55">
        <v>237.40437009220278</v>
      </c>
      <c r="E392" s="55">
        <v>6.1200383400000007</v>
      </c>
      <c r="F392" s="55">
        <f t="shared" si="124"/>
        <v>231.28433175220277</v>
      </c>
      <c r="G392" s="55">
        <v>5.9261038600000004</v>
      </c>
      <c r="H392" s="55">
        <f t="shared" si="125"/>
        <v>4.4892244100000003</v>
      </c>
      <c r="I392" s="55">
        <v>0.24793026000000001</v>
      </c>
      <c r="J392" s="55">
        <v>0.24793026000000001</v>
      </c>
      <c r="K392" s="55">
        <v>0.28300085000000003</v>
      </c>
      <c r="L392" s="55">
        <v>0.28300085000000003</v>
      </c>
      <c r="M392" s="55">
        <v>0.96632879000000005</v>
      </c>
      <c r="N392" s="55">
        <v>0.96632879000000005</v>
      </c>
      <c r="O392" s="55">
        <v>4.42884396</v>
      </c>
      <c r="P392" s="55">
        <v>2.9919645099999999</v>
      </c>
      <c r="Q392" s="55">
        <f t="shared" si="122"/>
        <v>226.79510734220278</v>
      </c>
      <c r="R392" s="55">
        <f t="shared" si="123"/>
        <v>-1.4368794500000002</v>
      </c>
      <c r="S392" s="57">
        <f t="shared" si="120"/>
        <v>-0.24246612680865165</v>
      </c>
      <c r="T392" s="58" t="s">
        <v>595</v>
      </c>
    </row>
    <row r="393" spans="1:20" s="38" customFormat="1" ht="31.5" x14ac:dyDescent="0.25">
      <c r="A393" s="52" t="s">
        <v>764</v>
      </c>
      <c r="B393" s="103" t="s">
        <v>775</v>
      </c>
      <c r="C393" s="65" t="s">
        <v>776</v>
      </c>
      <c r="D393" s="55">
        <v>276.1085350866</v>
      </c>
      <c r="E393" s="55">
        <v>13.734966359999998</v>
      </c>
      <c r="F393" s="55">
        <f t="shared" si="124"/>
        <v>262.37356872660001</v>
      </c>
      <c r="G393" s="55">
        <v>5.5680684000000005</v>
      </c>
      <c r="H393" s="55">
        <f t="shared" si="125"/>
        <v>5.8214225600000002</v>
      </c>
      <c r="I393" s="55">
        <v>0</v>
      </c>
      <c r="J393" s="55">
        <v>0</v>
      </c>
      <c r="K393" s="55">
        <v>2.5597012800000001</v>
      </c>
      <c r="L393" s="55">
        <v>2.5597012800000001</v>
      </c>
      <c r="M393" s="55">
        <v>2.9782744399999999</v>
      </c>
      <c r="N393" s="55">
        <v>2.9782744399999999</v>
      </c>
      <c r="O393" s="55">
        <v>3.0092680000000538E-2</v>
      </c>
      <c r="P393" s="55">
        <v>0.28344683999999998</v>
      </c>
      <c r="Q393" s="55">
        <f t="shared" si="122"/>
        <v>256.55214616660004</v>
      </c>
      <c r="R393" s="55">
        <f t="shared" si="123"/>
        <v>0.25335415999999977</v>
      </c>
      <c r="S393" s="57">
        <f t="shared" si="120"/>
        <v>4.5501265753128996E-2</v>
      </c>
      <c r="T393" s="58" t="s">
        <v>31</v>
      </c>
    </row>
    <row r="394" spans="1:20" s="38" customFormat="1" ht="31.5" x14ac:dyDescent="0.25">
      <c r="A394" s="52" t="s">
        <v>764</v>
      </c>
      <c r="B394" s="103" t="s">
        <v>777</v>
      </c>
      <c r="C394" s="65" t="s">
        <v>778</v>
      </c>
      <c r="D394" s="55">
        <v>205.68734713356599</v>
      </c>
      <c r="E394" s="55">
        <v>21.335148330000003</v>
      </c>
      <c r="F394" s="55">
        <f t="shared" si="124"/>
        <v>184.35219880356598</v>
      </c>
      <c r="G394" s="55">
        <v>0.42287448</v>
      </c>
      <c r="H394" s="55">
        <f t="shared" si="125"/>
        <v>0.42287448</v>
      </c>
      <c r="I394" s="55">
        <v>0.42287448</v>
      </c>
      <c r="J394" s="55">
        <v>0.42287448</v>
      </c>
      <c r="K394" s="55">
        <v>0</v>
      </c>
      <c r="L394" s="55">
        <v>0</v>
      </c>
      <c r="M394" s="55">
        <v>0</v>
      </c>
      <c r="N394" s="55">
        <v>0</v>
      </c>
      <c r="O394" s="55">
        <v>0</v>
      </c>
      <c r="P394" s="55">
        <v>0</v>
      </c>
      <c r="Q394" s="55">
        <f t="shared" si="122"/>
        <v>183.92932432356599</v>
      </c>
      <c r="R394" s="55">
        <f t="shared" si="123"/>
        <v>0</v>
      </c>
      <c r="S394" s="57">
        <f t="shared" si="120"/>
        <v>0</v>
      </c>
      <c r="T394" s="58" t="s">
        <v>31</v>
      </c>
    </row>
    <row r="395" spans="1:20" s="38" customFormat="1" ht="31.5" x14ac:dyDescent="0.25">
      <c r="A395" s="52" t="s">
        <v>764</v>
      </c>
      <c r="B395" s="103" t="s">
        <v>779</v>
      </c>
      <c r="C395" s="65" t="s">
        <v>780</v>
      </c>
      <c r="D395" s="55">
        <v>134.64249107118638</v>
      </c>
      <c r="E395" s="55">
        <v>15.373258249999999</v>
      </c>
      <c r="F395" s="55">
        <f t="shared" si="124"/>
        <v>119.26923282118639</v>
      </c>
      <c r="G395" s="55">
        <v>11.167898209999999</v>
      </c>
      <c r="H395" s="55">
        <f t="shared" si="125"/>
        <v>3.76949443</v>
      </c>
      <c r="I395" s="55">
        <v>2.1898210000000001E-2</v>
      </c>
      <c r="J395" s="55">
        <v>2.1898210000000001E-2</v>
      </c>
      <c r="K395" s="55">
        <v>1.1640800000000001E-3</v>
      </c>
      <c r="L395" s="55">
        <v>1.1640800000000001E-3</v>
      </c>
      <c r="M395" s="55">
        <v>0.25563098000000001</v>
      </c>
      <c r="N395" s="55">
        <v>0.25563098000000001</v>
      </c>
      <c r="O395" s="55">
        <v>10.889204939999999</v>
      </c>
      <c r="P395" s="55">
        <v>3.4908011600000002</v>
      </c>
      <c r="Q395" s="55">
        <f t="shared" si="122"/>
        <v>115.4997383911864</v>
      </c>
      <c r="R395" s="55">
        <f t="shared" si="123"/>
        <v>-7.3984037799999989</v>
      </c>
      <c r="S395" s="57">
        <f t="shared" si="120"/>
        <v>-0.66247055989239712</v>
      </c>
      <c r="T395" s="58" t="s">
        <v>595</v>
      </c>
    </row>
    <row r="396" spans="1:20" s="38" customFormat="1" ht="63" x14ac:dyDescent="0.25">
      <c r="A396" s="52" t="s">
        <v>764</v>
      </c>
      <c r="B396" s="103" t="s">
        <v>781</v>
      </c>
      <c r="C396" s="65" t="s">
        <v>782</v>
      </c>
      <c r="D396" s="55">
        <v>458.95989887539997</v>
      </c>
      <c r="E396" s="55">
        <v>8.0298999999999996</v>
      </c>
      <c r="F396" s="55">
        <f t="shared" si="124"/>
        <v>450.92999887539997</v>
      </c>
      <c r="G396" s="55">
        <v>1.4873399999999999</v>
      </c>
      <c r="H396" s="55">
        <f t="shared" si="125"/>
        <v>0.96346266000000003</v>
      </c>
      <c r="I396" s="55">
        <v>0</v>
      </c>
      <c r="J396" s="55">
        <v>0</v>
      </c>
      <c r="K396" s="55">
        <v>0</v>
      </c>
      <c r="L396" s="55">
        <v>0</v>
      </c>
      <c r="M396" s="55">
        <v>0</v>
      </c>
      <c r="N396" s="55">
        <v>0</v>
      </c>
      <c r="O396" s="55">
        <v>1.4873399999999999</v>
      </c>
      <c r="P396" s="55">
        <v>0.96346266000000003</v>
      </c>
      <c r="Q396" s="55">
        <f t="shared" si="122"/>
        <v>449.96653621539997</v>
      </c>
      <c r="R396" s="55">
        <f t="shared" si="123"/>
        <v>-0.52387733999999986</v>
      </c>
      <c r="S396" s="57">
        <f t="shared" si="120"/>
        <v>-0.35222433337367376</v>
      </c>
      <c r="T396" s="58" t="s">
        <v>595</v>
      </c>
    </row>
    <row r="397" spans="1:20" s="38" customFormat="1" ht="47.25" x14ac:dyDescent="0.25">
      <c r="A397" s="52" t="s">
        <v>764</v>
      </c>
      <c r="B397" s="103" t="s">
        <v>783</v>
      </c>
      <c r="C397" s="65" t="s">
        <v>784</v>
      </c>
      <c r="D397" s="55">
        <v>29.803934910000002</v>
      </c>
      <c r="E397" s="55">
        <v>16.284534910000001</v>
      </c>
      <c r="F397" s="55">
        <f t="shared" si="124"/>
        <v>13.519400000000001</v>
      </c>
      <c r="G397" s="55">
        <v>9.6349999999999998</v>
      </c>
      <c r="H397" s="55">
        <f>J397+L397+N397+P397</f>
        <v>5.6800000000000003E-2</v>
      </c>
      <c r="I397" s="55">
        <v>0</v>
      </c>
      <c r="J397" s="55">
        <v>0</v>
      </c>
      <c r="K397" s="55">
        <v>0</v>
      </c>
      <c r="L397" s="55">
        <v>0</v>
      </c>
      <c r="M397" s="55">
        <v>0</v>
      </c>
      <c r="N397" s="55">
        <v>0</v>
      </c>
      <c r="O397" s="55">
        <v>9.6349999999999998</v>
      </c>
      <c r="P397" s="55">
        <v>5.6800000000000003E-2</v>
      </c>
      <c r="Q397" s="55">
        <f t="shared" si="122"/>
        <v>13.4626</v>
      </c>
      <c r="R397" s="55">
        <f t="shared" si="123"/>
        <v>-9.5781999999999989</v>
      </c>
      <c r="S397" s="57">
        <f t="shared" si="120"/>
        <v>-0.99410482615464446</v>
      </c>
      <c r="T397" s="88" t="s">
        <v>785</v>
      </c>
    </row>
    <row r="398" spans="1:20" s="38" customFormat="1" ht="31.5" x14ac:dyDescent="0.25">
      <c r="A398" s="52" t="s">
        <v>764</v>
      </c>
      <c r="B398" s="103" t="s">
        <v>786</v>
      </c>
      <c r="C398" s="65" t="s">
        <v>787</v>
      </c>
      <c r="D398" s="55">
        <v>79.475835200000006</v>
      </c>
      <c r="E398" s="55">
        <v>4.4249999999999998E-2</v>
      </c>
      <c r="F398" s="55">
        <f t="shared" si="124"/>
        <v>79.431585200000001</v>
      </c>
      <c r="G398" s="55">
        <v>37.452505199999997</v>
      </c>
      <c r="H398" s="55">
        <f>J398+L398+N398+P398</f>
        <v>37.452505200000004</v>
      </c>
      <c r="I398" s="55">
        <v>0.17699999999999999</v>
      </c>
      <c r="J398" s="55">
        <v>0.17699999999999999</v>
      </c>
      <c r="K398" s="55">
        <v>11.41171956</v>
      </c>
      <c r="L398" s="55">
        <v>11.41171956</v>
      </c>
      <c r="M398" s="55">
        <v>22.136235120000002</v>
      </c>
      <c r="N398" s="55">
        <v>22.136235120000002</v>
      </c>
      <c r="O398" s="55">
        <v>3.7275505199999941</v>
      </c>
      <c r="P398" s="55">
        <v>3.7275505199999999</v>
      </c>
      <c r="Q398" s="55">
        <f t="shared" si="122"/>
        <v>41.979079999999996</v>
      </c>
      <c r="R398" s="55">
        <f t="shared" si="123"/>
        <v>0</v>
      </c>
      <c r="S398" s="57">
        <f t="shared" si="120"/>
        <v>0</v>
      </c>
      <c r="T398" s="101" t="s">
        <v>31</v>
      </c>
    </row>
    <row r="399" spans="1:20" s="38" customFormat="1" ht="31.5" x14ac:dyDescent="0.25">
      <c r="A399" s="52" t="s">
        <v>764</v>
      </c>
      <c r="B399" s="103" t="s">
        <v>788</v>
      </c>
      <c r="C399" s="65" t="s">
        <v>789</v>
      </c>
      <c r="D399" s="55">
        <v>459.83923517120002</v>
      </c>
      <c r="E399" s="55">
        <v>22.019137049999998</v>
      </c>
      <c r="F399" s="55">
        <f t="shared" si="124"/>
        <v>437.82009812120003</v>
      </c>
      <c r="G399" s="55">
        <v>10.988341889999999</v>
      </c>
      <c r="H399" s="55">
        <f>J399+L399+N399+P399</f>
        <v>9.6001424799999988</v>
      </c>
      <c r="I399" s="55">
        <v>3.0370019900000003</v>
      </c>
      <c r="J399" s="55">
        <v>3.0370019900000003</v>
      </c>
      <c r="K399" s="55">
        <v>1.3084515699999999</v>
      </c>
      <c r="L399" s="55">
        <v>1.3084515699999999</v>
      </c>
      <c r="M399" s="55">
        <v>1.7283819299999996</v>
      </c>
      <c r="N399" s="55">
        <v>1.7283819299999996</v>
      </c>
      <c r="O399" s="55">
        <v>4.9145063999999996</v>
      </c>
      <c r="P399" s="55">
        <v>3.5263069900000001</v>
      </c>
      <c r="Q399" s="55">
        <f t="shared" si="122"/>
        <v>428.21995564120004</v>
      </c>
      <c r="R399" s="55">
        <f t="shared" si="123"/>
        <v>-1.3881994100000004</v>
      </c>
      <c r="S399" s="57">
        <f t="shared" si="120"/>
        <v>-0.12633383852602356</v>
      </c>
      <c r="T399" s="101" t="s">
        <v>790</v>
      </c>
    </row>
    <row r="400" spans="1:20" s="38" customFormat="1" ht="47.25" x14ac:dyDescent="0.25">
      <c r="A400" s="68" t="s">
        <v>764</v>
      </c>
      <c r="B400" s="82" t="s">
        <v>791</v>
      </c>
      <c r="C400" s="67" t="s">
        <v>792</v>
      </c>
      <c r="D400" s="55" t="s">
        <v>31</v>
      </c>
      <c r="E400" s="55" t="s">
        <v>31</v>
      </c>
      <c r="F400" s="55" t="s">
        <v>31</v>
      </c>
      <c r="G400" s="55" t="s">
        <v>31</v>
      </c>
      <c r="H400" s="55">
        <f t="shared" si="125"/>
        <v>124.33365552000001</v>
      </c>
      <c r="I400" s="55" t="s">
        <v>31</v>
      </c>
      <c r="J400" s="55">
        <v>0</v>
      </c>
      <c r="K400" s="55" t="s">
        <v>31</v>
      </c>
      <c r="L400" s="55">
        <v>0</v>
      </c>
      <c r="M400" s="55" t="s">
        <v>31</v>
      </c>
      <c r="N400" s="55">
        <v>72.940560000000005</v>
      </c>
      <c r="O400" s="55" t="s">
        <v>31</v>
      </c>
      <c r="P400" s="55">
        <v>51.393095520000003</v>
      </c>
      <c r="Q400" s="55" t="s">
        <v>31</v>
      </c>
      <c r="R400" s="55" t="s">
        <v>31</v>
      </c>
      <c r="S400" s="57" t="s">
        <v>31</v>
      </c>
      <c r="T400" s="87" t="s">
        <v>793</v>
      </c>
    </row>
    <row r="401" spans="1:20" s="38" customFormat="1" ht="47.25" x14ac:dyDescent="0.25">
      <c r="A401" s="52" t="s">
        <v>764</v>
      </c>
      <c r="B401" s="103" t="s">
        <v>794</v>
      </c>
      <c r="C401" s="65" t="s">
        <v>795</v>
      </c>
      <c r="D401" s="55">
        <v>108</v>
      </c>
      <c r="E401" s="55">
        <v>0</v>
      </c>
      <c r="F401" s="55">
        <f>D401-E401</f>
        <v>108</v>
      </c>
      <c r="G401" s="55">
        <v>32.223401689999996</v>
      </c>
      <c r="H401" s="55">
        <f>J401+L401+N401+P401</f>
        <v>6.6572242699999995</v>
      </c>
      <c r="I401" s="55">
        <v>0.49585147999999996</v>
      </c>
      <c r="J401" s="55">
        <v>0.49585147999999996</v>
      </c>
      <c r="K401" s="55">
        <v>2.5767469300000001</v>
      </c>
      <c r="L401" s="55">
        <v>2.5767469300000001</v>
      </c>
      <c r="M401" s="55">
        <v>3.5846258599999996</v>
      </c>
      <c r="N401" s="55">
        <v>3.5846258599999996</v>
      </c>
      <c r="O401" s="55">
        <v>25.566177419999999</v>
      </c>
      <c r="P401" s="55">
        <v>0</v>
      </c>
      <c r="Q401" s="55">
        <f t="shared" ref="Q401:Q408" si="126">F401-H401</f>
        <v>101.34277573</v>
      </c>
      <c r="R401" s="55">
        <f t="shared" ref="R401:R408" si="127">H401-G401</f>
        <v>-25.566177419999995</v>
      </c>
      <c r="S401" s="57">
        <f t="shared" si="120"/>
        <v>-0.79340405044617124</v>
      </c>
      <c r="T401" s="88" t="s">
        <v>796</v>
      </c>
    </row>
    <row r="402" spans="1:20" s="38" customFormat="1" ht="31.5" x14ac:dyDescent="0.25">
      <c r="A402" s="68" t="s">
        <v>764</v>
      </c>
      <c r="B402" s="110" t="s">
        <v>797</v>
      </c>
      <c r="C402" s="67" t="s">
        <v>798</v>
      </c>
      <c r="D402" s="55">
        <v>17.664314390000001</v>
      </c>
      <c r="E402" s="55">
        <f>D402-F402</f>
        <v>17.062320230000001</v>
      </c>
      <c r="F402" s="55">
        <v>0.60199415999999994</v>
      </c>
      <c r="G402" s="55">
        <v>0.60199415999999994</v>
      </c>
      <c r="H402" s="55">
        <f t="shared" si="125"/>
        <v>0.60199415999999994</v>
      </c>
      <c r="I402" s="55">
        <v>0.60199415999999994</v>
      </c>
      <c r="J402" s="55">
        <v>0.60199415999999994</v>
      </c>
      <c r="K402" s="55">
        <v>0</v>
      </c>
      <c r="L402" s="55">
        <v>0</v>
      </c>
      <c r="M402" s="55">
        <v>0</v>
      </c>
      <c r="N402" s="55">
        <v>0</v>
      </c>
      <c r="O402" s="55">
        <v>0</v>
      </c>
      <c r="P402" s="55">
        <v>0</v>
      </c>
      <c r="Q402" s="55">
        <f t="shared" si="126"/>
        <v>0</v>
      </c>
      <c r="R402" s="55">
        <f t="shared" si="127"/>
        <v>0</v>
      </c>
      <c r="S402" s="84">
        <f t="shared" si="120"/>
        <v>0</v>
      </c>
      <c r="T402" s="71" t="s">
        <v>31</v>
      </c>
    </row>
    <row r="403" spans="1:20" s="38" customFormat="1" x14ac:dyDescent="0.25">
      <c r="A403" s="68" t="s">
        <v>764</v>
      </c>
      <c r="B403" s="82" t="s">
        <v>799</v>
      </c>
      <c r="C403" s="67" t="s">
        <v>800</v>
      </c>
      <c r="D403" s="55">
        <v>3.0974346199999991</v>
      </c>
      <c r="E403" s="55">
        <f>D403-F403</f>
        <v>3.0479909099999993</v>
      </c>
      <c r="F403" s="55">
        <v>4.9443710000000002E-2</v>
      </c>
      <c r="G403" s="55">
        <v>4.9443710000000002E-2</v>
      </c>
      <c r="H403" s="55">
        <f t="shared" si="125"/>
        <v>4.9443710000000002E-2</v>
      </c>
      <c r="I403" s="55">
        <v>4.9443710000000002E-2</v>
      </c>
      <c r="J403" s="55">
        <v>4.9443710000000002E-2</v>
      </c>
      <c r="K403" s="55">
        <v>0</v>
      </c>
      <c r="L403" s="55">
        <v>0</v>
      </c>
      <c r="M403" s="55">
        <v>0</v>
      </c>
      <c r="N403" s="55">
        <v>0</v>
      </c>
      <c r="O403" s="55">
        <v>0</v>
      </c>
      <c r="P403" s="55">
        <v>0</v>
      </c>
      <c r="Q403" s="55">
        <f t="shared" si="126"/>
        <v>0</v>
      </c>
      <c r="R403" s="55">
        <f t="shared" si="127"/>
        <v>0</v>
      </c>
      <c r="S403" s="84">
        <f t="shared" si="120"/>
        <v>0</v>
      </c>
      <c r="T403" s="71" t="s">
        <v>31</v>
      </c>
    </row>
    <row r="404" spans="1:20" s="38" customFormat="1" ht="31.5" x14ac:dyDescent="0.25">
      <c r="A404" s="52" t="s">
        <v>764</v>
      </c>
      <c r="B404" s="103" t="s">
        <v>801</v>
      </c>
      <c r="C404" s="65" t="s">
        <v>802</v>
      </c>
      <c r="D404" s="55">
        <v>1.4810000000000001</v>
      </c>
      <c r="E404" s="55">
        <v>0</v>
      </c>
      <c r="F404" s="55">
        <f>D404-E404</f>
        <v>1.4810000000000001</v>
      </c>
      <c r="G404" s="55">
        <v>1.4810000000000001</v>
      </c>
      <c r="H404" s="55">
        <f t="shared" si="125"/>
        <v>0</v>
      </c>
      <c r="I404" s="55">
        <v>0</v>
      </c>
      <c r="J404" s="55">
        <v>0</v>
      </c>
      <c r="K404" s="55">
        <v>0</v>
      </c>
      <c r="L404" s="55">
        <v>0</v>
      </c>
      <c r="M404" s="55">
        <v>0</v>
      </c>
      <c r="N404" s="55">
        <v>0</v>
      </c>
      <c r="O404" s="55">
        <v>1.4810000000000001</v>
      </c>
      <c r="P404" s="55">
        <v>0</v>
      </c>
      <c r="Q404" s="55">
        <f t="shared" si="126"/>
        <v>1.4810000000000001</v>
      </c>
      <c r="R404" s="55">
        <f t="shared" si="127"/>
        <v>-1.4810000000000001</v>
      </c>
      <c r="S404" s="57">
        <f t="shared" si="120"/>
        <v>-1</v>
      </c>
      <c r="T404" s="58" t="s">
        <v>340</v>
      </c>
    </row>
    <row r="405" spans="1:20" s="38" customFormat="1" ht="31.5" x14ac:dyDescent="0.25">
      <c r="A405" s="52" t="s">
        <v>764</v>
      </c>
      <c r="B405" s="103" t="s">
        <v>803</v>
      </c>
      <c r="C405" s="65" t="s">
        <v>804</v>
      </c>
      <c r="D405" s="55">
        <v>16.44090224</v>
      </c>
      <c r="E405" s="55">
        <v>0</v>
      </c>
      <c r="F405" s="55">
        <f>D405-E405</f>
        <v>16.44090224</v>
      </c>
      <c r="G405" s="55">
        <v>16.44090224</v>
      </c>
      <c r="H405" s="55">
        <f t="shared" si="125"/>
        <v>1.1835022500000001</v>
      </c>
      <c r="I405" s="55">
        <v>0</v>
      </c>
      <c r="J405" s="55">
        <v>0</v>
      </c>
      <c r="K405" s="55">
        <v>0</v>
      </c>
      <c r="L405" s="55">
        <v>0</v>
      </c>
      <c r="M405" s="55">
        <v>1.1835022500000001</v>
      </c>
      <c r="N405" s="55">
        <v>1.1835022500000001</v>
      </c>
      <c r="O405" s="55">
        <v>15.25739999</v>
      </c>
      <c r="P405" s="55">
        <v>0</v>
      </c>
      <c r="Q405" s="55">
        <f t="shared" si="126"/>
        <v>15.25739999</v>
      </c>
      <c r="R405" s="55">
        <f t="shared" si="127"/>
        <v>-15.25739999</v>
      </c>
      <c r="S405" s="57">
        <f t="shared" si="120"/>
        <v>-0.92801476264966831</v>
      </c>
      <c r="T405" s="58" t="s">
        <v>340</v>
      </c>
    </row>
    <row r="406" spans="1:20" s="38" customFormat="1" ht="47.25" x14ac:dyDescent="0.25">
      <c r="A406" s="52" t="s">
        <v>764</v>
      </c>
      <c r="B406" s="103" t="s">
        <v>805</v>
      </c>
      <c r="C406" s="65" t="s">
        <v>806</v>
      </c>
      <c r="D406" s="55">
        <v>15.292799999999998</v>
      </c>
      <c r="E406" s="55">
        <v>0</v>
      </c>
      <c r="F406" s="55">
        <f>D406-E406</f>
        <v>15.292799999999998</v>
      </c>
      <c r="G406" s="55">
        <v>15.292799999999998</v>
      </c>
      <c r="H406" s="55">
        <f>J406+L406+N406+P406</f>
        <v>12.47068998</v>
      </c>
      <c r="I406" s="55">
        <v>0</v>
      </c>
      <c r="J406" s="55">
        <v>0</v>
      </c>
      <c r="K406" s="55">
        <v>0</v>
      </c>
      <c r="L406" s="55">
        <v>0</v>
      </c>
      <c r="M406" s="55">
        <v>0</v>
      </c>
      <c r="N406" s="55">
        <v>0</v>
      </c>
      <c r="O406" s="55">
        <v>15.292799999999998</v>
      </c>
      <c r="P406" s="55">
        <v>12.47068998</v>
      </c>
      <c r="Q406" s="55">
        <f t="shared" si="126"/>
        <v>2.8221100199999984</v>
      </c>
      <c r="R406" s="55">
        <f t="shared" si="127"/>
        <v>-2.8221100199999984</v>
      </c>
      <c r="S406" s="57">
        <f t="shared" si="120"/>
        <v>-0.18453847693032008</v>
      </c>
      <c r="T406" s="58" t="s">
        <v>709</v>
      </c>
    </row>
    <row r="407" spans="1:20" s="38" customFormat="1" x14ac:dyDescent="0.25">
      <c r="A407" s="52" t="s">
        <v>764</v>
      </c>
      <c r="B407" s="103" t="s">
        <v>807</v>
      </c>
      <c r="C407" s="65" t="s">
        <v>808</v>
      </c>
      <c r="D407" s="55">
        <v>4.6868424000000006</v>
      </c>
      <c r="E407" s="55">
        <v>0</v>
      </c>
      <c r="F407" s="55">
        <f>D407-E407</f>
        <v>4.6868424000000006</v>
      </c>
      <c r="G407" s="55">
        <v>4.6868424000000006</v>
      </c>
      <c r="H407" s="55">
        <f t="shared" si="125"/>
        <v>4.4137259799999997</v>
      </c>
      <c r="I407" s="55">
        <v>0</v>
      </c>
      <c r="J407" s="55">
        <v>0</v>
      </c>
      <c r="K407" s="55">
        <v>1.3693265999999999</v>
      </c>
      <c r="L407" s="55">
        <v>1.3693265999999999</v>
      </c>
      <c r="M407" s="55">
        <v>2.6106375399999999</v>
      </c>
      <c r="N407" s="55">
        <v>2.6106375399999999</v>
      </c>
      <c r="O407" s="55">
        <v>0.70687825999999998</v>
      </c>
      <c r="P407" s="55">
        <v>0.43376184000000001</v>
      </c>
      <c r="Q407" s="55">
        <f t="shared" si="126"/>
        <v>0.27311642000000091</v>
      </c>
      <c r="R407" s="55">
        <f t="shared" si="127"/>
        <v>-0.27311642000000091</v>
      </c>
      <c r="S407" s="57">
        <f t="shared" si="120"/>
        <v>-5.8273011270872019E-2</v>
      </c>
      <c r="T407" s="58" t="s">
        <v>31</v>
      </c>
    </row>
    <row r="408" spans="1:20" s="38" customFormat="1" ht="31.5" x14ac:dyDescent="0.25">
      <c r="A408" s="52" t="s">
        <v>764</v>
      </c>
      <c r="B408" s="103" t="s">
        <v>809</v>
      </c>
      <c r="C408" s="65" t="s">
        <v>810</v>
      </c>
      <c r="D408" s="55">
        <v>18.094799999999999</v>
      </c>
      <c r="E408" s="55">
        <v>0</v>
      </c>
      <c r="F408" s="55">
        <f>D408-E408</f>
        <v>18.094799999999999</v>
      </c>
      <c r="G408" s="55">
        <v>0.48</v>
      </c>
      <c r="H408" s="55">
        <f t="shared" si="125"/>
        <v>0.39997199999999999</v>
      </c>
      <c r="I408" s="55">
        <v>0</v>
      </c>
      <c r="J408" s="55">
        <v>0</v>
      </c>
      <c r="K408" s="55">
        <v>0</v>
      </c>
      <c r="L408" s="55">
        <v>0</v>
      </c>
      <c r="M408" s="55">
        <v>0</v>
      </c>
      <c r="N408" s="55">
        <v>0</v>
      </c>
      <c r="O408" s="55">
        <v>0.48</v>
      </c>
      <c r="P408" s="55">
        <v>0.39997199999999999</v>
      </c>
      <c r="Q408" s="55">
        <f t="shared" si="126"/>
        <v>17.694828000000001</v>
      </c>
      <c r="R408" s="55">
        <f t="shared" si="127"/>
        <v>-8.0027999999999988E-2</v>
      </c>
      <c r="S408" s="57">
        <f t="shared" si="120"/>
        <v>-0.16672499999999998</v>
      </c>
      <c r="T408" s="58" t="s">
        <v>215</v>
      </c>
    </row>
    <row r="409" spans="1:20" s="38" customFormat="1" ht="47.25" x14ac:dyDescent="0.25">
      <c r="A409" s="45" t="s">
        <v>811</v>
      </c>
      <c r="B409" s="51" t="s">
        <v>261</v>
      </c>
      <c r="C409" s="47" t="s">
        <v>30</v>
      </c>
      <c r="D409" s="48">
        <f t="shared" ref="D409:R409" si="128">D410</f>
        <v>0</v>
      </c>
      <c r="E409" s="48">
        <f t="shared" si="128"/>
        <v>0</v>
      </c>
      <c r="F409" s="48">
        <f t="shared" si="128"/>
        <v>0</v>
      </c>
      <c r="G409" s="48">
        <f t="shared" si="128"/>
        <v>0</v>
      </c>
      <c r="H409" s="48">
        <f t="shared" si="128"/>
        <v>0</v>
      </c>
      <c r="I409" s="48">
        <f t="shared" si="128"/>
        <v>0</v>
      </c>
      <c r="J409" s="48">
        <f t="shared" si="128"/>
        <v>0</v>
      </c>
      <c r="K409" s="48">
        <f t="shared" si="128"/>
        <v>0</v>
      </c>
      <c r="L409" s="48">
        <f t="shared" si="128"/>
        <v>0</v>
      </c>
      <c r="M409" s="48">
        <f t="shared" si="128"/>
        <v>0</v>
      </c>
      <c r="N409" s="48">
        <f t="shared" si="128"/>
        <v>0</v>
      </c>
      <c r="O409" s="48">
        <f t="shared" si="128"/>
        <v>0</v>
      </c>
      <c r="P409" s="48">
        <f t="shared" si="128"/>
        <v>0</v>
      </c>
      <c r="Q409" s="48">
        <f t="shared" si="128"/>
        <v>0</v>
      </c>
      <c r="R409" s="48">
        <f t="shared" si="128"/>
        <v>0</v>
      </c>
      <c r="S409" s="49">
        <v>0</v>
      </c>
      <c r="T409" s="50" t="s">
        <v>31</v>
      </c>
    </row>
    <row r="410" spans="1:20" s="38" customFormat="1" x14ac:dyDescent="0.25">
      <c r="A410" s="45" t="s">
        <v>812</v>
      </c>
      <c r="B410" s="51" t="s">
        <v>813</v>
      </c>
      <c r="C410" s="47" t="s">
        <v>30</v>
      </c>
      <c r="D410" s="48">
        <f t="shared" ref="D410:P410" si="129">SUM(D411:D412)</f>
        <v>0</v>
      </c>
      <c r="E410" s="48">
        <f t="shared" si="129"/>
        <v>0</v>
      </c>
      <c r="F410" s="48">
        <f t="shared" si="129"/>
        <v>0</v>
      </c>
      <c r="G410" s="48">
        <f t="shared" si="129"/>
        <v>0</v>
      </c>
      <c r="H410" s="48">
        <f t="shared" si="129"/>
        <v>0</v>
      </c>
      <c r="I410" s="48">
        <f>SUM(I411:I412)</f>
        <v>0</v>
      </c>
      <c r="J410" s="48">
        <f t="shared" si="129"/>
        <v>0</v>
      </c>
      <c r="K410" s="48">
        <f>SUM(K411:K412)</f>
        <v>0</v>
      </c>
      <c r="L410" s="48">
        <f t="shared" si="129"/>
        <v>0</v>
      </c>
      <c r="M410" s="48">
        <f>SUM(M411:M412)</f>
        <v>0</v>
      </c>
      <c r="N410" s="48">
        <f t="shared" si="129"/>
        <v>0</v>
      </c>
      <c r="O410" s="48">
        <f t="shared" si="129"/>
        <v>0</v>
      </c>
      <c r="P410" s="48">
        <f t="shared" si="129"/>
        <v>0</v>
      </c>
      <c r="Q410" s="48">
        <f>SUM(Q411:Q412)</f>
        <v>0</v>
      </c>
      <c r="R410" s="48">
        <f>SUM(R411:R412)</f>
        <v>0</v>
      </c>
      <c r="S410" s="49">
        <v>0</v>
      </c>
      <c r="T410" s="50" t="s">
        <v>31</v>
      </c>
    </row>
    <row r="411" spans="1:20" s="38" customFormat="1" ht="47.25" x14ac:dyDescent="0.25">
      <c r="A411" s="45" t="s">
        <v>814</v>
      </c>
      <c r="B411" s="51" t="s">
        <v>265</v>
      </c>
      <c r="C411" s="47" t="s">
        <v>30</v>
      </c>
      <c r="D411" s="48">
        <v>0</v>
      </c>
      <c r="E411" s="48">
        <v>0</v>
      </c>
      <c r="F411" s="48">
        <v>0</v>
      </c>
      <c r="G411" s="48">
        <v>0</v>
      </c>
      <c r="H411" s="48">
        <v>0</v>
      </c>
      <c r="I411" s="48">
        <v>0</v>
      </c>
      <c r="J411" s="48">
        <v>0</v>
      </c>
      <c r="K411" s="48">
        <v>0</v>
      </c>
      <c r="L411" s="48">
        <v>0</v>
      </c>
      <c r="M411" s="48">
        <v>0</v>
      </c>
      <c r="N411" s="48">
        <v>0</v>
      </c>
      <c r="O411" s="48">
        <v>0</v>
      </c>
      <c r="P411" s="48">
        <v>0</v>
      </c>
      <c r="Q411" s="48">
        <v>0</v>
      </c>
      <c r="R411" s="48">
        <v>0</v>
      </c>
      <c r="S411" s="49">
        <v>0</v>
      </c>
      <c r="T411" s="50" t="s">
        <v>31</v>
      </c>
    </row>
    <row r="412" spans="1:20" s="38" customFormat="1" ht="47.25" x14ac:dyDescent="0.25">
      <c r="A412" s="45" t="s">
        <v>815</v>
      </c>
      <c r="B412" s="51" t="s">
        <v>267</v>
      </c>
      <c r="C412" s="47" t="s">
        <v>30</v>
      </c>
      <c r="D412" s="48">
        <f t="shared" ref="D412:R412" si="130">SUM(D413:D413)</f>
        <v>0</v>
      </c>
      <c r="E412" s="48">
        <f t="shared" si="130"/>
        <v>0</v>
      </c>
      <c r="F412" s="48">
        <f t="shared" si="130"/>
        <v>0</v>
      </c>
      <c r="G412" s="48">
        <f t="shared" si="130"/>
        <v>0</v>
      </c>
      <c r="H412" s="48">
        <f t="shared" si="130"/>
        <v>0</v>
      </c>
      <c r="I412" s="48">
        <f t="shared" si="130"/>
        <v>0</v>
      </c>
      <c r="J412" s="48">
        <f t="shared" si="130"/>
        <v>0</v>
      </c>
      <c r="K412" s="48">
        <f t="shared" si="130"/>
        <v>0</v>
      </c>
      <c r="L412" s="48">
        <f t="shared" si="130"/>
        <v>0</v>
      </c>
      <c r="M412" s="48">
        <f t="shared" si="130"/>
        <v>0</v>
      </c>
      <c r="N412" s="48">
        <f t="shared" si="130"/>
        <v>0</v>
      </c>
      <c r="O412" s="48">
        <f t="shared" si="130"/>
        <v>0</v>
      </c>
      <c r="P412" s="48">
        <f t="shared" si="130"/>
        <v>0</v>
      </c>
      <c r="Q412" s="48">
        <f t="shared" si="130"/>
        <v>0</v>
      </c>
      <c r="R412" s="48">
        <f t="shared" si="130"/>
        <v>0</v>
      </c>
      <c r="S412" s="49">
        <v>0</v>
      </c>
      <c r="T412" s="50" t="s">
        <v>31</v>
      </c>
    </row>
    <row r="413" spans="1:20" s="38" customFormat="1" x14ac:dyDescent="0.25">
      <c r="A413" s="45" t="s">
        <v>816</v>
      </c>
      <c r="B413" s="51" t="s">
        <v>271</v>
      </c>
      <c r="C413" s="47" t="s">
        <v>30</v>
      </c>
      <c r="D413" s="48">
        <v>0</v>
      </c>
      <c r="E413" s="48">
        <v>0</v>
      </c>
      <c r="F413" s="48">
        <v>0</v>
      </c>
      <c r="G413" s="48">
        <v>0</v>
      </c>
      <c r="H413" s="48">
        <v>0</v>
      </c>
      <c r="I413" s="48">
        <v>0</v>
      </c>
      <c r="J413" s="48">
        <v>0</v>
      </c>
      <c r="K413" s="48">
        <v>0</v>
      </c>
      <c r="L413" s="48">
        <v>0</v>
      </c>
      <c r="M413" s="48">
        <v>0</v>
      </c>
      <c r="N413" s="48">
        <v>0</v>
      </c>
      <c r="O413" s="48">
        <v>0</v>
      </c>
      <c r="P413" s="48">
        <v>0</v>
      </c>
      <c r="Q413" s="48">
        <v>0</v>
      </c>
      <c r="R413" s="48">
        <v>0</v>
      </c>
      <c r="S413" s="49">
        <v>0</v>
      </c>
      <c r="T413" s="50" t="s">
        <v>31</v>
      </c>
    </row>
    <row r="414" spans="1:20" s="38" customFormat="1" ht="47.25" x14ac:dyDescent="0.25">
      <c r="A414" s="45" t="s">
        <v>817</v>
      </c>
      <c r="B414" s="51" t="s">
        <v>265</v>
      </c>
      <c r="C414" s="47" t="s">
        <v>30</v>
      </c>
      <c r="D414" s="48">
        <v>0</v>
      </c>
      <c r="E414" s="48">
        <v>0</v>
      </c>
      <c r="F414" s="48">
        <v>0</v>
      </c>
      <c r="G414" s="48">
        <v>0</v>
      </c>
      <c r="H414" s="48">
        <v>0</v>
      </c>
      <c r="I414" s="48">
        <v>0</v>
      </c>
      <c r="J414" s="48">
        <v>0</v>
      </c>
      <c r="K414" s="48">
        <v>0</v>
      </c>
      <c r="L414" s="48">
        <v>0</v>
      </c>
      <c r="M414" s="48">
        <v>0</v>
      </c>
      <c r="N414" s="48">
        <v>0</v>
      </c>
      <c r="O414" s="48">
        <v>0</v>
      </c>
      <c r="P414" s="48">
        <v>0</v>
      </c>
      <c r="Q414" s="48">
        <v>0</v>
      </c>
      <c r="R414" s="48">
        <v>0</v>
      </c>
      <c r="S414" s="49">
        <v>0</v>
      </c>
      <c r="T414" s="50" t="s">
        <v>31</v>
      </c>
    </row>
    <row r="415" spans="1:20" s="38" customFormat="1" ht="47.25" x14ac:dyDescent="0.25">
      <c r="A415" s="45" t="s">
        <v>818</v>
      </c>
      <c r="B415" s="51" t="s">
        <v>267</v>
      </c>
      <c r="C415" s="47" t="s">
        <v>30</v>
      </c>
      <c r="D415" s="48">
        <v>0</v>
      </c>
      <c r="E415" s="48">
        <v>0</v>
      </c>
      <c r="F415" s="48">
        <v>0</v>
      </c>
      <c r="G415" s="48">
        <v>0</v>
      </c>
      <c r="H415" s="48">
        <v>0</v>
      </c>
      <c r="I415" s="48">
        <v>0</v>
      </c>
      <c r="J415" s="48">
        <v>0</v>
      </c>
      <c r="K415" s="48">
        <v>0</v>
      </c>
      <c r="L415" s="48">
        <v>0</v>
      </c>
      <c r="M415" s="48">
        <v>0</v>
      </c>
      <c r="N415" s="48">
        <v>0</v>
      </c>
      <c r="O415" s="48">
        <v>0</v>
      </c>
      <c r="P415" s="48">
        <v>0</v>
      </c>
      <c r="Q415" s="48">
        <v>0</v>
      </c>
      <c r="R415" s="48">
        <v>0</v>
      </c>
      <c r="S415" s="49">
        <v>0</v>
      </c>
      <c r="T415" s="50" t="s">
        <v>31</v>
      </c>
    </row>
    <row r="416" spans="1:20" s="38" customFormat="1" x14ac:dyDescent="0.25">
      <c r="A416" s="45" t="s">
        <v>819</v>
      </c>
      <c r="B416" s="46" t="s">
        <v>275</v>
      </c>
      <c r="C416" s="47" t="s">
        <v>30</v>
      </c>
      <c r="D416" s="48">
        <f t="shared" ref="D416:P416" si="131">SUM(D418:D420,D417)</f>
        <v>2432.7583046509999</v>
      </c>
      <c r="E416" s="48">
        <f t="shared" si="131"/>
        <v>1702.3773655799998</v>
      </c>
      <c r="F416" s="48">
        <f t="shared" si="131"/>
        <v>730.38093907100006</v>
      </c>
      <c r="G416" s="48">
        <f t="shared" si="131"/>
        <v>97.260566342000004</v>
      </c>
      <c r="H416" s="48">
        <f t="shared" si="131"/>
        <v>60.455715130000002</v>
      </c>
      <c r="I416" s="48">
        <f>SUM(I418:I420,I417)</f>
        <v>5.8011387600000006</v>
      </c>
      <c r="J416" s="48">
        <f t="shared" si="131"/>
        <v>5.8011387600000006</v>
      </c>
      <c r="K416" s="48">
        <f>SUM(K418:K420,K417)</f>
        <v>1.8099062799999999</v>
      </c>
      <c r="L416" s="48">
        <f t="shared" si="131"/>
        <v>1.8099062799999999</v>
      </c>
      <c r="M416" s="48">
        <f>SUM(M418:M420,M417)</f>
        <v>16.28050627</v>
      </c>
      <c r="N416" s="48">
        <f t="shared" si="131"/>
        <v>16.28050627</v>
      </c>
      <c r="O416" s="48">
        <f t="shared" si="131"/>
        <v>73.369015031999993</v>
      </c>
      <c r="P416" s="48">
        <f t="shared" si="131"/>
        <v>36.564163820000005</v>
      </c>
      <c r="Q416" s="48">
        <f>SUM(Q418:Q420,Q417)</f>
        <v>669.92522394100001</v>
      </c>
      <c r="R416" s="48">
        <f>SUM(R418:R420,R417)</f>
        <v>-36.804851212000003</v>
      </c>
      <c r="S416" s="49">
        <f t="shared" si="120"/>
        <v>-0.37841493830687856</v>
      </c>
      <c r="T416" s="50" t="s">
        <v>31</v>
      </c>
    </row>
    <row r="417" spans="1:20" s="38" customFormat="1" ht="31.5" x14ac:dyDescent="0.25">
      <c r="A417" s="45" t="s">
        <v>820</v>
      </c>
      <c r="B417" s="46" t="s">
        <v>277</v>
      </c>
      <c r="C417" s="47" t="s">
        <v>30</v>
      </c>
      <c r="D417" s="48">
        <v>0</v>
      </c>
      <c r="E417" s="48">
        <v>0</v>
      </c>
      <c r="F417" s="48">
        <v>0</v>
      </c>
      <c r="G417" s="48">
        <v>0</v>
      </c>
      <c r="H417" s="48">
        <v>0</v>
      </c>
      <c r="I417" s="48">
        <v>0</v>
      </c>
      <c r="J417" s="48">
        <v>0</v>
      </c>
      <c r="K417" s="48">
        <v>0</v>
      </c>
      <c r="L417" s="48">
        <v>0</v>
      </c>
      <c r="M417" s="48">
        <v>0</v>
      </c>
      <c r="N417" s="48">
        <v>0</v>
      </c>
      <c r="O417" s="48">
        <v>0</v>
      </c>
      <c r="P417" s="48">
        <v>0</v>
      </c>
      <c r="Q417" s="48">
        <v>0</v>
      </c>
      <c r="R417" s="48">
        <v>0</v>
      </c>
      <c r="S417" s="49">
        <v>0</v>
      </c>
      <c r="T417" s="50" t="s">
        <v>31</v>
      </c>
    </row>
    <row r="418" spans="1:20" s="38" customFormat="1" x14ac:dyDescent="0.25">
      <c r="A418" s="45" t="s">
        <v>821</v>
      </c>
      <c r="B418" s="46" t="s">
        <v>279</v>
      </c>
      <c r="C418" s="47" t="s">
        <v>30</v>
      </c>
      <c r="D418" s="48">
        <v>0</v>
      </c>
      <c r="E418" s="48">
        <v>0</v>
      </c>
      <c r="F418" s="48">
        <v>0</v>
      </c>
      <c r="G418" s="48">
        <v>0</v>
      </c>
      <c r="H418" s="48">
        <v>0</v>
      </c>
      <c r="I418" s="48">
        <v>0</v>
      </c>
      <c r="J418" s="48">
        <v>0</v>
      </c>
      <c r="K418" s="48">
        <v>0</v>
      </c>
      <c r="L418" s="48">
        <v>0</v>
      </c>
      <c r="M418" s="48">
        <v>0</v>
      </c>
      <c r="N418" s="48">
        <v>0</v>
      </c>
      <c r="O418" s="48">
        <v>0</v>
      </c>
      <c r="P418" s="48">
        <v>0</v>
      </c>
      <c r="Q418" s="48">
        <v>0</v>
      </c>
      <c r="R418" s="48">
        <v>0</v>
      </c>
      <c r="S418" s="49">
        <v>0</v>
      </c>
      <c r="T418" s="50" t="s">
        <v>31</v>
      </c>
    </row>
    <row r="419" spans="1:20" s="38" customFormat="1" x14ac:dyDescent="0.25">
      <c r="A419" s="45" t="s">
        <v>822</v>
      </c>
      <c r="B419" s="46" t="s">
        <v>284</v>
      </c>
      <c r="C419" s="47" t="s">
        <v>30</v>
      </c>
      <c r="D419" s="48">
        <v>0</v>
      </c>
      <c r="E419" s="48">
        <v>0</v>
      </c>
      <c r="F419" s="48">
        <v>0</v>
      </c>
      <c r="G419" s="48">
        <v>0</v>
      </c>
      <c r="H419" s="48">
        <v>0</v>
      </c>
      <c r="I419" s="48">
        <v>0</v>
      </c>
      <c r="J419" s="48">
        <v>0</v>
      </c>
      <c r="K419" s="48">
        <v>0</v>
      </c>
      <c r="L419" s="48">
        <v>0</v>
      </c>
      <c r="M419" s="48">
        <v>0</v>
      </c>
      <c r="N419" s="48">
        <v>0</v>
      </c>
      <c r="O419" s="48">
        <v>0</v>
      </c>
      <c r="P419" s="48">
        <v>0</v>
      </c>
      <c r="Q419" s="48">
        <v>0</v>
      </c>
      <c r="R419" s="48">
        <v>0</v>
      </c>
      <c r="S419" s="49">
        <v>0</v>
      </c>
      <c r="T419" s="50" t="s">
        <v>31</v>
      </c>
    </row>
    <row r="420" spans="1:20" s="38" customFormat="1" x14ac:dyDescent="0.25">
      <c r="A420" s="45" t="s">
        <v>823</v>
      </c>
      <c r="B420" s="46" t="s">
        <v>291</v>
      </c>
      <c r="C420" s="47" t="s">
        <v>30</v>
      </c>
      <c r="D420" s="48">
        <f t="shared" ref="D420:P420" si="132">SUM(D421:D422)</f>
        <v>2432.7583046509999</v>
      </c>
      <c r="E420" s="48">
        <f t="shared" si="132"/>
        <v>1702.3773655799998</v>
      </c>
      <c r="F420" s="48">
        <f t="shared" si="132"/>
        <v>730.38093907100006</v>
      </c>
      <c r="G420" s="48">
        <f t="shared" si="132"/>
        <v>97.260566342000004</v>
      </c>
      <c r="H420" s="48">
        <f t="shared" si="132"/>
        <v>60.455715130000002</v>
      </c>
      <c r="I420" s="48">
        <f>SUM(I421:I422)</f>
        <v>5.8011387600000006</v>
      </c>
      <c r="J420" s="48">
        <f t="shared" si="132"/>
        <v>5.8011387600000006</v>
      </c>
      <c r="K420" s="48">
        <f>SUM(K421:K422)</f>
        <v>1.8099062799999999</v>
      </c>
      <c r="L420" s="48">
        <f t="shared" si="132"/>
        <v>1.8099062799999999</v>
      </c>
      <c r="M420" s="48">
        <f>SUM(M421:M422)</f>
        <v>16.28050627</v>
      </c>
      <c r="N420" s="48">
        <f t="shared" si="132"/>
        <v>16.28050627</v>
      </c>
      <c r="O420" s="48">
        <f t="shared" si="132"/>
        <v>73.369015031999993</v>
      </c>
      <c r="P420" s="48">
        <f t="shared" si="132"/>
        <v>36.564163820000005</v>
      </c>
      <c r="Q420" s="48">
        <f>SUM(Q421:Q422)</f>
        <v>669.92522394100001</v>
      </c>
      <c r="R420" s="48">
        <f>SUM(R421:R422)</f>
        <v>-36.804851212000003</v>
      </c>
      <c r="S420" s="49">
        <f t="shared" si="120"/>
        <v>-0.37841493830687856</v>
      </c>
      <c r="T420" s="111" t="s">
        <v>31</v>
      </c>
    </row>
    <row r="421" spans="1:20" s="38" customFormat="1" ht="47.25" x14ac:dyDescent="0.25">
      <c r="A421" s="52" t="s">
        <v>823</v>
      </c>
      <c r="B421" s="53" t="s">
        <v>824</v>
      </c>
      <c r="C421" s="67" t="s">
        <v>825</v>
      </c>
      <c r="D421" s="55">
        <v>1901.1876326429999</v>
      </c>
      <c r="E421" s="55">
        <v>1390.5540885399998</v>
      </c>
      <c r="F421" s="55">
        <f>D421-E421</f>
        <v>510.63354410300008</v>
      </c>
      <c r="G421" s="55">
        <v>61.890878019999995</v>
      </c>
      <c r="H421" s="55">
        <f>J421+L421+N421+P421</f>
        <v>39.867247239999998</v>
      </c>
      <c r="I421" s="55">
        <v>2.9249403599999999</v>
      </c>
      <c r="J421" s="55">
        <v>2.9249403599999999</v>
      </c>
      <c r="K421" s="55">
        <v>0.91400674999999998</v>
      </c>
      <c r="L421" s="55">
        <v>0.91400674999999998</v>
      </c>
      <c r="M421" s="55">
        <v>8.2736909300000008</v>
      </c>
      <c r="N421" s="55">
        <v>8.2736909300000008</v>
      </c>
      <c r="O421" s="55">
        <v>49.778239979999995</v>
      </c>
      <c r="P421" s="55">
        <v>27.754609200000001</v>
      </c>
      <c r="Q421" s="55">
        <f>F421-H421</f>
        <v>470.76629686300009</v>
      </c>
      <c r="R421" s="55">
        <f>H421-G421</f>
        <v>-22.023630779999998</v>
      </c>
      <c r="S421" s="57">
        <f t="shared" si="120"/>
        <v>-0.3558461518817535</v>
      </c>
      <c r="T421" s="96" t="s">
        <v>826</v>
      </c>
    </row>
    <row r="422" spans="1:20" s="38" customFormat="1" ht="63" x14ac:dyDescent="0.25">
      <c r="A422" s="52" t="s">
        <v>823</v>
      </c>
      <c r="B422" s="53" t="s">
        <v>827</v>
      </c>
      <c r="C422" s="67" t="s">
        <v>828</v>
      </c>
      <c r="D422" s="55">
        <v>531.57067200799997</v>
      </c>
      <c r="E422" s="55">
        <v>311.82327703999999</v>
      </c>
      <c r="F422" s="55">
        <f>D422-E422</f>
        <v>219.74739496799998</v>
      </c>
      <c r="G422" s="55">
        <v>35.369688322000002</v>
      </c>
      <c r="H422" s="55">
        <f>J422+L422+N422+P422</f>
        <v>20.58846789</v>
      </c>
      <c r="I422" s="55">
        <v>2.8761984000000003</v>
      </c>
      <c r="J422" s="55">
        <v>2.8761984000000003</v>
      </c>
      <c r="K422" s="55">
        <v>0.89589953</v>
      </c>
      <c r="L422" s="55">
        <v>0.89589953</v>
      </c>
      <c r="M422" s="55">
        <v>8.0068153399999993</v>
      </c>
      <c r="N422" s="55">
        <v>8.0068153399999993</v>
      </c>
      <c r="O422" s="55">
        <v>23.590775052000001</v>
      </c>
      <c r="P422" s="55">
        <v>8.8095546200000001</v>
      </c>
      <c r="Q422" s="55">
        <f>F422-H422</f>
        <v>199.15892707799998</v>
      </c>
      <c r="R422" s="55">
        <f>H422-G422</f>
        <v>-14.781220432000001</v>
      </c>
      <c r="S422" s="57">
        <f t="shared" si="120"/>
        <v>-0.41790643721352949</v>
      </c>
      <c r="T422" s="58" t="s">
        <v>829</v>
      </c>
    </row>
    <row r="423" spans="1:20" s="38" customFormat="1" ht="31.5" x14ac:dyDescent="0.25">
      <c r="A423" s="92" t="s">
        <v>830</v>
      </c>
      <c r="B423" s="51" t="s">
        <v>312</v>
      </c>
      <c r="C423" s="47" t="s">
        <v>30</v>
      </c>
      <c r="D423" s="48">
        <v>0</v>
      </c>
      <c r="E423" s="48">
        <v>0</v>
      </c>
      <c r="F423" s="48">
        <v>0</v>
      </c>
      <c r="G423" s="48">
        <v>0</v>
      </c>
      <c r="H423" s="48">
        <v>0</v>
      </c>
      <c r="I423" s="48">
        <v>0</v>
      </c>
      <c r="J423" s="48">
        <v>0</v>
      </c>
      <c r="K423" s="48">
        <v>0</v>
      </c>
      <c r="L423" s="48">
        <v>0</v>
      </c>
      <c r="M423" s="48">
        <v>0</v>
      </c>
      <c r="N423" s="48">
        <v>0</v>
      </c>
      <c r="O423" s="48">
        <v>0</v>
      </c>
      <c r="P423" s="48">
        <v>0</v>
      </c>
      <c r="Q423" s="48">
        <v>0</v>
      </c>
      <c r="R423" s="48">
        <v>0</v>
      </c>
      <c r="S423" s="49">
        <v>0</v>
      </c>
      <c r="T423" s="50" t="s">
        <v>31</v>
      </c>
    </row>
    <row r="424" spans="1:20" s="38" customFormat="1" x14ac:dyDescent="0.25">
      <c r="A424" s="45" t="s">
        <v>831</v>
      </c>
      <c r="B424" s="51" t="s">
        <v>314</v>
      </c>
      <c r="C424" s="47" t="s">
        <v>30</v>
      </c>
      <c r="D424" s="48">
        <f>SUM(D425:D500)</f>
        <v>836.06147684599989</v>
      </c>
      <c r="E424" s="48">
        <f t="shared" ref="E424:P424" si="133">SUM(E425:E500)</f>
        <v>45.990931549999999</v>
      </c>
      <c r="F424" s="48">
        <f t="shared" si="133"/>
        <v>790.07054529599986</v>
      </c>
      <c r="G424" s="48">
        <f t="shared" si="133"/>
        <v>597.25075878000007</v>
      </c>
      <c r="H424" s="48">
        <f t="shared" si="133"/>
        <v>373.94699177000007</v>
      </c>
      <c r="I424" s="48">
        <f t="shared" si="133"/>
        <v>28.340264359999999</v>
      </c>
      <c r="J424" s="48">
        <f t="shared" si="133"/>
        <v>28.340264359999999</v>
      </c>
      <c r="K424" s="48">
        <f t="shared" si="133"/>
        <v>210.52963521000001</v>
      </c>
      <c r="L424" s="48">
        <f t="shared" si="133"/>
        <v>211.28591761000001</v>
      </c>
      <c r="M424" s="48">
        <f t="shared" si="133"/>
        <v>36.869451580000003</v>
      </c>
      <c r="N424" s="48">
        <f t="shared" si="133"/>
        <v>37.357580700000007</v>
      </c>
      <c r="O424" s="48">
        <f t="shared" si="133"/>
        <v>321.51140762999989</v>
      </c>
      <c r="P424" s="48">
        <f t="shared" si="133"/>
        <v>96.963229100000021</v>
      </c>
      <c r="Q424" s="48">
        <f>SUM(Q425:Q500)</f>
        <v>416.19286552599976</v>
      </c>
      <c r="R424" s="48">
        <f>SUM(R425:R500)</f>
        <v>-223.37307900999994</v>
      </c>
      <c r="S424" s="49">
        <f t="shared" si="120"/>
        <v>-0.37400216864735769</v>
      </c>
      <c r="T424" s="111" t="s">
        <v>31</v>
      </c>
    </row>
    <row r="425" spans="1:20" s="38" customFormat="1" ht="141.75" x14ac:dyDescent="0.25">
      <c r="A425" s="52" t="s">
        <v>831</v>
      </c>
      <c r="B425" s="53" t="s">
        <v>832</v>
      </c>
      <c r="C425" s="65" t="s">
        <v>833</v>
      </c>
      <c r="D425" s="55">
        <v>118.555365708</v>
      </c>
      <c r="E425" s="55">
        <f>D425-F425</f>
        <v>0</v>
      </c>
      <c r="F425" s="55">
        <v>118.555365708</v>
      </c>
      <c r="G425" s="55">
        <v>84.6063379</v>
      </c>
      <c r="H425" s="55">
        <f>J425+L425+N425+P425</f>
        <v>58.21680825</v>
      </c>
      <c r="I425" s="55">
        <v>0.45</v>
      </c>
      <c r="J425" s="55">
        <v>0.45</v>
      </c>
      <c r="K425" s="55">
        <v>35.225479329999999</v>
      </c>
      <c r="L425" s="55">
        <v>35.225479329999999</v>
      </c>
      <c r="M425" s="55">
        <v>12.175213599999999</v>
      </c>
      <c r="N425" s="55">
        <v>12.175213599999999</v>
      </c>
      <c r="O425" s="55">
        <v>36.755644969999999</v>
      </c>
      <c r="P425" s="55">
        <v>10.36611532</v>
      </c>
      <c r="Q425" s="55">
        <f t="shared" ref="Q425:Q431" si="134">F425-H425</f>
        <v>60.338557457999997</v>
      </c>
      <c r="R425" s="55">
        <f t="shared" ref="R425:R431" si="135">H425-G425</f>
        <v>-26.38952965</v>
      </c>
      <c r="S425" s="84">
        <f t="shared" si="120"/>
        <v>-0.31190960754253377</v>
      </c>
      <c r="T425" s="71" t="s">
        <v>834</v>
      </c>
    </row>
    <row r="426" spans="1:20" s="38" customFormat="1" ht="220.5" x14ac:dyDescent="0.25">
      <c r="A426" s="52" t="s">
        <v>831</v>
      </c>
      <c r="B426" s="53" t="s">
        <v>835</v>
      </c>
      <c r="C426" s="112" t="s">
        <v>836</v>
      </c>
      <c r="D426" s="55">
        <v>337.998861288</v>
      </c>
      <c r="E426" s="55">
        <f>D426-F426</f>
        <v>0</v>
      </c>
      <c r="F426" s="55">
        <v>337.998861288</v>
      </c>
      <c r="G426" s="55">
        <v>298.88210257999998</v>
      </c>
      <c r="H426" s="55">
        <f>J426+L426+N426+P426</f>
        <v>122.48416208</v>
      </c>
      <c r="I426" s="55">
        <v>6.2429845999999998</v>
      </c>
      <c r="J426" s="55">
        <v>6.2429845999999998</v>
      </c>
      <c r="K426" s="55">
        <v>116.24117748</v>
      </c>
      <c r="L426" s="55">
        <v>116.24117748</v>
      </c>
      <c r="M426" s="55">
        <v>0</v>
      </c>
      <c r="N426" s="55">
        <v>0</v>
      </c>
      <c r="O426" s="55">
        <v>176.39794049999998</v>
      </c>
      <c r="P426" s="55">
        <v>0</v>
      </c>
      <c r="Q426" s="55">
        <f t="shared" si="134"/>
        <v>215.514699208</v>
      </c>
      <c r="R426" s="55">
        <f t="shared" si="135"/>
        <v>-176.39794049999998</v>
      </c>
      <c r="S426" s="84">
        <f t="shared" si="120"/>
        <v>-0.59019238347597147</v>
      </c>
      <c r="T426" s="71" t="s">
        <v>837</v>
      </c>
    </row>
    <row r="427" spans="1:20" s="38" customFormat="1" ht="31.5" x14ac:dyDescent="0.25">
      <c r="A427" s="52" t="s">
        <v>831</v>
      </c>
      <c r="B427" s="53" t="s">
        <v>838</v>
      </c>
      <c r="C427" s="67" t="s">
        <v>839</v>
      </c>
      <c r="D427" s="55">
        <v>45.8923068</v>
      </c>
      <c r="E427" s="55">
        <v>0</v>
      </c>
      <c r="F427" s="55">
        <f>D427-E427</f>
        <v>45.8923068</v>
      </c>
      <c r="G427" s="55">
        <v>45.8923068</v>
      </c>
      <c r="H427" s="55">
        <f t="shared" ref="H427:H490" si="136">J427+L427+N427+P427</f>
        <v>46.648589200000004</v>
      </c>
      <c r="I427" s="55">
        <v>0</v>
      </c>
      <c r="J427" s="55">
        <v>0</v>
      </c>
      <c r="K427" s="55">
        <v>45.8923068</v>
      </c>
      <c r="L427" s="55">
        <v>46.648589200000004</v>
      </c>
      <c r="M427" s="55">
        <v>0</v>
      </c>
      <c r="N427" s="55">
        <v>0</v>
      </c>
      <c r="O427" s="55">
        <v>0</v>
      </c>
      <c r="P427" s="55">
        <v>0</v>
      </c>
      <c r="Q427" s="55">
        <f t="shared" si="134"/>
        <v>-0.75628240000000346</v>
      </c>
      <c r="R427" s="55">
        <f t="shared" si="135"/>
        <v>0.75628240000000346</v>
      </c>
      <c r="S427" s="57">
        <f t="shared" si="120"/>
        <v>1.6479502834666909E-2</v>
      </c>
      <c r="T427" s="96" t="s">
        <v>323</v>
      </c>
    </row>
    <row r="428" spans="1:20" s="38" customFormat="1" ht="31.5" x14ac:dyDescent="0.25">
      <c r="A428" s="52" t="s">
        <v>831</v>
      </c>
      <c r="B428" s="53" t="s">
        <v>840</v>
      </c>
      <c r="C428" s="67" t="s">
        <v>841</v>
      </c>
      <c r="D428" s="55">
        <v>158.4</v>
      </c>
      <c r="E428" s="55">
        <v>0</v>
      </c>
      <c r="F428" s="55">
        <f>D428-E428</f>
        <v>158.4</v>
      </c>
      <c r="G428" s="55">
        <v>48</v>
      </c>
      <c r="H428" s="55">
        <f t="shared" si="136"/>
        <v>47.745000000000005</v>
      </c>
      <c r="I428" s="55">
        <v>0</v>
      </c>
      <c r="J428" s="55">
        <v>0</v>
      </c>
      <c r="K428" s="55">
        <v>0.22500000000000001</v>
      </c>
      <c r="L428" s="55">
        <v>0.22500000000000001</v>
      </c>
      <c r="M428" s="55">
        <v>0</v>
      </c>
      <c r="N428" s="55">
        <v>0</v>
      </c>
      <c r="O428" s="55">
        <v>47.774999999999999</v>
      </c>
      <c r="P428" s="55">
        <v>47.52</v>
      </c>
      <c r="Q428" s="55">
        <f t="shared" si="134"/>
        <v>110.655</v>
      </c>
      <c r="R428" s="55">
        <f t="shared" si="135"/>
        <v>-0.25499999999999545</v>
      </c>
      <c r="S428" s="57">
        <f t="shared" si="120"/>
        <v>-5.312499999999905E-3</v>
      </c>
      <c r="T428" s="96" t="s">
        <v>31</v>
      </c>
    </row>
    <row r="429" spans="1:20" s="38" customFormat="1" ht="31.5" x14ac:dyDescent="0.25">
      <c r="A429" s="52" t="s">
        <v>831</v>
      </c>
      <c r="B429" s="53" t="s">
        <v>842</v>
      </c>
      <c r="C429" s="67" t="s">
        <v>843</v>
      </c>
      <c r="D429" s="55">
        <v>0.438</v>
      </c>
      <c r="E429" s="55">
        <v>0</v>
      </c>
      <c r="F429" s="55">
        <f>D429-E429</f>
        <v>0.438</v>
      </c>
      <c r="G429" s="55">
        <v>0.438</v>
      </c>
      <c r="H429" s="55">
        <f t="shared" si="136"/>
        <v>0.20519999999999999</v>
      </c>
      <c r="I429" s="55">
        <v>0</v>
      </c>
      <c r="J429" s="55">
        <v>0</v>
      </c>
      <c r="K429" s="55">
        <v>0</v>
      </c>
      <c r="L429" s="55">
        <v>0</v>
      </c>
      <c r="M429" s="55">
        <v>0.20519999999999999</v>
      </c>
      <c r="N429" s="55">
        <v>0.20519999999999999</v>
      </c>
      <c r="O429" s="55">
        <v>0.23280000000000001</v>
      </c>
      <c r="P429" s="55">
        <v>0</v>
      </c>
      <c r="Q429" s="55">
        <f t="shared" si="134"/>
        <v>0.23280000000000001</v>
      </c>
      <c r="R429" s="55">
        <f t="shared" si="135"/>
        <v>-0.23280000000000001</v>
      </c>
      <c r="S429" s="57">
        <f t="shared" si="120"/>
        <v>-0.53150684931506853</v>
      </c>
      <c r="T429" s="96" t="s">
        <v>323</v>
      </c>
    </row>
    <row r="430" spans="1:20" s="38" customFormat="1" ht="31.5" x14ac:dyDescent="0.25">
      <c r="A430" s="52" t="s">
        <v>831</v>
      </c>
      <c r="B430" s="53" t="s">
        <v>844</v>
      </c>
      <c r="C430" s="67" t="s">
        <v>845</v>
      </c>
      <c r="D430" s="55">
        <v>21.647279759999996</v>
      </c>
      <c r="E430" s="55">
        <f>D430-F430</f>
        <v>0</v>
      </c>
      <c r="F430" s="55">
        <v>21.647279759999996</v>
      </c>
      <c r="G430" s="55">
        <v>21.647279759999996</v>
      </c>
      <c r="H430" s="55">
        <v>21.64727976</v>
      </c>
      <c r="I430" s="55">
        <v>21.64727976</v>
      </c>
      <c r="J430" s="55">
        <v>21.64727976</v>
      </c>
      <c r="K430" s="55">
        <v>0</v>
      </c>
      <c r="L430" s="55">
        <v>0</v>
      </c>
      <c r="M430" s="55">
        <v>0</v>
      </c>
      <c r="N430" s="55">
        <v>0</v>
      </c>
      <c r="O430" s="55">
        <v>-3.5527136788005009E-15</v>
      </c>
      <c r="P430" s="55">
        <v>0</v>
      </c>
      <c r="Q430" s="55">
        <f t="shared" si="134"/>
        <v>0</v>
      </c>
      <c r="R430" s="55">
        <f t="shared" si="135"/>
        <v>0</v>
      </c>
      <c r="S430" s="57">
        <f t="shared" si="120"/>
        <v>0</v>
      </c>
      <c r="T430" s="96" t="s">
        <v>31</v>
      </c>
    </row>
    <row r="431" spans="1:20" s="38" customFormat="1" ht="31.5" x14ac:dyDescent="0.25">
      <c r="A431" s="52" t="s">
        <v>831</v>
      </c>
      <c r="B431" s="53" t="s">
        <v>846</v>
      </c>
      <c r="C431" s="67" t="s">
        <v>847</v>
      </c>
      <c r="D431" s="55">
        <v>0.24959999999999999</v>
      </c>
      <c r="E431" s="55">
        <v>0</v>
      </c>
      <c r="F431" s="55">
        <f>D431-E431</f>
        <v>0.24959999999999999</v>
      </c>
      <c r="G431" s="55">
        <v>0.24959999999999999</v>
      </c>
      <c r="H431" s="55">
        <f t="shared" si="136"/>
        <v>0.22356000000000001</v>
      </c>
      <c r="I431" s="55">
        <v>0</v>
      </c>
      <c r="J431" s="55">
        <v>0</v>
      </c>
      <c r="K431" s="55">
        <v>0</v>
      </c>
      <c r="L431" s="55">
        <v>0</v>
      </c>
      <c r="M431" s="55">
        <v>0.22356000000000001</v>
      </c>
      <c r="N431" s="55">
        <v>0.22356000000000001</v>
      </c>
      <c r="O431" s="55">
        <v>2.603999999999998E-2</v>
      </c>
      <c r="P431" s="55">
        <v>0</v>
      </c>
      <c r="Q431" s="55">
        <f t="shared" si="134"/>
        <v>2.603999999999998E-2</v>
      </c>
      <c r="R431" s="55">
        <f t="shared" si="135"/>
        <v>-2.603999999999998E-2</v>
      </c>
      <c r="S431" s="57">
        <f t="shared" si="120"/>
        <v>-0.104326923076923</v>
      </c>
      <c r="T431" s="58" t="s">
        <v>323</v>
      </c>
    </row>
    <row r="432" spans="1:20" s="38" customFormat="1" ht="47.25" x14ac:dyDescent="0.25">
      <c r="A432" s="68" t="s">
        <v>831</v>
      </c>
      <c r="B432" s="82" t="s">
        <v>848</v>
      </c>
      <c r="C432" s="113" t="s">
        <v>849</v>
      </c>
      <c r="D432" s="55" t="s">
        <v>31</v>
      </c>
      <c r="E432" s="55" t="s">
        <v>31</v>
      </c>
      <c r="F432" s="55" t="s">
        <v>31</v>
      </c>
      <c r="G432" s="55" t="s">
        <v>31</v>
      </c>
      <c r="H432" s="55">
        <f t="shared" si="136"/>
        <v>6.9311999999999999E-2</v>
      </c>
      <c r="I432" s="55" t="s">
        <v>31</v>
      </c>
      <c r="J432" s="55">
        <v>0</v>
      </c>
      <c r="K432" s="55" t="s">
        <v>31</v>
      </c>
      <c r="L432" s="55">
        <v>0</v>
      </c>
      <c r="M432" s="55" t="s">
        <v>31</v>
      </c>
      <c r="N432" s="55">
        <v>6.9311999999999999E-2</v>
      </c>
      <c r="O432" s="55" t="s">
        <v>31</v>
      </c>
      <c r="P432" s="55">
        <v>0</v>
      </c>
      <c r="Q432" s="55" t="s">
        <v>31</v>
      </c>
      <c r="R432" s="55" t="s">
        <v>31</v>
      </c>
      <c r="S432" s="57" t="s">
        <v>31</v>
      </c>
      <c r="T432" s="71" t="s">
        <v>850</v>
      </c>
    </row>
    <row r="433" spans="1:20" s="38" customFormat="1" x14ac:dyDescent="0.25">
      <c r="A433" s="52" t="s">
        <v>831</v>
      </c>
      <c r="B433" s="53" t="s">
        <v>851</v>
      </c>
      <c r="C433" s="67" t="s">
        <v>852</v>
      </c>
      <c r="D433" s="55">
        <v>9.7036464000000002</v>
      </c>
      <c r="E433" s="55">
        <v>4.2</v>
      </c>
      <c r="F433" s="55">
        <f>D433-E433</f>
        <v>5.5036464</v>
      </c>
      <c r="G433" s="55">
        <v>5.5036464000000009</v>
      </c>
      <c r="H433" s="55">
        <f t="shared" si="136"/>
        <v>5.4808000000000003</v>
      </c>
      <c r="I433" s="55">
        <v>0</v>
      </c>
      <c r="J433" s="55">
        <v>0</v>
      </c>
      <c r="K433" s="55">
        <v>0</v>
      </c>
      <c r="L433" s="55">
        <v>0</v>
      </c>
      <c r="M433" s="55">
        <v>5.4808000000000003</v>
      </c>
      <c r="N433" s="55">
        <v>5.4808000000000003</v>
      </c>
      <c r="O433" s="55">
        <v>2.28464000000006E-2</v>
      </c>
      <c r="P433" s="55">
        <v>0</v>
      </c>
      <c r="Q433" s="55">
        <f t="shared" ref="Q433:Q496" si="137">F433-H433</f>
        <v>2.2846399999999711E-2</v>
      </c>
      <c r="R433" s="55">
        <f t="shared" ref="R433:R496" si="138">H433-G433</f>
        <v>-2.28464000000006E-2</v>
      </c>
      <c r="S433" s="57">
        <f t="shared" si="120"/>
        <v>-4.1511387795554223E-3</v>
      </c>
      <c r="T433" s="58" t="s">
        <v>31</v>
      </c>
    </row>
    <row r="434" spans="1:20" s="38" customFormat="1" x14ac:dyDescent="0.25">
      <c r="A434" s="52" t="s">
        <v>831</v>
      </c>
      <c r="B434" s="53" t="s">
        <v>853</v>
      </c>
      <c r="C434" s="67" t="s">
        <v>854</v>
      </c>
      <c r="D434" s="55">
        <v>0.84079999999999999</v>
      </c>
      <c r="E434" s="55">
        <v>0</v>
      </c>
      <c r="F434" s="55">
        <f>D434-E434</f>
        <v>0.84079999999999999</v>
      </c>
      <c r="G434" s="55">
        <v>0.84079999999999999</v>
      </c>
      <c r="H434" s="55">
        <f t="shared" si="136"/>
        <v>0.84079999999999999</v>
      </c>
      <c r="I434" s="55">
        <v>0</v>
      </c>
      <c r="J434" s="55">
        <v>0</v>
      </c>
      <c r="K434" s="55">
        <v>0</v>
      </c>
      <c r="L434" s="55">
        <v>0</v>
      </c>
      <c r="M434" s="55">
        <v>0.84079999999999999</v>
      </c>
      <c r="N434" s="55">
        <v>0.84079999999999999</v>
      </c>
      <c r="O434" s="55">
        <v>0</v>
      </c>
      <c r="P434" s="55">
        <v>0</v>
      </c>
      <c r="Q434" s="55">
        <f t="shared" si="137"/>
        <v>0</v>
      </c>
      <c r="R434" s="55">
        <f t="shared" si="138"/>
        <v>0</v>
      </c>
      <c r="S434" s="57">
        <f t="shared" si="120"/>
        <v>0</v>
      </c>
      <c r="T434" s="58" t="s">
        <v>31</v>
      </c>
    </row>
    <row r="435" spans="1:20" s="38" customFormat="1" ht="31.5" x14ac:dyDescent="0.25">
      <c r="A435" s="52" t="s">
        <v>831</v>
      </c>
      <c r="B435" s="53" t="s">
        <v>855</v>
      </c>
      <c r="C435" s="67" t="s">
        <v>856</v>
      </c>
      <c r="D435" s="55">
        <v>6.7911707999999997</v>
      </c>
      <c r="E435" s="55">
        <v>0</v>
      </c>
      <c r="F435" s="55">
        <f>D435-E435</f>
        <v>6.7911707999999997</v>
      </c>
      <c r="G435" s="55">
        <v>6.7911707999999997</v>
      </c>
      <c r="H435" s="55">
        <f t="shared" si="136"/>
        <v>6.12</v>
      </c>
      <c r="I435" s="55">
        <v>0</v>
      </c>
      <c r="J435" s="55">
        <v>0</v>
      </c>
      <c r="K435" s="55">
        <v>0</v>
      </c>
      <c r="L435" s="55">
        <v>0</v>
      </c>
      <c r="M435" s="55">
        <v>0</v>
      </c>
      <c r="N435" s="55">
        <v>0</v>
      </c>
      <c r="O435" s="55">
        <v>6.7911707999999997</v>
      </c>
      <c r="P435" s="55">
        <v>6.12</v>
      </c>
      <c r="Q435" s="55">
        <f t="shared" si="137"/>
        <v>0.67117079999999962</v>
      </c>
      <c r="R435" s="55">
        <f t="shared" si="138"/>
        <v>-0.67117079999999962</v>
      </c>
      <c r="S435" s="57">
        <f t="shared" si="120"/>
        <v>-9.8829910153341985E-2</v>
      </c>
      <c r="T435" s="96" t="s">
        <v>31</v>
      </c>
    </row>
    <row r="436" spans="1:20" s="38" customFormat="1" x14ac:dyDescent="0.25">
      <c r="A436" s="52" t="s">
        <v>831</v>
      </c>
      <c r="B436" s="53" t="s">
        <v>857</v>
      </c>
      <c r="C436" s="67" t="s">
        <v>858</v>
      </c>
      <c r="D436" s="55">
        <v>1.5312000000000001</v>
      </c>
      <c r="E436" s="55">
        <v>0.69620000000000004</v>
      </c>
      <c r="F436" s="55">
        <f t="shared" ref="F436:F499" si="139">D436-E436</f>
        <v>0.83500000000000008</v>
      </c>
      <c r="G436" s="55">
        <v>0.83499999999999996</v>
      </c>
      <c r="H436" s="55">
        <f t="shared" si="136"/>
        <v>0.83499999999999996</v>
      </c>
      <c r="I436" s="55">
        <v>0</v>
      </c>
      <c r="J436" s="55">
        <v>0</v>
      </c>
      <c r="K436" s="55">
        <v>0.83499999999999996</v>
      </c>
      <c r="L436" s="55">
        <v>0.83499999999999996</v>
      </c>
      <c r="M436" s="55">
        <v>0</v>
      </c>
      <c r="N436" s="55">
        <v>0</v>
      </c>
      <c r="O436" s="55">
        <v>0</v>
      </c>
      <c r="P436" s="55">
        <v>0</v>
      </c>
      <c r="Q436" s="55">
        <f t="shared" si="137"/>
        <v>0</v>
      </c>
      <c r="R436" s="55">
        <f t="shared" si="138"/>
        <v>0</v>
      </c>
      <c r="S436" s="57">
        <f t="shared" si="120"/>
        <v>0</v>
      </c>
      <c r="T436" s="58" t="s">
        <v>31</v>
      </c>
    </row>
    <row r="437" spans="1:20" s="38" customFormat="1" ht="31.5" x14ac:dyDescent="0.25">
      <c r="A437" s="52" t="s">
        <v>831</v>
      </c>
      <c r="B437" s="53" t="s">
        <v>859</v>
      </c>
      <c r="C437" s="67" t="s">
        <v>860</v>
      </c>
      <c r="D437" s="55">
        <v>0.74613954999999987</v>
      </c>
      <c r="E437" s="55">
        <v>0.35228155</v>
      </c>
      <c r="F437" s="55">
        <f t="shared" si="139"/>
        <v>0.39385799999999987</v>
      </c>
      <c r="G437" s="55">
        <v>0.39385799999999993</v>
      </c>
      <c r="H437" s="55">
        <f t="shared" si="136"/>
        <v>0.28462649000000001</v>
      </c>
      <c r="I437" s="55">
        <v>0</v>
      </c>
      <c r="J437" s="55">
        <v>0</v>
      </c>
      <c r="K437" s="55">
        <v>0</v>
      </c>
      <c r="L437" s="55">
        <v>0</v>
      </c>
      <c r="M437" s="55">
        <v>0.28462649000000001</v>
      </c>
      <c r="N437" s="55">
        <v>0.28462649000000001</v>
      </c>
      <c r="O437" s="55">
        <v>0.10923150999999992</v>
      </c>
      <c r="P437" s="55">
        <v>0</v>
      </c>
      <c r="Q437" s="55">
        <f t="shared" si="137"/>
        <v>0.10923150999999987</v>
      </c>
      <c r="R437" s="55">
        <f t="shared" si="138"/>
        <v>-0.10923150999999992</v>
      </c>
      <c r="S437" s="57">
        <f t="shared" si="120"/>
        <v>-0.2773372890737269</v>
      </c>
      <c r="T437" s="96" t="s">
        <v>323</v>
      </c>
    </row>
    <row r="438" spans="1:20" s="38" customFormat="1" ht="31.5" x14ac:dyDescent="0.25">
      <c r="A438" s="52" t="s">
        <v>831</v>
      </c>
      <c r="B438" s="53" t="s">
        <v>861</v>
      </c>
      <c r="C438" s="67" t="s">
        <v>862</v>
      </c>
      <c r="D438" s="55">
        <v>0.17879999999999999</v>
      </c>
      <c r="E438" s="55">
        <v>0</v>
      </c>
      <c r="F438" s="55">
        <f t="shared" si="139"/>
        <v>0.17879999999999999</v>
      </c>
      <c r="G438" s="55">
        <v>0.17879999999999999</v>
      </c>
      <c r="H438" s="55">
        <f t="shared" si="136"/>
        <v>0.23772119999999999</v>
      </c>
      <c r="I438" s="55">
        <v>0</v>
      </c>
      <c r="J438" s="55">
        <v>0</v>
      </c>
      <c r="K438" s="55">
        <v>0</v>
      </c>
      <c r="L438" s="55">
        <v>0</v>
      </c>
      <c r="M438" s="55">
        <v>0.17879999999999999</v>
      </c>
      <c r="N438" s="55">
        <v>0.23772119999999999</v>
      </c>
      <c r="O438" s="55">
        <v>0</v>
      </c>
      <c r="P438" s="55">
        <v>0</v>
      </c>
      <c r="Q438" s="55">
        <f t="shared" si="137"/>
        <v>-5.8921200000000007E-2</v>
      </c>
      <c r="R438" s="55">
        <f t="shared" si="138"/>
        <v>5.8921200000000007E-2</v>
      </c>
      <c r="S438" s="57">
        <f t="shared" si="120"/>
        <v>0.3295369127516779</v>
      </c>
      <c r="T438" s="96" t="s">
        <v>323</v>
      </c>
    </row>
    <row r="439" spans="1:20" s="38" customFormat="1" ht="31.5" x14ac:dyDescent="0.25">
      <c r="A439" s="52" t="s">
        <v>831</v>
      </c>
      <c r="B439" s="53" t="s">
        <v>863</v>
      </c>
      <c r="C439" s="67" t="s">
        <v>864</v>
      </c>
      <c r="D439" s="55">
        <v>1.1884836000000001</v>
      </c>
      <c r="E439" s="55">
        <v>0</v>
      </c>
      <c r="F439" s="55">
        <f t="shared" si="139"/>
        <v>1.1884836000000001</v>
      </c>
      <c r="G439" s="55">
        <v>1.1884836000000001</v>
      </c>
      <c r="H439" s="55">
        <f t="shared" si="136"/>
        <v>1.1879999999999999</v>
      </c>
      <c r="I439" s="55">
        <v>0</v>
      </c>
      <c r="J439" s="55">
        <v>0</v>
      </c>
      <c r="K439" s="55">
        <v>0</v>
      </c>
      <c r="L439" s="55">
        <v>0</v>
      </c>
      <c r="M439" s="55">
        <v>1.1879999999999999</v>
      </c>
      <c r="N439" s="55">
        <v>1.1879999999999999</v>
      </c>
      <c r="O439" s="55">
        <v>4.8360000000013947E-4</v>
      </c>
      <c r="P439" s="55">
        <v>0</v>
      </c>
      <c r="Q439" s="55">
        <f t="shared" si="137"/>
        <v>4.8360000000013947E-4</v>
      </c>
      <c r="R439" s="55">
        <f t="shared" si="138"/>
        <v>-4.8360000000013947E-4</v>
      </c>
      <c r="S439" s="57">
        <f t="shared" ref="S439:S502" si="140">R439/G439</f>
        <v>-4.0690506793710862E-4</v>
      </c>
      <c r="T439" s="58" t="s">
        <v>31</v>
      </c>
    </row>
    <row r="440" spans="1:20" s="38" customFormat="1" ht="31.5" x14ac:dyDescent="0.25">
      <c r="A440" s="52" t="s">
        <v>831</v>
      </c>
      <c r="B440" s="53" t="s">
        <v>865</v>
      </c>
      <c r="C440" s="67" t="s">
        <v>866</v>
      </c>
      <c r="D440" s="55">
        <v>0.33857999999999999</v>
      </c>
      <c r="E440" s="55">
        <v>0</v>
      </c>
      <c r="F440" s="55">
        <f t="shared" si="139"/>
        <v>0.33857999999999999</v>
      </c>
      <c r="G440" s="55">
        <v>0.33857999999999999</v>
      </c>
      <c r="H440" s="55">
        <f t="shared" si="136"/>
        <v>0.15526939000000001</v>
      </c>
      <c r="I440" s="55">
        <v>0</v>
      </c>
      <c r="J440" s="55">
        <v>0</v>
      </c>
      <c r="K440" s="55">
        <v>0</v>
      </c>
      <c r="L440" s="55">
        <v>0</v>
      </c>
      <c r="M440" s="55">
        <v>0.15526939000000001</v>
      </c>
      <c r="N440" s="55">
        <v>0.15526939000000001</v>
      </c>
      <c r="O440" s="55">
        <v>0.18331060999999998</v>
      </c>
      <c r="P440" s="55">
        <v>0</v>
      </c>
      <c r="Q440" s="55">
        <f t="shared" si="137"/>
        <v>0.18331060999999998</v>
      </c>
      <c r="R440" s="55">
        <f t="shared" si="138"/>
        <v>-0.18331060999999998</v>
      </c>
      <c r="S440" s="57">
        <f t="shared" si="140"/>
        <v>-0.54141003603284299</v>
      </c>
      <c r="T440" s="96" t="s">
        <v>323</v>
      </c>
    </row>
    <row r="441" spans="1:20" s="38" customFormat="1" ht="31.5" x14ac:dyDescent="0.25">
      <c r="A441" s="52" t="s">
        <v>831</v>
      </c>
      <c r="B441" s="53" t="s">
        <v>867</v>
      </c>
      <c r="C441" s="67" t="s">
        <v>868</v>
      </c>
      <c r="D441" s="55">
        <v>0.42034559999999999</v>
      </c>
      <c r="E441" s="55">
        <v>0</v>
      </c>
      <c r="F441" s="55">
        <f t="shared" si="139"/>
        <v>0.42034559999999999</v>
      </c>
      <c r="G441" s="55">
        <v>0.42034559999999999</v>
      </c>
      <c r="H441" s="55">
        <f t="shared" si="136"/>
        <v>9.0524980000000005E-2</v>
      </c>
      <c r="I441" s="55">
        <v>0</v>
      </c>
      <c r="J441" s="55">
        <v>0</v>
      </c>
      <c r="K441" s="55">
        <v>0</v>
      </c>
      <c r="L441" s="55">
        <v>0</v>
      </c>
      <c r="M441" s="55">
        <v>0</v>
      </c>
      <c r="N441" s="55">
        <v>0</v>
      </c>
      <c r="O441" s="55">
        <v>0.42034559999999999</v>
      </c>
      <c r="P441" s="55">
        <v>9.0524980000000005E-2</v>
      </c>
      <c r="Q441" s="55">
        <f t="shared" si="137"/>
        <v>0.32982062000000001</v>
      </c>
      <c r="R441" s="55">
        <f t="shared" si="138"/>
        <v>-0.32982062000000001</v>
      </c>
      <c r="S441" s="57">
        <f t="shared" si="140"/>
        <v>-0.78464154257829755</v>
      </c>
      <c r="T441" s="96" t="s">
        <v>323</v>
      </c>
    </row>
    <row r="442" spans="1:20" s="38" customFormat="1" ht="31.5" x14ac:dyDescent="0.25">
      <c r="A442" s="52" t="s">
        <v>831</v>
      </c>
      <c r="B442" s="53" t="s">
        <v>869</v>
      </c>
      <c r="C442" s="67" t="s">
        <v>870</v>
      </c>
      <c r="D442" s="55">
        <v>0.36506760000000005</v>
      </c>
      <c r="E442" s="55">
        <v>0</v>
      </c>
      <c r="F442" s="55">
        <f t="shared" si="139"/>
        <v>0.36506760000000005</v>
      </c>
      <c r="G442" s="55">
        <v>0.36506760000000005</v>
      </c>
      <c r="H442" s="55">
        <f t="shared" si="136"/>
        <v>0.28749599999999997</v>
      </c>
      <c r="I442" s="55">
        <v>0</v>
      </c>
      <c r="J442" s="55">
        <v>0</v>
      </c>
      <c r="K442" s="55">
        <v>0</v>
      </c>
      <c r="L442" s="55">
        <v>0</v>
      </c>
      <c r="M442" s="55">
        <v>0</v>
      </c>
      <c r="N442" s="55">
        <v>0</v>
      </c>
      <c r="O442" s="55">
        <v>0.36506760000000005</v>
      </c>
      <c r="P442" s="55">
        <v>0.28749599999999997</v>
      </c>
      <c r="Q442" s="55">
        <f t="shared" si="137"/>
        <v>7.7571600000000074E-2</v>
      </c>
      <c r="R442" s="55">
        <f t="shared" si="138"/>
        <v>-7.7571600000000074E-2</v>
      </c>
      <c r="S442" s="57">
        <f t="shared" si="140"/>
        <v>-0.21248557801349685</v>
      </c>
      <c r="T442" s="96" t="s">
        <v>323</v>
      </c>
    </row>
    <row r="443" spans="1:20" s="38" customFormat="1" ht="31.5" x14ac:dyDescent="0.25">
      <c r="A443" s="52" t="s">
        <v>831</v>
      </c>
      <c r="B443" s="53" t="s">
        <v>871</v>
      </c>
      <c r="C443" s="67" t="s">
        <v>872</v>
      </c>
      <c r="D443" s="55">
        <v>6.6635999999999997</v>
      </c>
      <c r="E443" s="55">
        <v>0</v>
      </c>
      <c r="F443" s="55">
        <f t="shared" si="139"/>
        <v>6.6635999999999997</v>
      </c>
      <c r="G443" s="55">
        <v>6.6635999999999997</v>
      </c>
      <c r="H443" s="55">
        <f t="shared" si="136"/>
        <v>6.1044</v>
      </c>
      <c r="I443" s="55">
        <v>0</v>
      </c>
      <c r="J443" s="55">
        <v>0</v>
      </c>
      <c r="K443" s="55">
        <v>0</v>
      </c>
      <c r="L443" s="55">
        <v>0</v>
      </c>
      <c r="M443" s="55">
        <v>0</v>
      </c>
      <c r="N443" s="55">
        <v>0</v>
      </c>
      <c r="O443" s="55">
        <v>6.6635999999999997</v>
      </c>
      <c r="P443" s="55">
        <v>6.1044</v>
      </c>
      <c r="Q443" s="55">
        <f t="shared" si="137"/>
        <v>0.5591999999999997</v>
      </c>
      <c r="R443" s="55">
        <f t="shared" si="138"/>
        <v>-0.5591999999999997</v>
      </c>
      <c r="S443" s="57">
        <f t="shared" si="140"/>
        <v>-8.3918602557176258E-2</v>
      </c>
      <c r="T443" s="58" t="s">
        <v>31</v>
      </c>
    </row>
    <row r="444" spans="1:20" s="38" customFormat="1" ht="31.5" x14ac:dyDescent="0.25">
      <c r="A444" s="52" t="s">
        <v>831</v>
      </c>
      <c r="B444" s="53" t="s">
        <v>873</v>
      </c>
      <c r="C444" s="67" t="s">
        <v>874</v>
      </c>
      <c r="D444" s="55">
        <v>1.5095999999999998</v>
      </c>
      <c r="E444" s="55">
        <v>0</v>
      </c>
      <c r="F444" s="55">
        <f t="shared" si="139"/>
        <v>1.5095999999999998</v>
      </c>
      <c r="G444" s="55">
        <v>1.5095999999999998</v>
      </c>
      <c r="H444" s="55">
        <f t="shared" si="136"/>
        <v>0</v>
      </c>
      <c r="I444" s="55">
        <v>0</v>
      </c>
      <c r="J444" s="55">
        <v>0</v>
      </c>
      <c r="K444" s="55">
        <v>0</v>
      </c>
      <c r="L444" s="55">
        <v>0</v>
      </c>
      <c r="M444" s="55">
        <v>0</v>
      </c>
      <c r="N444" s="55">
        <v>0</v>
      </c>
      <c r="O444" s="55">
        <v>1.5095999999999998</v>
      </c>
      <c r="P444" s="55">
        <v>0</v>
      </c>
      <c r="Q444" s="55">
        <f t="shared" si="137"/>
        <v>1.5095999999999998</v>
      </c>
      <c r="R444" s="55">
        <f t="shared" si="138"/>
        <v>-1.5095999999999998</v>
      </c>
      <c r="S444" s="57">
        <f t="shared" si="140"/>
        <v>-1</v>
      </c>
      <c r="T444" s="58" t="s">
        <v>340</v>
      </c>
    </row>
    <row r="445" spans="1:20" s="38" customFormat="1" ht="31.5" x14ac:dyDescent="0.25">
      <c r="A445" s="52" t="s">
        <v>831</v>
      </c>
      <c r="B445" s="53" t="s">
        <v>875</v>
      </c>
      <c r="C445" s="67" t="s">
        <v>876</v>
      </c>
      <c r="D445" s="55">
        <v>2.0171999999999999</v>
      </c>
      <c r="E445" s="55">
        <v>0</v>
      </c>
      <c r="F445" s="55">
        <f t="shared" si="139"/>
        <v>2.0171999999999999</v>
      </c>
      <c r="G445" s="55">
        <v>2.0171999999999999</v>
      </c>
      <c r="H445" s="55">
        <f t="shared" si="136"/>
        <v>1.781488</v>
      </c>
      <c r="I445" s="55">
        <v>0</v>
      </c>
      <c r="J445" s="55">
        <v>0</v>
      </c>
      <c r="K445" s="55">
        <v>0</v>
      </c>
      <c r="L445" s="55">
        <v>0</v>
      </c>
      <c r="M445" s="55">
        <v>0</v>
      </c>
      <c r="N445" s="55">
        <v>0</v>
      </c>
      <c r="O445" s="55">
        <v>2.0171999999999999</v>
      </c>
      <c r="P445" s="55">
        <v>1.781488</v>
      </c>
      <c r="Q445" s="55">
        <f t="shared" si="137"/>
        <v>0.23571199999999992</v>
      </c>
      <c r="R445" s="55">
        <f t="shared" si="138"/>
        <v>-0.23571199999999992</v>
      </c>
      <c r="S445" s="57">
        <f t="shared" si="140"/>
        <v>-0.11685108070592898</v>
      </c>
      <c r="T445" s="58" t="s">
        <v>215</v>
      </c>
    </row>
    <row r="446" spans="1:20" s="38" customFormat="1" ht="31.5" x14ac:dyDescent="0.25">
      <c r="A446" s="52" t="s">
        <v>831</v>
      </c>
      <c r="B446" s="53" t="s">
        <v>877</v>
      </c>
      <c r="C446" s="67" t="s">
        <v>878</v>
      </c>
      <c r="D446" s="55">
        <v>0.82919999999999994</v>
      </c>
      <c r="E446" s="55">
        <v>0</v>
      </c>
      <c r="F446" s="55">
        <f t="shared" si="139"/>
        <v>0.82919999999999994</v>
      </c>
      <c r="G446" s="55">
        <v>0.82919999999999994</v>
      </c>
      <c r="H446" s="55">
        <f t="shared" si="136"/>
        <v>0</v>
      </c>
      <c r="I446" s="55">
        <v>0</v>
      </c>
      <c r="J446" s="55">
        <v>0</v>
      </c>
      <c r="K446" s="55">
        <v>0</v>
      </c>
      <c r="L446" s="55">
        <v>0</v>
      </c>
      <c r="M446" s="55">
        <v>0</v>
      </c>
      <c r="N446" s="55">
        <v>0</v>
      </c>
      <c r="O446" s="55">
        <v>0.82919999999999994</v>
      </c>
      <c r="P446" s="55">
        <v>0</v>
      </c>
      <c r="Q446" s="55">
        <f t="shared" si="137"/>
        <v>0.82919999999999994</v>
      </c>
      <c r="R446" s="55">
        <f t="shared" si="138"/>
        <v>-0.82919999999999994</v>
      </c>
      <c r="S446" s="57">
        <f t="shared" si="140"/>
        <v>-1</v>
      </c>
      <c r="T446" s="58" t="s">
        <v>340</v>
      </c>
    </row>
    <row r="447" spans="1:20" s="38" customFormat="1" ht="31.5" x14ac:dyDescent="0.25">
      <c r="A447" s="52" t="s">
        <v>831</v>
      </c>
      <c r="B447" s="53" t="s">
        <v>879</v>
      </c>
      <c r="C447" s="67" t="s">
        <v>880</v>
      </c>
      <c r="D447" s="55">
        <v>0.1416</v>
      </c>
      <c r="E447" s="55">
        <v>0</v>
      </c>
      <c r="F447" s="55">
        <f t="shared" si="139"/>
        <v>0.1416</v>
      </c>
      <c r="G447" s="55">
        <v>0.1416</v>
      </c>
      <c r="H447" s="55">
        <f t="shared" si="136"/>
        <v>0.14908498000000001</v>
      </c>
      <c r="I447" s="55">
        <v>0</v>
      </c>
      <c r="J447" s="55">
        <v>0</v>
      </c>
      <c r="K447" s="55">
        <v>0</v>
      </c>
      <c r="L447" s="55">
        <v>0</v>
      </c>
      <c r="M447" s="55">
        <v>0.1416</v>
      </c>
      <c r="N447" s="55">
        <v>0.14908498000000001</v>
      </c>
      <c r="O447" s="55">
        <v>0</v>
      </c>
      <c r="P447" s="55">
        <v>0</v>
      </c>
      <c r="Q447" s="55">
        <f t="shared" si="137"/>
        <v>-7.4849800000000022E-3</v>
      </c>
      <c r="R447" s="55">
        <f t="shared" si="138"/>
        <v>7.4849800000000022E-3</v>
      </c>
      <c r="S447" s="57">
        <f t="shared" si="140"/>
        <v>5.2860028248587584E-2</v>
      </c>
      <c r="T447" s="58" t="s">
        <v>530</v>
      </c>
    </row>
    <row r="448" spans="1:20" s="38" customFormat="1" ht="31.5" x14ac:dyDescent="0.25">
      <c r="A448" s="52" t="s">
        <v>831</v>
      </c>
      <c r="B448" s="53" t="s">
        <v>881</v>
      </c>
      <c r="C448" s="67" t="s">
        <v>882</v>
      </c>
      <c r="D448" s="55">
        <v>0.43559999999999999</v>
      </c>
      <c r="E448" s="55">
        <v>0</v>
      </c>
      <c r="F448" s="55">
        <f t="shared" si="139"/>
        <v>0.43559999999999999</v>
      </c>
      <c r="G448" s="55">
        <v>0.43559999999999999</v>
      </c>
      <c r="H448" s="55">
        <f t="shared" si="136"/>
        <v>0.14109753999999999</v>
      </c>
      <c r="I448" s="55">
        <v>0</v>
      </c>
      <c r="J448" s="55">
        <v>0</v>
      </c>
      <c r="K448" s="55">
        <v>0</v>
      </c>
      <c r="L448" s="55">
        <v>0</v>
      </c>
      <c r="M448" s="55">
        <v>0.14109753999999999</v>
      </c>
      <c r="N448" s="55">
        <v>0.14109753999999999</v>
      </c>
      <c r="O448" s="55">
        <v>0.29450246000000002</v>
      </c>
      <c r="P448" s="55">
        <v>0</v>
      </c>
      <c r="Q448" s="55">
        <f t="shared" si="137"/>
        <v>0.29450246000000002</v>
      </c>
      <c r="R448" s="55">
        <f t="shared" si="138"/>
        <v>-0.29450246000000002</v>
      </c>
      <c r="S448" s="57">
        <f t="shared" si="140"/>
        <v>-0.67608461891643712</v>
      </c>
      <c r="T448" s="96" t="s">
        <v>215</v>
      </c>
    </row>
    <row r="449" spans="1:20" s="38" customFormat="1" ht="31.5" x14ac:dyDescent="0.25">
      <c r="A449" s="52" t="s">
        <v>831</v>
      </c>
      <c r="B449" s="53" t="s">
        <v>883</v>
      </c>
      <c r="C449" s="67" t="s">
        <v>884</v>
      </c>
      <c r="D449" s="55">
        <v>9.7200000000000009E-2</v>
      </c>
      <c r="E449" s="55">
        <v>0</v>
      </c>
      <c r="F449" s="55">
        <f t="shared" si="139"/>
        <v>9.7200000000000009E-2</v>
      </c>
      <c r="G449" s="55">
        <v>9.7200000000000009E-2</v>
      </c>
      <c r="H449" s="55">
        <f t="shared" si="136"/>
        <v>0.12201094</v>
      </c>
      <c r="I449" s="55">
        <v>0</v>
      </c>
      <c r="J449" s="55">
        <v>0</v>
      </c>
      <c r="K449" s="55">
        <v>0</v>
      </c>
      <c r="L449" s="55">
        <v>0</v>
      </c>
      <c r="M449" s="55">
        <v>9.7200000000000009E-2</v>
      </c>
      <c r="N449" s="55">
        <v>0.12201094</v>
      </c>
      <c r="O449" s="55">
        <v>0</v>
      </c>
      <c r="P449" s="55">
        <v>0</v>
      </c>
      <c r="Q449" s="55">
        <f t="shared" si="137"/>
        <v>-2.481093999999999E-2</v>
      </c>
      <c r="R449" s="55">
        <f t="shared" si="138"/>
        <v>2.481093999999999E-2</v>
      </c>
      <c r="S449" s="57">
        <f t="shared" si="140"/>
        <v>0.25525658436213977</v>
      </c>
      <c r="T449" s="88" t="s">
        <v>530</v>
      </c>
    </row>
    <row r="450" spans="1:20" s="38" customFormat="1" x14ac:dyDescent="0.25">
      <c r="A450" s="52" t="s">
        <v>831</v>
      </c>
      <c r="B450" s="53" t="s">
        <v>885</v>
      </c>
      <c r="C450" s="67" t="s">
        <v>886</v>
      </c>
      <c r="D450" s="55">
        <v>0.10872</v>
      </c>
      <c r="E450" s="55">
        <v>0</v>
      </c>
      <c r="F450" s="55">
        <f t="shared" si="139"/>
        <v>0.10872</v>
      </c>
      <c r="G450" s="55">
        <v>0.10872</v>
      </c>
      <c r="H450" s="55">
        <f t="shared" si="136"/>
        <v>0.10872</v>
      </c>
      <c r="I450" s="55">
        <v>0</v>
      </c>
      <c r="J450" s="55">
        <v>0</v>
      </c>
      <c r="K450" s="55">
        <v>0</v>
      </c>
      <c r="L450" s="55">
        <v>0</v>
      </c>
      <c r="M450" s="55">
        <v>0</v>
      </c>
      <c r="N450" s="55">
        <v>0</v>
      </c>
      <c r="O450" s="55">
        <v>0.10872</v>
      </c>
      <c r="P450" s="55">
        <v>0.10872</v>
      </c>
      <c r="Q450" s="55">
        <f t="shared" si="137"/>
        <v>0</v>
      </c>
      <c r="R450" s="55">
        <f t="shared" si="138"/>
        <v>0</v>
      </c>
      <c r="S450" s="57">
        <f t="shared" si="140"/>
        <v>0</v>
      </c>
      <c r="T450" s="88" t="s">
        <v>31</v>
      </c>
    </row>
    <row r="451" spans="1:20" s="38" customFormat="1" ht="47.25" x14ac:dyDescent="0.25">
      <c r="A451" s="52" t="s">
        <v>831</v>
      </c>
      <c r="B451" s="53" t="s">
        <v>887</v>
      </c>
      <c r="C451" s="67" t="s">
        <v>888</v>
      </c>
      <c r="D451" s="55">
        <v>0.69</v>
      </c>
      <c r="E451" s="55">
        <v>0</v>
      </c>
      <c r="F451" s="55">
        <f t="shared" si="139"/>
        <v>0.69</v>
      </c>
      <c r="G451" s="55">
        <v>0.69</v>
      </c>
      <c r="H451" s="55">
        <f t="shared" si="136"/>
        <v>0.56925298000000002</v>
      </c>
      <c r="I451" s="55">
        <v>0</v>
      </c>
      <c r="J451" s="55">
        <v>0</v>
      </c>
      <c r="K451" s="55">
        <v>0</v>
      </c>
      <c r="L451" s="55">
        <v>0</v>
      </c>
      <c r="M451" s="55">
        <v>0.56925298000000002</v>
      </c>
      <c r="N451" s="55">
        <v>0.56925298000000002</v>
      </c>
      <c r="O451" s="55">
        <v>0.12074701999999993</v>
      </c>
      <c r="P451" s="55">
        <v>0</v>
      </c>
      <c r="Q451" s="55">
        <f t="shared" si="137"/>
        <v>0.12074701999999993</v>
      </c>
      <c r="R451" s="55">
        <f t="shared" si="138"/>
        <v>-0.12074701999999993</v>
      </c>
      <c r="S451" s="57">
        <f t="shared" si="140"/>
        <v>-0.17499568115942019</v>
      </c>
      <c r="T451" s="88" t="s">
        <v>215</v>
      </c>
    </row>
    <row r="452" spans="1:20" s="38" customFormat="1" ht="47.25" x14ac:dyDescent="0.25">
      <c r="A452" s="52" t="s">
        <v>831</v>
      </c>
      <c r="B452" s="53" t="s">
        <v>889</v>
      </c>
      <c r="C452" s="67" t="s">
        <v>890</v>
      </c>
      <c r="D452" s="55">
        <v>0.55319999999999991</v>
      </c>
      <c r="E452" s="55">
        <v>0</v>
      </c>
      <c r="F452" s="55">
        <f t="shared" si="139"/>
        <v>0.55319999999999991</v>
      </c>
      <c r="G452" s="55">
        <v>0.55319999999999991</v>
      </c>
      <c r="H452" s="55">
        <f t="shared" si="136"/>
        <v>0.45652498000000002</v>
      </c>
      <c r="I452" s="55">
        <v>0</v>
      </c>
      <c r="J452" s="55">
        <v>0</v>
      </c>
      <c r="K452" s="55">
        <v>0</v>
      </c>
      <c r="L452" s="55">
        <v>0</v>
      </c>
      <c r="M452" s="55">
        <v>0.45652498000000002</v>
      </c>
      <c r="N452" s="55">
        <v>0.45652498000000002</v>
      </c>
      <c r="O452" s="55">
        <v>9.6675019999999889E-2</v>
      </c>
      <c r="P452" s="55">
        <v>0</v>
      </c>
      <c r="Q452" s="55">
        <f t="shared" si="137"/>
        <v>9.6675019999999889E-2</v>
      </c>
      <c r="R452" s="55">
        <f t="shared" si="138"/>
        <v>-9.6675019999999889E-2</v>
      </c>
      <c r="S452" s="57">
        <f t="shared" si="140"/>
        <v>-0.17475600144613143</v>
      </c>
      <c r="T452" s="88" t="s">
        <v>215</v>
      </c>
    </row>
    <row r="453" spans="1:20" s="38" customFormat="1" ht="31.5" x14ac:dyDescent="0.25">
      <c r="A453" s="52" t="s">
        <v>831</v>
      </c>
      <c r="B453" s="53" t="s">
        <v>891</v>
      </c>
      <c r="C453" s="67" t="s">
        <v>892</v>
      </c>
      <c r="D453" s="55">
        <v>0.2868</v>
      </c>
      <c r="E453" s="55">
        <v>0</v>
      </c>
      <c r="F453" s="55">
        <f t="shared" si="139"/>
        <v>0.2868</v>
      </c>
      <c r="G453" s="55">
        <v>0.2868</v>
      </c>
      <c r="H453" s="55">
        <f t="shared" si="136"/>
        <v>0.18840000000000001</v>
      </c>
      <c r="I453" s="55">
        <v>0</v>
      </c>
      <c r="J453" s="55">
        <v>0</v>
      </c>
      <c r="K453" s="55">
        <v>0</v>
      </c>
      <c r="L453" s="55">
        <v>0</v>
      </c>
      <c r="M453" s="55">
        <v>0.18840000000000001</v>
      </c>
      <c r="N453" s="55">
        <v>0.18840000000000001</v>
      </c>
      <c r="O453" s="55">
        <v>9.8399999999999987E-2</v>
      </c>
      <c r="P453" s="55">
        <v>0</v>
      </c>
      <c r="Q453" s="55">
        <f t="shared" si="137"/>
        <v>9.8399999999999987E-2</v>
      </c>
      <c r="R453" s="55">
        <f t="shared" si="138"/>
        <v>-9.8399999999999987E-2</v>
      </c>
      <c r="S453" s="57">
        <f t="shared" si="140"/>
        <v>-0.34309623430962338</v>
      </c>
      <c r="T453" s="88" t="s">
        <v>215</v>
      </c>
    </row>
    <row r="454" spans="1:20" s="38" customFormat="1" ht="31.5" x14ac:dyDescent="0.25">
      <c r="A454" s="52" t="s">
        <v>831</v>
      </c>
      <c r="B454" s="53" t="s">
        <v>893</v>
      </c>
      <c r="C454" s="67" t="s">
        <v>894</v>
      </c>
      <c r="D454" s="55">
        <v>5.28E-2</v>
      </c>
      <c r="E454" s="55">
        <v>0</v>
      </c>
      <c r="F454" s="55">
        <f t="shared" si="139"/>
        <v>5.28E-2</v>
      </c>
      <c r="G454" s="55">
        <v>5.28E-2</v>
      </c>
      <c r="H454" s="55">
        <f t="shared" si="136"/>
        <v>0</v>
      </c>
      <c r="I454" s="55">
        <v>0</v>
      </c>
      <c r="J454" s="55">
        <v>0</v>
      </c>
      <c r="K454" s="55">
        <v>0</v>
      </c>
      <c r="L454" s="55">
        <v>0</v>
      </c>
      <c r="M454" s="55">
        <v>0</v>
      </c>
      <c r="N454" s="55">
        <v>0</v>
      </c>
      <c r="O454" s="55">
        <v>5.28E-2</v>
      </c>
      <c r="P454" s="55">
        <v>0</v>
      </c>
      <c r="Q454" s="55">
        <f t="shared" si="137"/>
        <v>5.28E-2</v>
      </c>
      <c r="R454" s="55">
        <f t="shared" si="138"/>
        <v>-5.28E-2</v>
      </c>
      <c r="S454" s="57">
        <f t="shared" si="140"/>
        <v>-1</v>
      </c>
      <c r="T454" s="88" t="s">
        <v>340</v>
      </c>
    </row>
    <row r="455" spans="1:20" s="38" customFormat="1" ht="31.5" x14ac:dyDescent="0.25">
      <c r="A455" s="52" t="s">
        <v>831</v>
      </c>
      <c r="B455" s="53" t="s">
        <v>895</v>
      </c>
      <c r="C455" s="67" t="s">
        <v>896</v>
      </c>
      <c r="D455" s="55">
        <v>0.27479999999999999</v>
      </c>
      <c r="E455" s="55">
        <v>0</v>
      </c>
      <c r="F455" s="55">
        <f t="shared" si="139"/>
        <v>0.27479999999999999</v>
      </c>
      <c r="G455" s="55">
        <v>0.27479999999999999</v>
      </c>
      <c r="H455" s="55">
        <f t="shared" si="136"/>
        <v>0</v>
      </c>
      <c r="I455" s="55">
        <v>0</v>
      </c>
      <c r="J455" s="55">
        <v>0</v>
      </c>
      <c r="K455" s="55">
        <v>0</v>
      </c>
      <c r="L455" s="55">
        <v>0</v>
      </c>
      <c r="M455" s="55">
        <v>0</v>
      </c>
      <c r="N455" s="55">
        <v>0</v>
      </c>
      <c r="O455" s="55">
        <v>0.27479999999999999</v>
      </c>
      <c r="P455" s="55">
        <v>0</v>
      </c>
      <c r="Q455" s="55">
        <f t="shared" si="137"/>
        <v>0.27479999999999999</v>
      </c>
      <c r="R455" s="55">
        <f t="shared" si="138"/>
        <v>-0.27479999999999999</v>
      </c>
      <c r="S455" s="57">
        <f t="shared" si="140"/>
        <v>-1</v>
      </c>
      <c r="T455" s="88" t="s">
        <v>340</v>
      </c>
    </row>
    <row r="456" spans="1:20" s="38" customFormat="1" ht="31.5" x14ac:dyDescent="0.25">
      <c r="A456" s="52" t="s">
        <v>831</v>
      </c>
      <c r="B456" s="53" t="s">
        <v>897</v>
      </c>
      <c r="C456" s="67" t="s">
        <v>898</v>
      </c>
      <c r="D456" s="55">
        <v>0.16319999999999998</v>
      </c>
      <c r="E456" s="55">
        <v>0</v>
      </c>
      <c r="F456" s="55">
        <f t="shared" si="139"/>
        <v>0.16319999999999998</v>
      </c>
      <c r="G456" s="55">
        <v>0.16319999999999998</v>
      </c>
      <c r="H456" s="55">
        <f t="shared" si="136"/>
        <v>0</v>
      </c>
      <c r="I456" s="55">
        <v>0</v>
      </c>
      <c r="J456" s="55">
        <v>0</v>
      </c>
      <c r="K456" s="55">
        <v>0</v>
      </c>
      <c r="L456" s="55">
        <v>0</v>
      </c>
      <c r="M456" s="55">
        <v>0</v>
      </c>
      <c r="N456" s="55">
        <v>0</v>
      </c>
      <c r="O456" s="55">
        <v>0.16319999999999998</v>
      </c>
      <c r="P456" s="55">
        <v>0</v>
      </c>
      <c r="Q456" s="55">
        <f t="shared" si="137"/>
        <v>0.16319999999999998</v>
      </c>
      <c r="R456" s="55">
        <f t="shared" si="138"/>
        <v>-0.16319999999999998</v>
      </c>
      <c r="S456" s="57">
        <f t="shared" si="140"/>
        <v>-1</v>
      </c>
      <c r="T456" s="88" t="s">
        <v>340</v>
      </c>
    </row>
    <row r="457" spans="1:20" s="38" customFormat="1" ht="31.5" x14ac:dyDescent="0.25">
      <c r="A457" s="52" t="s">
        <v>831</v>
      </c>
      <c r="B457" s="53" t="s">
        <v>899</v>
      </c>
      <c r="C457" s="67" t="s">
        <v>900</v>
      </c>
      <c r="D457" s="55">
        <v>0.13679999999999998</v>
      </c>
      <c r="E457" s="55">
        <v>0</v>
      </c>
      <c r="F457" s="55">
        <f t="shared" si="139"/>
        <v>0.13679999999999998</v>
      </c>
      <c r="G457" s="55">
        <v>0.13679999999999998</v>
      </c>
      <c r="H457" s="55">
        <f t="shared" si="136"/>
        <v>0</v>
      </c>
      <c r="I457" s="55">
        <v>0</v>
      </c>
      <c r="J457" s="55">
        <v>0</v>
      </c>
      <c r="K457" s="55">
        <v>0</v>
      </c>
      <c r="L457" s="55">
        <v>0</v>
      </c>
      <c r="M457" s="55">
        <v>0</v>
      </c>
      <c r="N457" s="55">
        <v>0</v>
      </c>
      <c r="O457" s="55">
        <v>0.13679999999999998</v>
      </c>
      <c r="P457" s="55">
        <v>0</v>
      </c>
      <c r="Q457" s="55">
        <f t="shared" si="137"/>
        <v>0.13679999999999998</v>
      </c>
      <c r="R457" s="55">
        <f t="shared" si="138"/>
        <v>-0.13679999999999998</v>
      </c>
      <c r="S457" s="57">
        <f t="shared" si="140"/>
        <v>-1</v>
      </c>
      <c r="T457" s="88" t="s">
        <v>340</v>
      </c>
    </row>
    <row r="458" spans="1:20" s="38" customFormat="1" ht="31.5" x14ac:dyDescent="0.25">
      <c r="A458" s="52" t="s">
        <v>831</v>
      </c>
      <c r="B458" s="53" t="s">
        <v>901</v>
      </c>
      <c r="C458" s="67" t="s">
        <v>902</v>
      </c>
      <c r="D458" s="55">
        <v>0.38400000000000001</v>
      </c>
      <c r="E458" s="55">
        <v>0</v>
      </c>
      <c r="F458" s="55">
        <f t="shared" si="139"/>
        <v>0.38400000000000001</v>
      </c>
      <c r="G458" s="55">
        <v>0.38400000000000001</v>
      </c>
      <c r="H458" s="55">
        <f t="shared" si="136"/>
        <v>0.13356657999999999</v>
      </c>
      <c r="I458" s="55">
        <v>0</v>
      </c>
      <c r="J458" s="55">
        <v>0</v>
      </c>
      <c r="K458" s="55">
        <v>0</v>
      </c>
      <c r="L458" s="55">
        <v>0</v>
      </c>
      <c r="M458" s="55">
        <v>0.13356657999999999</v>
      </c>
      <c r="N458" s="55">
        <v>0.13356657999999999</v>
      </c>
      <c r="O458" s="55">
        <v>0.25043342000000002</v>
      </c>
      <c r="P458" s="55">
        <v>0</v>
      </c>
      <c r="Q458" s="55">
        <f t="shared" si="137"/>
        <v>0.25043342000000002</v>
      </c>
      <c r="R458" s="55">
        <f t="shared" si="138"/>
        <v>-0.25043342000000002</v>
      </c>
      <c r="S458" s="57">
        <f t="shared" si="140"/>
        <v>-0.65217036458333333</v>
      </c>
      <c r="T458" s="88" t="s">
        <v>215</v>
      </c>
    </row>
    <row r="459" spans="1:20" s="38" customFormat="1" ht="31.5" x14ac:dyDescent="0.25">
      <c r="A459" s="52" t="s">
        <v>831</v>
      </c>
      <c r="B459" s="53" t="s">
        <v>903</v>
      </c>
      <c r="C459" s="67" t="s">
        <v>904</v>
      </c>
      <c r="D459" s="55">
        <v>0.1404</v>
      </c>
      <c r="E459" s="55">
        <v>0</v>
      </c>
      <c r="F459" s="55">
        <f t="shared" si="139"/>
        <v>0.1404</v>
      </c>
      <c r="G459" s="55">
        <v>0.1404</v>
      </c>
      <c r="H459" s="55">
        <f t="shared" si="136"/>
        <v>9.3403200000000006E-2</v>
      </c>
      <c r="I459" s="55">
        <v>0</v>
      </c>
      <c r="J459" s="55">
        <v>0</v>
      </c>
      <c r="K459" s="55">
        <v>0</v>
      </c>
      <c r="L459" s="55">
        <v>0</v>
      </c>
      <c r="M459" s="55">
        <v>9.3403200000000006E-2</v>
      </c>
      <c r="N459" s="55">
        <v>9.3403200000000006E-2</v>
      </c>
      <c r="O459" s="55">
        <v>4.6996799999999991E-2</v>
      </c>
      <c r="P459" s="55">
        <v>0</v>
      </c>
      <c r="Q459" s="55">
        <f t="shared" si="137"/>
        <v>4.6996799999999991E-2</v>
      </c>
      <c r="R459" s="55">
        <f t="shared" si="138"/>
        <v>-4.6996799999999991E-2</v>
      </c>
      <c r="S459" s="57">
        <f t="shared" si="140"/>
        <v>-0.33473504273504268</v>
      </c>
      <c r="T459" s="88" t="s">
        <v>215</v>
      </c>
    </row>
    <row r="460" spans="1:20" s="38" customFormat="1" x14ac:dyDescent="0.25">
      <c r="A460" s="52" t="s">
        <v>831</v>
      </c>
      <c r="B460" s="53" t="s">
        <v>905</v>
      </c>
      <c r="C460" s="67" t="s">
        <v>906</v>
      </c>
      <c r="D460" s="55">
        <v>4.9968000000000005E-2</v>
      </c>
      <c r="E460" s="55">
        <v>0</v>
      </c>
      <c r="F460" s="55">
        <f t="shared" si="139"/>
        <v>4.9968000000000005E-2</v>
      </c>
      <c r="G460" s="55">
        <v>4.9968000000000005E-2</v>
      </c>
      <c r="H460" s="55">
        <f t="shared" si="136"/>
        <v>4.9967999999999999E-2</v>
      </c>
      <c r="I460" s="55">
        <v>0</v>
      </c>
      <c r="J460" s="55">
        <v>0</v>
      </c>
      <c r="K460" s="55">
        <v>0</v>
      </c>
      <c r="L460" s="55">
        <v>0</v>
      </c>
      <c r="M460" s="55">
        <v>0</v>
      </c>
      <c r="N460" s="55">
        <v>0</v>
      </c>
      <c r="O460" s="55">
        <v>4.9968000000000005E-2</v>
      </c>
      <c r="P460" s="55">
        <v>4.9967999999999999E-2</v>
      </c>
      <c r="Q460" s="55">
        <f t="shared" si="137"/>
        <v>0</v>
      </c>
      <c r="R460" s="55">
        <f t="shared" si="138"/>
        <v>0</v>
      </c>
      <c r="S460" s="57">
        <f t="shared" si="140"/>
        <v>0</v>
      </c>
      <c r="T460" s="88" t="s">
        <v>31</v>
      </c>
    </row>
    <row r="461" spans="1:20" s="38" customFormat="1" x14ac:dyDescent="0.25">
      <c r="A461" s="52" t="s">
        <v>831</v>
      </c>
      <c r="B461" s="53" t="s">
        <v>907</v>
      </c>
      <c r="C461" s="67" t="s">
        <v>908</v>
      </c>
      <c r="D461" s="55">
        <v>0</v>
      </c>
      <c r="E461" s="55">
        <v>0</v>
      </c>
      <c r="F461" s="55">
        <f t="shared" si="139"/>
        <v>0</v>
      </c>
      <c r="G461" s="55">
        <v>0</v>
      </c>
      <c r="H461" s="55">
        <f t="shared" si="136"/>
        <v>0</v>
      </c>
      <c r="I461" s="55">
        <v>0</v>
      </c>
      <c r="J461" s="55">
        <v>0</v>
      </c>
      <c r="K461" s="55">
        <v>0</v>
      </c>
      <c r="L461" s="55">
        <v>0</v>
      </c>
      <c r="M461" s="55">
        <v>0</v>
      </c>
      <c r="N461" s="55">
        <v>0</v>
      </c>
      <c r="O461" s="55">
        <v>0</v>
      </c>
      <c r="P461" s="55">
        <v>0</v>
      </c>
      <c r="Q461" s="55">
        <f t="shared" si="137"/>
        <v>0</v>
      </c>
      <c r="R461" s="55">
        <f t="shared" si="138"/>
        <v>0</v>
      </c>
      <c r="S461" s="57">
        <v>0</v>
      </c>
      <c r="T461" s="88" t="s">
        <v>31</v>
      </c>
    </row>
    <row r="462" spans="1:20" s="38" customFormat="1" ht="31.5" x14ac:dyDescent="0.25">
      <c r="A462" s="52" t="s">
        <v>831</v>
      </c>
      <c r="B462" s="53" t="s">
        <v>909</v>
      </c>
      <c r="C462" s="67" t="s">
        <v>910</v>
      </c>
      <c r="D462" s="55">
        <v>0.22800000000000001</v>
      </c>
      <c r="E462" s="55">
        <v>0</v>
      </c>
      <c r="F462" s="55">
        <f t="shared" si="139"/>
        <v>0.22800000000000001</v>
      </c>
      <c r="G462" s="55">
        <v>0.22800000000000001</v>
      </c>
      <c r="H462" s="55">
        <f t="shared" si="136"/>
        <v>0.14030097999999999</v>
      </c>
      <c r="I462" s="55">
        <v>0</v>
      </c>
      <c r="J462" s="55">
        <v>0</v>
      </c>
      <c r="K462" s="55">
        <v>0</v>
      </c>
      <c r="L462" s="55">
        <v>0</v>
      </c>
      <c r="M462" s="55">
        <v>0.14030097999999999</v>
      </c>
      <c r="N462" s="55">
        <v>0.14030097999999999</v>
      </c>
      <c r="O462" s="55">
        <v>8.7699020000000016E-2</v>
      </c>
      <c r="P462" s="55">
        <v>0</v>
      </c>
      <c r="Q462" s="55">
        <f t="shared" si="137"/>
        <v>8.7699020000000016E-2</v>
      </c>
      <c r="R462" s="55">
        <f t="shared" si="138"/>
        <v>-8.7699020000000016E-2</v>
      </c>
      <c r="S462" s="57">
        <f t="shared" si="140"/>
        <v>-0.38464482456140359</v>
      </c>
      <c r="T462" s="88" t="s">
        <v>215</v>
      </c>
    </row>
    <row r="463" spans="1:20" s="38" customFormat="1" ht="31.5" x14ac:dyDescent="0.25">
      <c r="A463" s="52" t="s">
        <v>831</v>
      </c>
      <c r="B463" s="53" t="s">
        <v>911</v>
      </c>
      <c r="C463" s="67" t="s">
        <v>912</v>
      </c>
      <c r="D463" s="55">
        <v>3.1080000000000001</v>
      </c>
      <c r="E463" s="55">
        <v>0</v>
      </c>
      <c r="F463" s="55">
        <f t="shared" si="139"/>
        <v>3.1080000000000001</v>
      </c>
      <c r="G463" s="55">
        <v>3.1080000000000001</v>
      </c>
      <c r="H463" s="55">
        <f t="shared" si="136"/>
        <v>3.1080000000000001</v>
      </c>
      <c r="I463" s="55">
        <v>0</v>
      </c>
      <c r="J463" s="55">
        <v>0</v>
      </c>
      <c r="K463" s="55">
        <v>3.1080000000000001</v>
      </c>
      <c r="L463" s="55">
        <v>3.1080000000000001</v>
      </c>
      <c r="M463" s="55">
        <v>0</v>
      </c>
      <c r="N463" s="55">
        <v>0</v>
      </c>
      <c r="O463" s="55">
        <v>0</v>
      </c>
      <c r="P463" s="55">
        <v>0</v>
      </c>
      <c r="Q463" s="55">
        <f t="shared" si="137"/>
        <v>0</v>
      </c>
      <c r="R463" s="55">
        <f t="shared" si="138"/>
        <v>0</v>
      </c>
      <c r="S463" s="57">
        <f t="shared" si="140"/>
        <v>0</v>
      </c>
      <c r="T463" s="88" t="s">
        <v>31</v>
      </c>
    </row>
    <row r="464" spans="1:20" s="38" customFormat="1" ht="31.5" x14ac:dyDescent="0.25">
      <c r="A464" s="52" t="s">
        <v>831</v>
      </c>
      <c r="B464" s="53" t="s">
        <v>913</v>
      </c>
      <c r="C464" s="67" t="s">
        <v>914</v>
      </c>
      <c r="D464" s="55">
        <v>0.1176</v>
      </c>
      <c r="E464" s="55">
        <v>0</v>
      </c>
      <c r="F464" s="55">
        <f t="shared" si="139"/>
        <v>0.1176</v>
      </c>
      <c r="G464" s="55">
        <v>0.1176</v>
      </c>
      <c r="H464" s="55">
        <f t="shared" si="136"/>
        <v>7.7728149999999996E-2</v>
      </c>
      <c r="I464" s="55">
        <v>0</v>
      </c>
      <c r="J464" s="55">
        <v>0</v>
      </c>
      <c r="K464" s="55">
        <v>0</v>
      </c>
      <c r="L464" s="55">
        <v>0</v>
      </c>
      <c r="M464" s="55">
        <v>7.7728149999999996E-2</v>
      </c>
      <c r="N464" s="55">
        <v>7.7728149999999996E-2</v>
      </c>
      <c r="O464" s="55">
        <v>3.987185E-2</v>
      </c>
      <c r="P464" s="55">
        <v>0</v>
      </c>
      <c r="Q464" s="55">
        <f t="shared" si="137"/>
        <v>3.987185E-2</v>
      </c>
      <c r="R464" s="55">
        <f t="shared" si="138"/>
        <v>-3.987185E-2</v>
      </c>
      <c r="S464" s="57">
        <f t="shared" si="140"/>
        <v>-0.33904634353741497</v>
      </c>
      <c r="T464" s="88" t="s">
        <v>215</v>
      </c>
    </row>
    <row r="465" spans="1:20" s="38" customFormat="1" ht="31.5" x14ac:dyDescent="0.25">
      <c r="A465" s="52" t="s">
        <v>831</v>
      </c>
      <c r="B465" s="53" t="s">
        <v>915</v>
      </c>
      <c r="C465" s="67" t="s">
        <v>916</v>
      </c>
      <c r="D465" s="55">
        <v>0.29519999999999996</v>
      </c>
      <c r="E465" s="55">
        <v>0</v>
      </c>
      <c r="F465" s="55">
        <f t="shared" si="139"/>
        <v>0.29519999999999996</v>
      </c>
      <c r="G465" s="55">
        <v>0.29519999999999996</v>
      </c>
      <c r="H465" s="55">
        <f t="shared" si="136"/>
        <v>0.22721279999999999</v>
      </c>
      <c r="I465" s="55">
        <v>0</v>
      </c>
      <c r="J465" s="55">
        <v>0</v>
      </c>
      <c r="K465" s="55">
        <v>0</v>
      </c>
      <c r="L465" s="55">
        <v>0</v>
      </c>
      <c r="M465" s="55">
        <v>0.22721279999999999</v>
      </c>
      <c r="N465" s="55">
        <v>0.22721279999999999</v>
      </c>
      <c r="O465" s="55">
        <v>6.798719999999997E-2</v>
      </c>
      <c r="P465" s="55">
        <v>0</v>
      </c>
      <c r="Q465" s="55">
        <f t="shared" si="137"/>
        <v>6.798719999999997E-2</v>
      </c>
      <c r="R465" s="55">
        <f t="shared" si="138"/>
        <v>-6.798719999999997E-2</v>
      </c>
      <c r="S465" s="57">
        <f t="shared" si="140"/>
        <v>-0.23030894308943081</v>
      </c>
      <c r="T465" s="88" t="s">
        <v>215</v>
      </c>
    </row>
    <row r="466" spans="1:20" s="38" customFormat="1" ht="31.5" x14ac:dyDescent="0.25">
      <c r="A466" s="52" t="s">
        <v>831</v>
      </c>
      <c r="B466" s="53" t="s">
        <v>917</v>
      </c>
      <c r="C466" s="67" t="s">
        <v>918</v>
      </c>
      <c r="D466" s="55">
        <v>8.7840000000000001E-2</v>
      </c>
      <c r="E466" s="55">
        <v>0</v>
      </c>
      <c r="F466" s="55">
        <f t="shared" si="139"/>
        <v>8.7840000000000001E-2</v>
      </c>
      <c r="G466" s="55">
        <v>8.7840000000000001E-2</v>
      </c>
      <c r="H466" s="55">
        <f t="shared" si="136"/>
        <v>8.7840000000000001E-2</v>
      </c>
      <c r="I466" s="55">
        <v>0</v>
      </c>
      <c r="J466" s="55">
        <v>0</v>
      </c>
      <c r="K466" s="55">
        <v>0</v>
      </c>
      <c r="L466" s="55">
        <v>0</v>
      </c>
      <c r="M466" s="55">
        <v>0</v>
      </c>
      <c r="N466" s="55">
        <v>0</v>
      </c>
      <c r="O466" s="55">
        <v>8.7840000000000001E-2</v>
      </c>
      <c r="P466" s="55">
        <v>8.7840000000000001E-2</v>
      </c>
      <c r="Q466" s="55">
        <f t="shared" si="137"/>
        <v>0</v>
      </c>
      <c r="R466" s="55">
        <f t="shared" si="138"/>
        <v>0</v>
      </c>
      <c r="S466" s="57">
        <f t="shared" si="140"/>
        <v>0</v>
      </c>
      <c r="T466" s="96" t="s">
        <v>31</v>
      </c>
    </row>
    <row r="467" spans="1:20" s="38" customFormat="1" ht="47.25" x14ac:dyDescent="0.25">
      <c r="A467" s="52" t="s">
        <v>831</v>
      </c>
      <c r="B467" s="53" t="s">
        <v>919</v>
      </c>
      <c r="C467" s="67" t="s">
        <v>920</v>
      </c>
      <c r="D467" s="55">
        <v>0.39479999999999998</v>
      </c>
      <c r="E467" s="55">
        <v>0</v>
      </c>
      <c r="F467" s="55">
        <f t="shared" si="139"/>
        <v>0.39479999999999998</v>
      </c>
      <c r="G467" s="55">
        <v>0.39479999999999998</v>
      </c>
      <c r="H467" s="55">
        <f t="shared" si="136"/>
        <v>0</v>
      </c>
      <c r="I467" s="55">
        <v>0</v>
      </c>
      <c r="J467" s="55">
        <v>0</v>
      </c>
      <c r="K467" s="55">
        <v>0</v>
      </c>
      <c r="L467" s="55">
        <v>0</v>
      </c>
      <c r="M467" s="55">
        <v>0</v>
      </c>
      <c r="N467" s="55">
        <v>0</v>
      </c>
      <c r="O467" s="55">
        <v>0.39479999999999998</v>
      </c>
      <c r="P467" s="55">
        <v>0</v>
      </c>
      <c r="Q467" s="55">
        <f t="shared" si="137"/>
        <v>0.39479999999999998</v>
      </c>
      <c r="R467" s="55">
        <f t="shared" si="138"/>
        <v>-0.39479999999999998</v>
      </c>
      <c r="S467" s="57">
        <f t="shared" si="140"/>
        <v>-1</v>
      </c>
      <c r="T467" s="88" t="s">
        <v>921</v>
      </c>
    </row>
    <row r="468" spans="1:20" s="38" customFormat="1" x14ac:dyDescent="0.25">
      <c r="A468" s="52" t="s">
        <v>831</v>
      </c>
      <c r="B468" s="53" t="s">
        <v>922</v>
      </c>
      <c r="C468" s="67" t="s">
        <v>923</v>
      </c>
      <c r="D468" s="55">
        <v>0.36719999999999997</v>
      </c>
      <c r="E468" s="55">
        <v>0</v>
      </c>
      <c r="F468" s="55">
        <f t="shared" si="139"/>
        <v>0.36719999999999997</v>
      </c>
      <c r="G468" s="55">
        <v>0.36719999999999997</v>
      </c>
      <c r="H468" s="55">
        <f t="shared" si="136"/>
        <v>0.36720000000000003</v>
      </c>
      <c r="I468" s="55">
        <v>0</v>
      </c>
      <c r="J468" s="55">
        <v>0</v>
      </c>
      <c r="K468" s="55">
        <v>0</v>
      </c>
      <c r="L468" s="55">
        <v>0</v>
      </c>
      <c r="M468" s="55">
        <v>0</v>
      </c>
      <c r="N468" s="55">
        <v>0</v>
      </c>
      <c r="O468" s="55">
        <v>0.36719999999999997</v>
      </c>
      <c r="P468" s="55">
        <v>0.36720000000000003</v>
      </c>
      <c r="Q468" s="55">
        <f t="shared" si="137"/>
        <v>0</v>
      </c>
      <c r="R468" s="55">
        <f t="shared" si="138"/>
        <v>0</v>
      </c>
      <c r="S468" s="57">
        <f t="shared" si="140"/>
        <v>0</v>
      </c>
      <c r="T468" s="96" t="s">
        <v>31</v>
      </c>
    </row>
    <row r="469" spans="1:20" s="38" customFormat="1" ht="31.5" x14ac:dyDescent="0.25">
      <c r="A469" s="52" t="s">
        <v>831</v>
      </c>
      <c r="B469" s="53" t="s">
        <v>924</v>
      </c>
      <c r="C469" s="67" t="s">
        <v>925</v>
      </c>
      <c r="D469" s="55">
        <v>3.3797066399999998</v>
      </c>
      <c r="E469" s="55">
        <v>0</v>
      </c>
      <c r="F469" s="55">
        <f t="shared" si="139"/>
        <v>3.3797066399999998</v>
      </c>
      <c r="G469" s="55">
        <v>3.3797066399999998</v>
      </c>
      <c r="H469" s="55">
        <f t="shared" si="136"/>
        <v>3.3797066400000002</v>
      </c>
      <c r="I469" s="55">
        <v>0</v>
      </c>
      <c r="J469" s="55">
        <v>0</v>
      </c>
      <c r="K469" s="55">
        <v>0</v>
      </c>
      <c r="L469" s="55">
        <v>0</v>
      </c>
      <c r="M469" s="55">
        <v>3.3797066400000002</v>
      </c>
      <c r="N469" s="55">
        <v>3.3797066400000002</v>
      </c>
      <c r="O469" s="55">
        <v>0</v>
      </c>
      <c r="P469" s="55">
        <v>0</v>
      </c>
      <c r="Q469" s="55">
        <f t="shared" si="137"/>
        <v>0</v>
      </c>
      <c r="R469" s="55">
        <f t="shared" si="138"/>
        <v>0</v>
      </c>
      <c r="S469" s="57">
        <f t="shared" si="140"/>
        <v>0</v>
      </c>
      <c r="T469" s="58" t="s">
        <v>31</v>
      </c>
    </row>
    <row r="470" spans="1:20" s="38" customFormat="1" ht="31.5" x14ac:dyDescent="0.25">
      <c r="A470" s="52" t="s">
        <v>831</v>
      </c>
      <c r="B470" s="53" t="s">
        <v>926</v>
      </c>
      <c r="C470" s="67" t="s">
        <v>927</v>
      </c>
      <c r="D470" s="55">
        <v>3.2453391000000003</v>
      </c>
      <c r="E470" s="55">
        <v>0</v>
      </c>
      <c r="F470" s="55">
        <f t="shared" si="139"/>
        <v>3.2453391000000003</v>
      </c>
      <c r="G470" s="55">
        <v>3.2453391000000003</v>
      </c>
      <c r="H470" s="55">
        <f t="shared" si="136"/>
        <v>3.2453390999999998</v>
      </c>
      <c r="I470" s="55">
        <v>0</v>
      </c>
      <c r="J470" s="55">
        <v>0</v>
      </c>
      <c r="K470" s="55">
        <v>0</v>
      </c>
      <c r="L470" s="55">
        <v>0</v>
      </c>
      <c r="M470" s="55">
        <v>3.2453390999999998</v>
      </c>
      <c r="N470" s="55">
        <v>3.2453390999999998</v>
      </c>
      <c r="O470" s="55">
        <v>0</v>
      </c>
      <c r="P470" s="55">
        <v>0</v>
      </c>
      <c r="Q470" s="55">
        <f t="shared" si="137"/>
        <v>0</v>
      </c>
      <c r="R470" s="55">
        <f t="shared" si="138"/>
        <v>0</v>
      </c>
      <c r="S470" s="57">
        <f t="shared" si="140"/>
        <v>0</v>
      </c>
      <c r="T470" s="58" t="s">
        <v>31</v>
      </c>
    </row>
    <row r="471" spans="1:20" s="38" customFormat="1" x14ac:dyDescent="0.25">
      <c r="A471" s="52" t="s">
        <v>831</v>
      </c>
      <c r="B471" s="53" t="s">
        <v>928</v>
      </c>
      <c r="C471" s="67" t="s">
        <v>929</v>
      </c>
      <c r="D471" s="55">
        <v>4.4279999999999999</v>
      </c>
      <c r="E471" s="55">
        <v>0</v>
      </c>
      <c r="F471" s="55">
        <f t="shared" si="139"/>
        <v>4.4279999999999999</v>
      </c>
      <c r="G471" s="55">
        <v>4.4279999999999999</v>
      </c>
      <c r="H471" s="55">
        <f t="shared" si="136"/>
        <v>4.4279999999999999</v>
      </c>
      <c r="I471" s="55">
        <v>0</v>
      </c>
      <c r="J471" s="55">
        <v>0</v>
      </c>
      <c r="K471" s="55">
        <v>0</v>
      </c>
      <c r="L471" s="55">
        <v>0</v>
      </c>
      <c r="M471" s="55">
        <v>4.4279999999999999</v>
      </c>
      <c r="N471" s="55">
        <v>4.4279999999999999</v>
      </c>
      <c r="O471" s="55">
        <v>0</v>
      </c>
      <c r="P471" s="55">
        <v>0</v>
      </c>
      <c r="Q471" s="55">
        <f t="shared" si="137"/>
        <v>0</v>
      </c>
      <c r="R471" s="55">
        <f t="shared" si="138"/>
        <v>0</v>
      </c>
      <c r="S471" s="57">
        <f t="shared" si="140"/>
        <v>0</v>
      </c>
      <c r="T471" s="58" t="s">
        <v>31</v>
      </c>
    </row>
    <row r="472" spans="1:20" s="38" customFormat="1" ht="31.5" x14ac:dyDescent="0.25">
      <c r="A472" s="52" t="s">
        <v>831</v>
      </c>
      <c r="B472" s="53" t="s">
        <v>930</v>
      </c>
      <c r="C472" s="67" t="s">
        <v>931</v>
      </c>
      <c r="D472" s="55">
        <v>1.44</v>
      </c>
      <c r="E472" s="55">
        <v>0</v>
      </c>
      <c r="F472" s="55">
        <f t="shared" si="139"/>
        <v>1.44</v>
      </c>
      <c r="G472" s="55">
        <v>1.44</v>
      </c>
      <c r="H472" s="55">
        <f t="shared" si="136"/>
        <v>0</v>
      </c>
      <c r="I472" s="55">
        <v>0</v>
      </c>
      <c r="J472" s="55">
        <v>0</v>
      </c>
      <c r="K472" s="55">
        <v>0</v>
      </c>
      <c r="L472" s="55">
        <v>0</v>
      </c>
      <c r="M472" s="55">
        <v>0</v>
      </c>
      <c r="N472" s="55">
        <v>0</v>
      </c>
      <c r="O472" s="55">
        <v>1.44</v>
      </c>
      <c r="P472" s="55">
        <v>0</v>
      </c>
      <c r="Q472" s="55">
        <f t="shared" si="137"/>
        <v>1.44</v>
      </c>
      <c r="R472" s="55">
        <f t="shared" si="138"/>
        <v>-1.44</v>
      </c>
      <c r="S472" s="57">
        <f t="shared" si="140"/>
        <v>-1</v>
      </c>
      <c r="T472" s="58" t="s">
        <v>340</v>
      </c>
    </row>
    <row r="473" spans="1:20" s="38" customFormat="1" ht="31.5" x14ac:dyDescent="0.25">
      <c r="A473" s="52" t="s">
        <v>831</v>
      </c>
      <c r="B473" s="53" t="s">
        <v>932</v>
      </c>
      <c r="C473" s="67" t="s">
        <v>933</v>
      </c>
      <c r="D473" s="55">
        <v>0.30240000000000006</v>
      </c>
      <c r="E473" s="55">
        <v>0</v>
      </c>
      <c r="F473" s="55">
        <f t="shared" si="139"/>
        <v>0.30240000000000006</v>
      </c>
      <c r="G473" s="55">
        <v>0.30240000000000006</v>
      </c>
      <c r="H473" s="55">
        <f t="shared" si="136"/>
        <v>0.3024</v>
      </c>
      <c r="I473" s="55">
        <v>0</v>
      </c>
      <c r="J473" s="55">
        <v>0</v>
      </c>
      <c r="K473" s="55">
        <v>0</v>
      </c>
      <c r="L473" s="55">
        <v>0</v>
      </c>
      <c r="M473" s="55">
        <v>0.3024</v>
      </c>
      <c r="N473" s="55">
        <v>0.3024</v>
      </c>
      <c r="O473" s="55">
        <v>0</v>
      </c>
      <c r="P473" s="55">
        <v>0</v>
      </c>
      <c r="Q473" s="55">
        <f t="shared" si="137"/>
        <v>0</v>
      </c>
      <c r="R473" s="55">
        <f t="shared" si="138"/>
        <v>0</v>
      </c>
      <c r="S473" s="57">
        <f t="shared" si="140"/>
        <v>0</v>
      </c>
      <c r="T473" s="96" t="s">
        <v>31</v>
      </c>
    </row>
    <row r="474" spans="1:20" s="38" customFormat="1" ht="31.5" x14ac:dyDescent="0.25">
      <c r="A474" s="52" t="s">
        <v>831</v>
      </c>
      <c r="B474" s="53" t="s">
        <v>934</v>
      </c>
      <c r="C474" s="67" t="s">
        <v>935</v>
      </c>
      <c r="D474" s="55">
        <v>0.33108719999999997</v>
      </c>
      <c r="E474" s="55">
        <v>0</v>
      </c>
      <c r="F474" s="55">
        <f t="shared" si="139"/>
        <v>0.33108719999999997</v>
      </c>
      <c r="G474" s="55">
        <v>0.33108719999999997</v>
      </c>
      <c r="H474" s="55">
        <f t="shared" si="136"/>
        <v>0.33108720000000003</v>
      </c>
      <c r="I474" s="55">
        <v>0</v>
      </c>
      <c r="J474" s="55">
        <v>0</v>
      </c>
      <c r="K474" s="55">
        <v>0</v>
      </c>
      <c r="L474" s="55">
        <v>0</v>
      </c>
      <c r="M474" s="55">
        <v>0.33108720000000003</v>
      </c>
      <c r="N474" s="55">
        <v>0.33108720000000003</v>
      </c>
      <c r="O474" s="55">
        <v>0</v>
      </c>
      <c r="P474" s="55">
        <v>0</v>
      </c>
      <c r="Q474" s="55">
        <f t="shared" si="137"/>
        <v>0</v>
      </c>
      <c r="R474" s="55">
        <f t="shared" si="138"/>
        <v>0</v>
      </c>
      <c r="S474" s="57">
        <f t="shared" si="140"/>
        <v>0</v>
      </c>
      <c r="T474" s="58" t="s">
        <v>31</v>
      </c>
    </row>
    <row r="475" spans="1:20" s="38" customFormat="1" ht="31.5" x14ac:dyDescent="0.25">
      <c r="A475" s="52" t="s">
        <v>831</v>
      </c>
      <c r="B475" s="53" t="s">
        <v>936</v>
      </c>
      <c r="C475" s="67" t="s">
        <v>937</v>
      </c>
      <c r="D475" s="55">
        <v>0.38400000000000006</v>
      </c>
      <c r="E475" s="55">
        <v>0</v>
      </c>
      <c r="F475" s="55">
        <f t="shared" si="139"/>
        <v>0.38400000000000006</v>
      </c>
      <c r="G475" s="55">
        <v>0.38400000000000006</v>
      </c>
      <c r="H475" s="55">
        <f t="shared" si="136"/>
        <v>0.38400000000000001</v>
      </c>
      <c r="I475" s="55">
        <v>0</v>
      </c>
      <c r="J475" s="55">
        <v>0</v>
      </c>
      <c r="K475" s="55">
        <v>0</v>
      </c>
      <c r="L475" s="55">
        <v>0</v>
      </c>
      <c r="M475" s="55">
        <v>0.38400000000000001</v>
      </c>
      <c r="N475" s="55">
        <v>0.38400000000000001</v>
      </c>
      <c r="O475" s="55">
        <v>0</v>
      </c>
      <c r="P475" s="55">
        <v>0</v>
      </c>
      <c r="Q475" s="55">
        <f t="shared" si="137"/>
        <v>0</v>
      </c>
      <c r="R475" s="55">
        <f t="shared" si="138"/>
        <v>0</v>
      </c>
      <c r="S475" s="57">
        <f t="shared" si="140"/>
        <v>0</v>
      </c>
      <c r="T475" s="58" t="s">
        <v>31</v>
      </c>
    </row>
    <row r="476" spans="1:20" s="38" customFormat="1" ht="47.25" x14ac:dyDescent="0.25">
      <c r="A476" s="52" t="s">
        <v>831</v>
      </c>
      <c r="B476" s="53" t="s">
        <v>938</v>
      </c>
      <c r="C476" s="67" t="s">
        <v>939</v>
      </c>
      <c r="D476" s="55">
        <v>0.32191199999999998</v>
      </c>
      <c r="E476" s="55">
        <v>0</v>
      </c>
      <c r="F476" s="55">
        <f t="shared" si="139"/>
        <v>0.32191199999999998</v>
      </c>
      <c r="G476" s="55">
        <v>0.32191199999999998</v>
      </c>
      <c r="H476" s="55">
        <f t="shared" si="136"/>
        <v>0.32191199999999998</v>
      </c>
      <c r="I476" s="55">
        <v>0</v>
      </c>
      <c r="J476" s="55">
        <v>0</v>
      </c>
      <c r="K476" s="55">
        <v>0</v>
      </c>
      <c r="L476" s="55">
        <v>0</v>
      </c>
      <c r="M476" s="55">
        <v>0.32191199999999998</v>
      </c>
      <c r="N476" s="55">
        <v>0.32191199999999998</v>
      </c>
      <c r="O476" s="55">
        <v>0</v>
      </c>
      <c r="P476" s="55">
        <v>0</v>
      </c>
      <c r="Q476" s="55">
        <f t="shared" si="137"/>
        <v>0</v>
      </c>
      <c r="R476" s="55">
        <f t="shared" si="138"/>
        <v>0</v>
      </c>
      <c r="S476" s="57">
        <f t="shared" si="140"/>
        <v>0</v>
      </c>
      <c r="T476" s="58" t="s">
        <v>31</v>
      </c>
    </row>
    <row r="477" spans="1:20" s="38" customFormat="1" ht="31.5" x14ac:dyDescent="0.25">
      <c r="A477" s="52" t="s">
        <v>831</v>
      </c>
      <c r="B477" s="53" t="s">
        <v>940</v>
      </c>
      <c r="C477" s="67" t="s">
        <v>941</v>
      </c>
      <c r="D477" s="55">
        <v>0.4313592</v>
      </c>
      <c r="E477" s="55">
        <v>0</v>
      </c>
      <c r="F477" s="55">
        <f t="shared" si="139"/>
        <v>0.4313592</v>
      </c>
      <c r="G477" s="55">
        <v>0.4313592</v>
      </c>
      <c r="H477" s="55">
        <f t="shared" si="136"/>
        <v>0.4313592</v>
      </c>
      <c r="I477" s="55">
        <v>0</v>
      </c>
      <c r="J477" s="55">
        <v>0</v>
      </c>
      <c r="K477" s="55">
        <v>0</v>
      </c>
      <c r="L477" s="55">
        <v>0</v>
      </c>
      <c r="M477" s="55">
        <v>0</v>
      </c>
      <c r="N477" s="55">
        <v>0</v>
      </c>
      <c r="O477" s="55">
        <v>0.4313592</v>
      </c>
      <c r="P477" s="55">
        <v>0.4313592</v>
      </c>
      <c r="Q477" s="55">
        <f t="shared" si="137"/>
        <v>0</v>
      </c>
      <c r="R477" s="55">
        <f t="shared" si="138"/>
        <v>0</v>
      </c>
      <c r="S477" s="57">
        <f t="shared" si="140"/>
        <v>0</v>
      </c>
      <c r="T477" s="88" t="s">
        <v>31</v>
      </c>
    </row>
    <row r="478" spans="1:20" s="38" customFormat="1" x14ac:dyDescent="0.25">
      <c r="A478" s="52" t="s">
        <v>831</v>
      </c>
      <c r="B478" s="53" t="s">
        <v>942</v>
      </c>
      <c r="C478" s="67" t="s">
        <v>943</v>
      </c>
      <c r="D478" s="55">
        <v>6.1920000000000003E-2</v>
      </c>
      <c r="E478" s="55">
        <v>0</v>
      </c>
      <c r="F478" s="55">
        <f t="shared" si="139"/>
        <v>6.1920000000000003E-2</v>
      </c>
      <c r="G478" s="55">
        <v>6.1920000000000003E-2</v>
      </c>
      <c r="H478" s="55">
        <f t="shared" si="136"/>
        <v>6.1920000000000003E-2</v>
      </c>
      <c r="I478" s="55">
        <v>0</v>
      </c>
      <c r="J478" s="55">
        <v>0</v>
      </c>
      <c r="K478" s="55">
        <v>0</v>
      </c>
      <c r="L478" s="55">
        <v>0</v>
      </c>
      <c r="M478" s="55">
        <v>0</v>
      </c>
      <c r="N478" s="55">
        <v>0</v>
      </c>
      <c r="O478" s="55">
        <v>6.1920000000000003E-2</v>
      </c>
      <c r="P478" s="55">
        <v>6.1920000000000003E-2</v>
      </c>
      <c r="Q478" s="55">
        <f t="shared" si="137"/>
        <v>0</v>
      </c>
      <c r="R478" s="55">
        <f t="shared" si="138"/>
        <v>0</v>
      </c>
      <c r="S478" s="57">
        <f t="shared" si="140"/>
        <v>0</v>
      </c>
      <c r="T478" s="88" t="s">
        <v>31</v>
      </c>
    </row>
    <row r="479" spans="1:20" s="38" customFormat="1" ht="31.5" x14ac:dyDescent="0.25">
      <c r="A479" s="52" t="s">
        <v>831</v>
      </c>
      <c r="B479" s="53" t="s">
        <v>944</v>
      </c>
      <c r="C479" s="67" t="s">
        <v>945</v>
      </c>
      <c r="D479" s="55">
        <v>0.11087999999999999</v>
      </c>
      <c r="E479" s="55">
        <v>0</v>
      </c>
      <c r="F479" s="55">
        <f t="shared" si="139"/>
        <v>0.11087999999999999</v>
      </c>
      <c r="G479" s="55">
        <v>0.11087999999999999</v>
      </c>
      <c r="H479" s="55">
        <f t="shared" si="136"/>
        <v>0.11088000000000001</v>
      </c>
      <c r="I479" s="55">
        <v>0</v>
      </c>
      <c r="J479" s="55">
        <v>0</v>
      </c>
      <c r="K479" s="55">
        <v>0</v>
      </c>
      <c r="L479" s="55">
        <v>0</v>
      </c>
      <c r="M479" s="55">
        <v>0</v>
      </c>
      <c r="N479" s="55">
        <v>0</v>
      </c>
      <c r="O479" s="55">
        <v>0.11087999999999999</v>
      </c>
      <c r="P479" s="55">
        <v>0.11088000000000001</v>
      </c>
      <c r="Q479" s="55">
        <f t="shared" si="137"/>
        <v>0</v>
      </c>
      <c r="R479" s="55">
        <f t="shared" si="138"/>
        <v>0</v>
      </c>
      <c r="S479" s="57">
        <f t="shared" si="140"/>
        <v>0</v>
      </c>
      <c r="T479" s="88" t="s">
        <v>31</v>
      </c>
    </row>
    <row r="480" spans="1:20" s="38" customFormat="1" ht="31.5" x14ac:dyDescent="0.25">
      <c r="A480" s="52" t="s">
        <v>831</v>
      </c>
      <c r="B480" s="53" t="s">
        <v>946</v>
      </c>
      <c r="C480" s="67" t="s">
        <v>947</v>
      </c>
      <c r="D480" s="55">
        <v>0.36</v>
      </c>
      <c r="E480" s="55">
        <v>0</v>
      </c>
      <c r="F480" s="55">
        <f t="shared" si="139"/>
        <v>0.36</v>
      </c>
      <c r="G480" s="55">
        <v>0.36</v>
      </c>
      <c r="H480" s="55">
        <f t="shared" si="136"/>
        <v>0.36</v>
      </c>
      <c r="I480" s="55">
        <v>0</v>
      </c>
      <c r="J480" s="55">
        <v>0</v>
      </c>
      <c r="K480" s="55">
        <v>0</v>
      </c>
      <c r="L480" s="55">
        <v>0</v>
      </c>
      <c r="M480" s="55">
        <v>0.36</v>
      </c>
      <c r="N480" s="55">
        <v>0.36</v>
      </c>
      <c r="O480" s="55">
        <v>0</v>
      </c>
      <c r="P480" s="55">
        <v>0</v>
      </c>
      <c r="Q480" s="55">
        <f t="shared" si="137"/>
        <v>0</v>
      </c>
      <c r="R480" s="55">
        <f t="shared" si="138"/>
        <v>0</v>
      </c>
      <c r="S480" s="57">
        <f t="shared" si="140"/>
        <v>0</v>
      </c>
      <c r="T480" s="96" t="s">
        <v>31</v>
      </c>
    </row>
    <row r="481" spans="1:20" s="38" customFormat="1" ht="31.5" x14ac:dyDescent="0.25">
      <c r="A481" s="52" t="s">
        <v>831</v>
      </c>
      <c r="B481" s="53" t="s">
        <v>948</v>
      </c>
      <c r="C481" s="67" t="s">
        <v>949</v>
      </c>
      <c r="D481" s="55">
        <v>0.26400000000000001</v>
      </c>
      <c r="E481" s="55">
        <v>0</v>
      </c>
      <c r="F481" s="55">
        <f t="shared" si="139"/>
        <v>0.26400000000000001</v>
      </c>
      <c r="G481" s="55">
        <v>0.26400000000000001</v>
      </c>
      <c r="H481" s="55">
        <f t="shared" si="136"/>
        <v>0.26400000000000001</v>
      </c>
      <c r="I481" s="55">
        <v>0</v>
      </c>
      <c r="J481" s="55">
        <v>0</v>
      </c>
      <c r="K481" s="55">
        <v>0</v>
      </c>
      <c r="L481" s="55">
        <v>0</v>
      </c>
      <c r="M481" s="55">
        <v>0.26400000000000001</v>
      </c>
      <c r="N481" s="55">
        <v>0.26400000000000001</v>
      </c>
      <c r="O481" s="55">
        <v>0</v>
      </c>
      <c r="P481" s="55">
        <v>0</v>
      </c>
      <c r="Q481" s="55">
        <f t="shared" si="137"/>
        <v>0</v>
      </c>
      <c r="R481" s="55">
        <f t="shared" si="138"/>
        <v>0</v>
      </c>
      <c r="S481" s="57">
        <f t="shared" si="140"/>
        <v>0</v>
      </c>
      <c r="T481" s="58" t="s">
        <v>31</v>
      </c>
    </row>
    <row r="482" spans="1:20" s="38" customFormat="1" x14ac:dyDescent="0.25">
      <c r="A482" s="52" t="s">
        <v>831</v>
      </c>
      <c r="B482" s="53" t="s">
        <v>950</v>
      </c>
      <c r="C482" s="67" t="s">
        <v>951</v>
      </c>
      <c r="D482" s="55">
        <v>1.6787999999999998</v>
      </c>
      <c r="E482" s="55">
        <v>0</v>
      </c>
      <c r="F482" s="55">
        <f t="shared" si="139"/>
        <v>1.6787999999999998</v>
      </c>
      <c r="G482" s="55">
        <v>1.6787999999999998</v>
      </c>
      <c r="H482" s="55">
        <f t="shared" si="136"/>
        <v>1.6788000000000001</v>
      </c>
      <c r="I482" s="55">
        <v>0</v>
      </c>
      <c r="J482" s="55">
        <v>0</v>
      </c>
      <c r="K482" s="55">
        <v>0</v>
      </c>
      <c r="L482" s="55">
        <v>0</v>
      </c>
      <c r="M482" s="55">
        <v>0</v>
      </c>
      <c r="N482" s="55">
        <v>0</v>
      </c>
      <c r="O482" s="55">
        <v>1.6787999999999998</v>
      </c>
      <c r="P482" s="55">
        <v>1.6788000000000001</v>
      </c>
      <c r="Q482" s="55">
        <f t="shared" si="137"/>
        <v>0</v>
      </c>
      <c r="R482" s="55">
        <f t="shared" si="138"/>
        <v>0</v>
      </c>
      <c r="S482" s="57">
        <f t="shared" si="140"/>
        <v>0</v>
      </c>
      <c r="T482" s="96" t="s">
        <v>31</v>
      </c>
    </row>
    <row r="483" spans="1:20" s="38" customFormat="1" ht="31.5" x14ac:dyDescent="0.25">
      <c r="A483" s="52" t="s">
        <v>831</v>
      </c>
      <c r="B483" s="53" t="s">
        <v>952</v>
      </c>
      <c r="C483" s="67" t="s">
        <v>953</v>
      </c>
      <c r="D483" s="55">
        <v>0.15479999999999999</v>
      </c>
      <c r="E483" s="55">
        <v>0</v>
      </c>
      <c r="F483" s="55">
        <f t="shared" si="139"/>
        <v>0.15479999999999999</v>
      </c>
      <c r="G483" s="55">
        <v>0.15479999999999999</v>
      </c>
      <c r="H483" s="55">
        <f t="shared" si="136"/>
        <v>8.938277E-2</v>
      </c>
      <c r="I483" s="55">
        <v>0</v>
      </c>
      <c r="J483" s="55">
        <v>0</v>
      </c>
      <c r="K483" s="55">
        <v>0</v>
      </c>
      <c r="L483" s="55">
        <v>0</v>
      </c>
      <c r="M483" s="55">
        <v>8.938277E-2</v>
      </c>
      <c r="N483" s="55">
        <v>8.938277E-2</v>
      </c>
      <c r="O483" s="55">
        <v>6.5417229999999993E-2</v>
      </c>
      <c r="P483" s="55">
        <v>0</v>
      </c>
      <c r="Q483" s="55">
        <f t="shared" si="137"/>
        <v>6.5417229999999993E-2</v>
      </c>
      <c r="R483" s="55">
        <f t="shared" si="138"/>
        <v>-6.5417229999999993E-2</v>
      </c>
      <c r="S483" s="57">
        <f t="shared" si="140"/>
        <v>-0.42259192506459947</v>
      </c>
      <c r="T483" s="96" t="s">
        <v>215</v>
      </c>
    </row>
    <row r="484" spans="1:20" s="38" customFormat="1" ht="31.5" x14ac:dyDescent="0.25">
      <c r="A484" s="52" t="s">
        <v>831</v>
      </c>
      <c r="B484" s="53" t="s">
        <v>954</v>
      </c>
      <c r="C484" s="67" t="s">
        <v>955</v>
      </c>
      <c r="D484" s="55">
        <v>0.10199999999999999</v>
      </c>
      <c r="E484" s="55">
        <v>0</v>
      </c>
      <c r="F484" s="55">
        <f t="shared" si="139"/>
        <v>0.10199999999999999</v>
      </c>
      <c r="G484" s="55">
        <v>0.10199999999999999</v>
      </c>
      <c r="H484" s="55">
        <f t="shared" si="136"/>
        <v>6.2827179999999996E-2</v>
      </c>
      <c r="I484" s="55">
        <v>0</v>
      </c>
      <c r="J484" s="55">
        <v>0</v>
      </c>
      <c r="K484" s="55">
        <v>0</v>
      </c>
      <c r="L484" s="55">
        <v>0</v>
      </c>
      <c r="M484" s="55">
        <v>6.2827179999999996E-2</v>
      </c>
      <c r="N484" s="55">
        <v>6.2827179999999996E-2</v>
      </c>
      <c r="O484" s="55">
        <v>3.9172819999999997E-2</v>
      </c>
      <c r="P484" s="55">
        <v>0</v>
      </c>
      <c r="Q484" s="55">
        <f t="shared" si="137"/>
        <v>3.9172819999999997E-2</v>
      </c>
      <c r="R484" s="55">
        <f t="shared" si="138"/>
        <v>-3.9172819999999997E-2</v>
      </c>
      <c r="S484" s="57">
        <f t="shared" si="140"/>
        <v>-0.38404725490196079</v>
      </c>
      <c r="T484" s="96" t="s">
        <v>215</v>
      </c>
    </row>
    <row r="485" spans="1:20" s="38" customFormat="1" ht="47.25" x14ac:dyDescent="0.25">
      <c r="A485" s="52" t="s">
        <v>831</v>
      </c>
      <c r="B485" s="53" t="s">
        <v>956</v>
      </c>
      <c r="C485" s="67" t="s">
        <v>957</v>
      </c>
      <c r="D485" s="55">
        <v>5.04E-2</v>
      </c>
      <c r="E485" s="55">
        <v>0</v>
      </c>
      <c r="F485" s="55">
        <f t="shared" si="139"/>
        <v>5.04E-2</v>
      </c>
      <c r="G485" s="55">
        <v>5.04E-2</v>
      </c>
      <c r="H485" s="55">
        <f t="shared" si="136"/>
        <v>0</v>
      </c>
      <c r="I485" s="55">
        <v>0</v>
      </c>
      <c r="J485" s="55">
        <v>0</v>
      </c>
      <c r="K485" s="55">
        <v>0</v>
      </c>
      <c r="L485" s="55">
        <v>0</v>
      </c>
      <c r="M485" s="55">
        <v>0</v>
      </c>
      <c r="N485" s="55">
        <v>0</v>
      </c>
      <c r="O485" s="55">
        <v>5.04E-2</v>
      </c>
      <c r="P485" s="55">
        <v>0</v>
      </c>
      <c r="Q485" s="55">
        <f t="shared" si="137"/>
        <v>5.04E-2</v>
      </c>
      <c r="R485" s="55">
        <f t="shared" si="138"/>
        <v>-5.04E-2</v>
      </c>
      <c r="S485" s="57">
        <f t="shared" si="140"/>
        <v>-1</v>
      </c>
      <c r="T485" s="96" t="s">
        <v>921</v>
      </c>
    </row>
    <row r="486" spans="1:20" s="38" customFormat="1" ht="31.5" x14ac:dyDescent="0.25">
      <c r="A486" s="52" t="s">
        <v>831</v>
      </c>
      <c r="B486" s="53" t="s">
        <v>958</v>
      </c>
      <c r="C486" s="67" t="s">
        <v>959</v>
      </c>
      <c r="D486" s="55">
        <v>0.55079999999999996</v>
      </c>
      <c r="E486" s="55">
        <v>0</v>
      </c>
      <c r="F486" s="55">
        <f t="shared" si="139"/>
        <v>0.55079999999999996</v>
      </c>
      <c r="G486" s="55">
        <v>0.55079999999999996</v>
      </c>
      <c r="H486" s="55">
        <f t="shared" si="136"/>
        <v>0.87839999999999996</v>
      </c>
      <c r="I486" s="55">
        <v>0</v>
      </c>
      <c r="J486" s="55">
        <v>0</v>
      </c>
      <c r="K486" s="55">
        <v>0</v>
      </c>
      <c r="L486" s="55">
        <v>0</v>
      </c>
      <c r="M486" s="55">
        <v>0.55079999999999996</v>
      </c>
      <c r="N486" s="55">
        <v>0.87839999999999996</v>
      </c>
      <c r="O486" s="55">
        <v>0</v>
      </c>
      <c r="P486" s="55">
        <v>0</v>
      </c>
      <c r="Q486" s="55">
        <f t="shared" si="137"/>
        <v>-0.3276</v>
      </c>
      <c r="R486" s="55">
        <f t="shared" si="138"/>
        <v>0.3276</v>
      </c>
      <c r="S486" s="57">
        <f t="shared" si="140"/>
        <v>0.59477124183006536</v>
      </c>
      <c r="T486" s="96" t="s">
        <v>530</v>
      </c>
    </row>
    <row r="487" spans="1:20" s="38" customFormat="1" ht="31.5" x14ac:dyDescent="0.25">
      <c r="A487" s="52" t="s">
        <v>831</v>
      </c>
      <c r="B487" s="53" t="s">
        <v>960</v>
      </c>
      <c r="C487" s="67" t="s">
        <v>961</v>
      </c>
      <c r="D487" s="55">
        <v>0.06</v>
      </c>
      <c r="E487" s="55">
        <v>0</v>
      </c>
      <c r="F487" s="55">
        <f t="shared" si="139"/>
        <v>0.06</v>
      </c>
      <c r="G487" s="55">
        <v>0.06</v>
      </c>
      <c r="H487" s="55">
        <f t="shared" si="136"/>
        <v>6.3600000000000004E-2</v>
      </c>
      <c r="I487" s="55">
        <v>0</v>
      </c>
      <c r="J487" s="55">
        <v>0</v>
      </c>
      <c r="K487" s="55">
        <v>0</v>
      </c>
      <c r="L487" s="55">
        <v>0</v>
      </c>
      <c r="M487" s="55">
        <v>6.3600000000000004E-2</v>
      </c>
      <c r="N487" s="55">
        <v>6.3600000000000004E-2</v>
      </c>
      <c r="O487" s="55">
        <v>-3.600000000000006E-3</v>
      </c>
      <c r="P487" s="55">
        <v>0</v>
      </c>
      <c r="Q487" s="55">
        <f t="shared" si="137"/>
        <v>-3.600000000000006E-3</v>
      </c>
      <c r="R487" s="55">
        <f t="shared" si="138"/>
        <v>3.600000000000006E-3</v>
      </c>
      <c r="S487" s="57">
        <f t="shared" si="140"/>
        <v>6.0000000000000102E-2</v>
      </c>
      <c r="T487" s="58" t="s">
        <v>31</v>
      </c>
    </row>
    <row r="488" spans="1:20" s="38" customFormat="1" ht="31.5" x14ac:dyDescent="0.25">
      <c r="A488" s="52" t="s">
        <v>831</v>
      </c>
      <c r="B488" s="53" t="s">
        <v>962</v>
      </c>
      <c r="C488" s="67" t="s">
        <v>963</v>
      </c>
      <c r="D488" s="55">
        <v>8.0399999999999985E-2</v>
      </c>
      <c r="E488" s="55">
        <v>0</v>
      </c>
      <c r="F488" s="55">
        <f t="shared" si="139"/>
        <v>8.0399999999999985E-2</v>
      </c>
      <c r="G488" s="55">
        <v>8.0399999999999985E-2</v>
      </c>
      <c r="H488" s="55">
        <f t="shared" si="136"/>
        <v>0.17</v>
      </c>
      <c r="I488" s="55">
        <v>0</v>
      </c>
      <c r="J488" s="55">
        <v>0</v>
      </c>
      <c r="K488" s="55">
        <v>0</v>
      </c>
      <c r="L488" s="55">
        <v>0</v>
      </c>
      <c r="M488" s="55">
        <v>0</v>
      </c>
      <c r="N488" s="55">
        <v>0</v>
      </c>
      <c r="O488" s="55">
        <v>8.0399999999999985E-2</v>
      </c>
      <c r="P488" s="55">
        <v>0.17</v>
      </c>
      <c r="Q488" s="55">
        <f t="shared" si="137"/>
        <v>-8.9600000000000027E-2</v>
      </c>
      <c r="R488" s="55">
        <f t="shared" si="138"/>
        <v>8.9600000000000027E-2</v>
      </c>
      <c r="S488" s="57">
        <f t="shared" si="140"/>
        <v>1.1144278606965179</v>
      </c>
      <c r="T488" s="96" t="s">
        <v>530</v>
      </c>
    </row>
    <row r="489" spans="1:20" s="38" customFormat="1" ht="47.25" x14ac:dyDescent="0.25">
      <c r="A489" s="52" t="s">
        <v>831</v>
      </c>
      <c r="B489" s="53" t="s">
        <v>964</v>
      </c>
      <c r="C489" s="67" t="s">
        <v>965</v>
      </c>
      <c r="D489" s="55">
        <v>6.359999999999999E-2</v>
      </c>
      <c r="E489" s="55">
        <v>0</v>
      </c>
      <c r="F489" s="55">
        <f t="shared" si="139"/>
        <v>6.359999999999999E-2</v>
      </c>
      <c r="G489" s="55">
        <v>6.359999999999999E-2</v>
      </c>
      <c r="H489" s="55">
        <f t="shared" si="136"/>
        <v>0</v>
      </c>
      <c r="I489" s="55">
        <v>0</v>
      </c>
      <c r="J489" s="55">
        <v>0</v>
      </c>
      <c r="K489" s="55">
        <v>0</v>
      </c>
      <c r="L489" s="55">
        <v>0</v>
      </c>
      <c r="M489" s="55">
        <v>0</v>
      </c>
      <c r="N489" s="55">
        <v>0</v>
      </c>
      <c r="O489" s="55">
        <v>6.359999999999999E-2</v>
      </c>
      <c r="P489" s="55">
        <v>0</v>
      </c>
      <c r="Q489" s="55">
        <f t="shared" si="137"/>
        <v>6.359999999999999E-2</v>
      </c>
      <c r="R489" s="55">
        <f t="shared" si="138"/>
        <v>-6.359999999999999E-2</v>
      </c>
      <c r="S489" s="57">
        <f t="shared" si="140"/>
        <v>-1</v>
      </c>
      <c r="T489" s="88" t="s">
        <v>921</v>
      </c>
    </row>
    <row r="490" spans="1:20" s="38" customFormat="1" ht="47.25" x14ac:dyDescent="0.25">
      <c r="A490" s="52" t="s">
        <v>831</v>
      </c>
      <c r="B490" s="53" t="s">
        <v>966</v>
      </c>
      <c r="C490" s="67" t="s">
        <v>967</v>
      </c>
      <c r="D490" s="55">
        <v>1.1399999999999999</v>
      </c>
      <c r="E490" s="55">
        <v>0</v>
      </c>
      <c r="F490" s="55">
        <f t="shared" si="139"/>
        <v>1.1399999999999999</v>
      </c>
      <c r="G490" s="55">
        <v>1.1399999999999999</v>
      </c>
      <c r="H490" s="55">
        <f t="shared" si="136"/>
        <v>0</v>
      </c>
      <c r="I490" s="55">
        <v>0</v>
      </c>
      <c r="J490" s="55">
        <v>0</v>
      </c>
      <c r="K490" s="55">
        <v>0</v>
      </c>
      <c r="L490" s="55">
        <v>0</v>
      </c>
      <c r="M490" s="55">
        <v>0</v>
      </c>
      <c r="N490" s="55">
        <v>0</v>
      </c>
      <c r="O490" s="55">
        <v>1.1399999999999999</v>
      </c>
      <c r="P490" s="55">
        <v>0</v>
      </c>
      <c r="Q490" s="55">
        <f t="shared" si="137"/>
        <v>1.1399999999999999</v>
      </c>
      <c r="R490" s="55">
        <f t="shared" si="138"/>
        <v>-1.1399999999999999</v>
      </c>
      <c r="S490" s="57">
        <f t="shared" si="140"/>
        <v>-1</v>
      </c>
      <c r="T490" s="96" t="s">
        <v>340</v>
      </c>
    </row>
    <row r="491" spans="1:20" s="38" customFormat="1" ht="31.5" x14ac:dyDescent="0.25">
      <c r="A491" s="52" t="s">
        <v>831</v>
      </c>
      <c r="B491" s="53" t="s">
        <v>968</v>
      </c>
      <c r="C491" s="67" t="s">
        <v>969</v>
      </c>
      <c r="D491" s="55">
        <v>9.9599999999999994E-2</v>
      </c>
      <c r="E491" s="55">
        <v>0</v>
      </c>
      <c r="F491" s="55">
        <f t="shared" si="139"/>
        <v>9.9599999999999994E-2</v>
      </c>
      <c r="G491" s="55">
        <v>9.9599999999999994E-2</v>
      </c>
      <c r="H491" s="55">
        <f t="shared" ref="H491:H500" si="141">J491+L491+N491+P491</f>
        <v>0.16200000000000001</v>
      </c>
      <c r="I491" s="55">
        <v>0</v>
      </c>
      <c r="J491" s="55">
        <v>0</v>
      </c>
      <c r="K491" s="55">
        <v>0</v>
      </c>
      <c r="L491" s="55">
        <v>0</v>
      </c>
      <c r="M491" s="55">
        <v>0</v>
      </c>
      <c r="N491" s="55">
        <v>0</v>
      </c>
      <c r="O491" s="55">
        <v>9.9599999999999994E-2</v>
      </c>
      <c r="P491" s="55">
        <v>0.16200000000000001</v>
      </c>
      <c r="Q491" s="55">
        <f t="shared" si="137"/>
        <v>-6.2400000000000011E-2</v>
      </c>
      <c r="R491" s="55">
        <f t="shared" si="138"/>
        <v>6.2400000000000011E-2</v>
      </c>
      <c r="S491" s="57">
        <f t="shared" si="140"/>
        <v>0.62650602409638567</v>
      </c>
      <c r="T491" s="96" t="s">
        <v>530</v>
      </c>
    </row>
    <row r="492" spans="1:20" s="38" customFormat="1" ht="31.5" x14ac:dyDescent="0.25">
      <c r="A492" s="52" t="s">
        <v>831</v>
      </c>
      <c r="B492" s="53" t="s">
        <v>970</v>
      </c>
      <c r="C492" s="67" t="s">
        <v>971</v>
      </c>
      <c r="D492" s="55">
        <v>8.5199999999999998E-2</v>
      </c>
      <c r="E492" s="55">
        <v>0</v>
      </c>
      <c r="F492" s="55">
        <f t="shared" si="139"/>
        <v>8.5199999999999998E-2</v>
      </c>
      <c r="G492" s="55">
        <v>8.5199999999999998E-2</v>
      </c>
      <c r="H492" s="55">
        <f t="shared" si="141"/>
        <v>0</v>
      </c>
      <c r="I492" s="55">
        <v>0</v>
      </c>
      <c r="J492" s="55">
        <v>0</v>
      </c>
      <c r="K492" s="55">
        <v>0</v>
      </c>
      <c r="L492" s="55">
        <v>0</v>
      </c>
      <c r="M492" s="55">
        <v>0</v>
      </c>
      <c r="N492" s="55">
        <v>0</v>
      </c>
      <c r="O492" s="55">
        <v>8.5199999999999998E-2</v>
      </c>
      <c r="P492" s="55">
        <v>0</v>
      </c>
      <c r="Q492" s="55">
        <f t="shared" si="137"/>
        <v>8.5199999999999998E-2</v>
      </c>
      <c r="R492" s="55">
        <f t="shared" si="138"/>
        <v>-8.5199999999999998E-2</v>
      </c>
      <c r="S492" s="57">
        <f t="shared" si="140"/>
        <v>-1</v>
      </c>
      <c r="T492" s="96" t="s">
        <v>340</v>
      </c>
    </row>
    <row r="493" spans="1:20" s="38" customFormat="1" ht="31.5" x14ac:dyDescent="0.25">
      <c r="A493" s="52" t="s">
        <v>831</v>
      </c>
      <c r="B493" s="53" t="s">
        <v>972</v>
      </c>
      <c r="C493" s="67" t="s">
        <v>973</v>
      </c>
      <c r="D493" s="55">
        <v>0.46079999999999999</v>
      </c>
      <c r="E493" s="55">
        <v>0</v>
      </c>
      <c r="F493" s="55">
        <f t="shared" si="139"/>
        <v>0.46079999999999999</v>
      </c>
      <c r="G493" s="55">
        <v>0.46079999999999999</v>
      </c>
      <c r="H493" s="55">
        <f t="shared" si="141"/>
        <v>0.46079999999999999</v>
      </c>
      <c r="I493" s="55">
        <v>0</v>
      </c>
      <c r="J493" s="55">
        <v>0</v>
      </c>
      <c r="K493" s="55">
        <v>0</v>
      </c>
      <c r="L493" s="55">
        <v>0</v>
      </c>
      <c r="M493" s="55">
        <v>0</v>
      </c>
      <c r="N493" s="55">
        <v>0</v>
      </c>
      <c r="O493" s="55">
        <v>0.46079999999999999</v>
      </c>
      <c r="P493" s="55">
        <v>0.46079999999999999</v>
      </c>
      <c r="Q493" s="55">
        <f t="shared" si="137"/>
        <v>0</v>
      </c>
      <c r="R493" s="55">
        <f t="shared" si="138"/>
        <v>0</v>
      </c>
      <c r="S493" s="57">
        <f t="shared" si="140"/>
        <v>0</v>
      </c>
      <c r="T493" s="96" t="s">
        <v>31</v>
      </c>
    </row>
    <row r="494" spans="1:20" s="38" customFormat="1" ht="31.5" x14ac:dyDescent="0.25">
      <c r="A494" s="52" t="s">
        <v>831</v>
      </c>
      <c r="B494" s="53" t="s">
        <v>974</v>
      </c>
      <c r="C494" s="67" t="s">
        <v>975</v>
      </c>
      <c r="D494" s="55">
        <v>0.84</v>
      </c>
      <c r="E494" s="55">
        <v>0</v>
      </c>
      <c r="F494" s="55">
        <f t="shared" si="139"/>
        <v>0.84</v>
      </c>
      <c r="G494" s="55">
        <v>0.84</v>
      </c>
      <c r="H494" s="55">
        <f t="shared" si="141"/>
        <v>0.84</v>
      </c>
      <c r="I494" s="55">
        <v>0</v>
      </c>
      <c r="J494" s="55">
        <v>0</v>
      </c>
      <c r="K494" s="55">
        <v>0</v>
      </c>
      <c r="L494" s="55">
        <v>0</v>
      </c>
      <c r="M494" s="55">
        <v>0</v>
      </c>
      <c r="N494" s="55">
        <v>0</v>
      </c>
      <c r="O494" s="55">
        <v>0.84</v>
      </c>
      <c r="P494" s="55">
        <v>0.84</v>
      </c>
      <c r="Q494" s="55">
        <f t="shared" si="137"/>
        <v>0</v>
      </c>
      <c r="R494" s="55">
        <f t="shared" si="138"/>
        <v>0</v>
      </c>
      <c r="S494" s="57">
        <f t="shared" si="140"/>
        <v>0</v>
      </c>
      <c r="T494" s="96" t="s">
        <v>31</v>
      </c>
    </row>
    <row r="495" spans="1:20" s="38" customFormat="1" x14ac:dyDescent="0.25">
      <c r="A495" s="52" t="s">
        <v>831</v>
      </c>
      <c r="B495" s="53" t="s">
        <v>976</v>
      </c>
      <c r="C495" s="67" t="s">
        <v>977</v>
      </c>
      <c r="D495" s="55">
        <v>0.1037352</v>
      </c>
      <c r="E495" s="55">
        <v>0</v>
      </c>
      <c r="F495" s="55">
        <f t="shared" si="139"/>
        <v>0.1037352</v>
      </c>
      <c r="G495" s="55">
        <v>0.1037352</v>
      </c>
      <c r="H495" s="55">
        <f t="shared" si="141"/>
        <v>0.1037352</v>
      </c>
      <c r="I495" s="55">
        <v>0</v>
      </c>
      <c r="J495" s="55">
        <v>0</v>
      </c>
      <c r="K495" s="55">
        <v>0</v>
      </c>
      <c r="L495" s="55">
        <v>0</v>
      </c>
      <c r="M495" s="55">
        <v>0</v>
      </c>
      <c r="N495" s="55">
        <v>0</v>
      </c>
      <c r="O495" s="55">
        <v>0.1037352</v>
      </c>
      <c r="P495" s="55">
        <v>0.1037352</v>
      </c>
      <c r="Q495" s="55">
        <f t="shared" si="137"/>
        <v>0</v>
      </c>
      <c r="R495" s="55">
        <f t="shared" si="138"/>
        <v>0</v>
      </c>
      <c r="S495" s="57">
        <f t="shared" si="140"/>
        <v>0</v>
      </c>
      <c r="T495" s="96" t="s">
        <v>31</v>
      </c>
    </row>
    <row r="496" spans="1:20" s="38" customFormat="1" ht="31.5" x14ac:dyDescent="0.25">
      <c r="A496" s="52" t="s">
        <v>831</v>
      </c>
      <c r="B496" s="53" t="s">
        <v>978</v>
      </c>
      <c r="C496" s="67" t="s">
        <v>979</v>
      </c>
      <c r="D496" s="55">
        <v>0.1127088</v>
      </c>
      <c r="E496" s="55">
        <v>0</v>
      </c>
      <c r="F496" s="55">
        <f t="shared" si="139"/>
        <v>0.1127088</v>
      </c>
      <c r="G496" s="55">
        <v>0.1127088</v>
      </c>
      <c r="H496" s="55">
        <f t="shared" si="141"/>
        <v>0.112708</v>
      </c>
      <c r="I496" s="55">
        <v>0</v>
      </c>
      <c r="J496" s="55">
        <v>0</v>
      </c>
      <c r="K496" s="55">
        <v>0.112708</v>
      </c>
      <c r="L496" s="55">
        <v>0.112708</v>
      </c>
      <c r="M496" s="55">
        <v>0</v>
      </c>
      <c r="N496" s="55">
        <v>0</v>
      </c>
      <c r="O496" s="55">
        <v>7.9999999999524896E-7</v>
      </c>
      <c r="P496" s="55">
        <v>0</v>
      </c>
      <c r="Q496" s="55">
        <f t="shared" si="137"/>
        <v>7.9999999999524896E-7</v>
      </c>
      <c r="R496" s="55">
        <f t="shared" si="138"/>
        <v>-7.9999999999524896E-7</v>
      </c>
      <c r="S496" s="57">
        <f t="shared" si="140"/>
        <v>-7.0979373393670146E-6</v>
      </c>
      <c r="T496" s="58" t="s">
        <v>31</v>
      </c>
    </row>
    <row r="497" spans="1:20" s="38" customFormat="1" x14ac:dyDescent="0.25">
      <c r="A497" s="52" t="s">
        <v>831</v>
      </c>
      <c r="B497" s="53" t="s">
        <v>980</v>
      </c>
      <c r="C497" s="67" t="s">
        <v>981</v>
      </c>
      <c r="D497" s="55">
        <v>0.10596360000000001</v>
      </c>
      <c r="E497" s="55">
        <v>0</v>
      </c>
      <c r="F497" s="55">
        <f t="shared" si="139"/>
        <v>0.10596360000000001</v>
      </c>
      <c r="G497" s="55">
        <v>0.10596360000000001</v>
      </c>
      <c r="H497" s="55">
        <f t="shared" si="141"/>
        <v>0.10596360000000001</v>
      </c>
      <c r="I497" s="55">
        <v>0</v>
      </c>
      <c r="J497" s="55">
        <v>0</v>
      </c>
      <c r="K497" s="55">
        <v>0.10596360000000001</v>
      </c>
      <c r="L497" s="55">
        <v>0.10596360000000001</v>
      </c>
      <c r="M497" s="55">
        <v>0</v>
      </c>
      <c r="N497" s="55">
        <v>0</v>
      </c>
      <c r="O497" s="55">
        <v>0</v>
      </c>
      <c r="P497" s="55">
        <v>0</v>
      </c>
      <c r="Q497" s="55">
        <f t="shared" ref="Q497:Q500" si="142">F497-H497</f>
        <v>0</v>
      </c>
      <c r="R497" s="55">
        <f t="shared" ref="R497:R500" si="143">H497-G497</f>
        <v>0</v>
      </c>
      <c r="S497" s="57">
        <f t="shared" si="140"/>
        <v>0</v>
      </c>
      <c r="T497" s="58" t="s">
        <v>31</v>
      </c>
    </row>
    <row r="498" spans="1:20" s="38" customFormat="1" x14ac:dyDescent="0.25">
      <c r="A498" s="52" t="s">
        <v>831</v>
      </c>
      <c r="B498" s="53" t="s">
        <v>982</v>
      </c>
      <c r="C498" s="67" t="s">
        <v>983</v>
      </c>
      <c r="D498" s="55">
        <v>8.7840000000000001E-2</v>
      </c>
      <c r="E498" s="55">
        <v>0</v>
      </c>
      <c r="F498" s="55">
        <f t="shared" si="139"/>
        <v>8.7840000000000001E-2</v>
      </c>
      <c r="G498" s="55">
        <v>8.7840000000000001E-2</v>
      </c>
      <c r="H498" s="55">
        <f t="shared" si="141"/>
        <v>8.7840000000000001E-2</v>
      </c>
      <c r="I498" s="55">
        <v>0</v>
      </c>
      <c r="J498" s="55">
        <v>0</v>
      </c>
      <c r="K498" s="55">
        <v>0</v>
      </c>
      <c r="L498" s="55">
        <v>0</v>
      </c>
      <c r="M498" s="55">
        <v>8.7840000000000001E-2</v>
      </c>
      <c r="N498" s="55">
        <v>8.7840000000000001E-2</v>
      </c>
      <c r="O498" s="55">
        <v>0</v>
      </c>
      <c r="P498" s="55">
        <v>0</v>
      </c>
      <c r="Q498" s="55">
        <f t="shared" si="142"/>
        <v>0</v>
      </c>
      <c r="R498" s="55">
        <f t="shared" si="143"/>
        <v>0</v>
      </c>
      <c r="S498" s="57">
        <f t="shared" si="140"/>
        <v>0</v>
      </c>
      <c r="T498" s="88" t="s">
        <v>31</v>
      </c>
    </row>
    <row r="499" spans="1:20" s="38" customFormat="1" ht="47.25" x14ac:dyDescent="0.25">
      <c r="A499" s="52" t="s">
        <v>831</v>
      </c>
      <c r="B499" s="53" t="s">
        <v>984</v>
      </c>
      <c r="C499" s="67" t="s">
        <v>985</v>
      </c>
      <c r="D499" s="55">
        <v>14.9268</v>
      </c>
      <c r="E499" s="55">
        <v>0</v>
      </c>
      <c r="F499" s="55">
        <f t="shared" si="139"/>
        <v>14.9268</v>
      </c>
      <c r="G499" s="55">
        <v>5.5728</v>
      </c>
      <c r="H499" s="55">
        <f t="shared" si="141"/>
        <v>2.4919823999999999</v>
      </c>
      <c r="I499" s="55">
        <v>0</v>
      </c>
      <c r="J499" s="55">
        <v>0</v>
      </c>
      <c r="K499" s="55">
        <v>0</v>
      </c>
      <c r="L499" s="55">
        <v>0</v>
      </c>
      <c r="M499" s="55">
        <v>0</v>
      </c>
      <c r="N499" s="55">
        <v>0</v>
      </c>
      <c r="O499" s="55">
        <v>5.5728</v>
      </c>
      <c r="P499" s="55">
        <v>2.4919823999999999</v>
      </c>
      <c r="Q499" s="55">
        <f t="shared" si="142"/>
        <v>12.434817600000001</v>
      </c>
      <c r="R499" s="55">
        <f t="shared" si="143"/>
        <v>-3.0808176</v>
      </c>
      <c r="S499" s="57">
        <f t="shared" si="140"/>
        <v>-0.55283118001722653</v>
      </c>
      <c r="T499" s="58" t="s">
        <v>986</v>
      </c>
    </row>
    <row r="500" spans="1:20" s="38" customFormat="1" ht="31.5" x14ac:dyDescent="0.25">
      <c r="A500" s="52" t="s">
        <v>831</v>
      </c>
      <c r="B500" s="53" t="s">
        <v>987</v>
      </c>
      <c r="C500" s="67" t="s">
        <v>988</v>
      </c>
      <c r="D500" s="55">
        <v>75.878450000000001</v>
      </c>
      <c r="E500" s="55">
        <v>40.742449999999998</v>
      </c>
      <c r="F500" s="55">
        <f>D500-E500</f>
        <v>35.136000000000003</v>
      </c>
      <c r="G500" s="55">
        <v>35.136000000000003</v>
      </c>
      <c r="H500" s="55">
        <f t="shared" si="141"/>
        <v>26.352000000000004</v>
      </c>
      <c r="I500" s="55">
        <v>0</v>
      </c>
      <c r="J500" s="55">
        <v>0</v>
      </c>
      <c r="K500" s="55">
        <v>8.7840000000000007</v>
      </c>
      <c r="L500" s="55">
        <v>8.7840000000000007</v>
      </c>
      <c r="M500" s="55">
        <v>0</v>
      </c>
      <c r="N500" s="55">
        <v>0</v>
      </c>
      <c r="O500" s="55">
        <v>26.352000000000004</v>
      </c>
      <c r="P500" s="55">
        <v>17.568000000000001</v>
      </c>
      <c r="Q500" s="55">
        <f t="shared" si="142"/>
        <v>8.7839999999999989</v>
      </c>
      <c r="R500" s="55">
        <f t="shared" si="143"/>
        <v>-8.7839999999999989</v>
      </c>
      <c r="S500" s="57">
        <f t="shared" si="140"/>
        <v>-0.24999999999999994</v>
      </c>
      <c r="T500" s="88" t="s">
        <v>658</v>
      </c>
    </row>
    <row r="501" spans="1:20" s="38" customFormat="1" x14ac:dyDescent="0.25">
      <c r="A501" s="45" t="s">
        <v>989</v>
      </c>
      <c r="B501" s="51" t="s">
        <v>990</v>
      </c>
      <c r="C501" s="47" t="s">
        <v>30</v>
      </c>
      <c r="D501" s="48">
        <f t="shared" ref="D501:P501" si="144">SUM(D502,D519,D534,D546,D553,D560,D561)</f>
        <v>4325.6930636914003</v>
      </c>
      <c r="E501" s="48">
        <f t="shared" si="144"/>
        <v>310.06348063999997</v>
      </c>
      <c r="F501" s="48">
        <f t="shared" si="144"/>
        <v>4015.6295830514</v>
      </c>
      <c r="G501" s="48">
        <f t="shared" si="144"/>
        <v>903.08100845400008</v>
      </c>
      <c r="H501" s="48">
        <f t="shared" si="144"/>
        <v>655.25871963999998</v>
      </c>
      <c r="I501" s="48">
        <f t="shared" si="144"/>
        <v>24.046405540000002</v>
      </c>
      <c r="J501" s="48">
        <f t="shared" si="144"/>
        <v>24.232450080000003</v>
      </c>
      <c r="K501" s="48">
        <f t="shared" si="144"/>
        <v>136.39045805000001</v>
      </c>
      <c r="L501" s="48">
        <f t="shared" si="144"/>
        <v>136.57726726000001</v>
      </c>
      <c r="M501" s="48">
        <f t="shared" si="144"/>
        <v>247.83427531999996</v>
      </c>
      <c r="N501" s="48">
        <f t="shared" si="144"/>
        <v>265.77720448999997</v>
      </c>
      <c r="O501" s="48">
        <f t="shared" si="144"/>
        <v>494.80986954400004</v>
      </c>
      <c r="P501" s="48">
        <f t="shared" si="144"/>
        <v>228.67179781000004</v>
      </c>
      <c r="Q501" s="48">
        <f>SUM(Q502,Q519,Q534,Q546,Q553,Q560,Q561)</f>
        <v>3357.3012829814002</v>
      </c>
      <c r="R501" s="48">
        <f>SUM(R502,R519,R534,R546,R553,R560,R561)</f>
        <v>-244.75270838399999</v>
      </c>
      <c r="S501" s="49">
        <f t="shared" si="140"/>
        <v>-0.27101966057618282</v>
      </c>
      <c r="T501" s="111" t="s">
        <v>31</v>
      </c>
    </row>
    <row r="502" spans="1:20" s="38" customFormat="1" ht="31.5" x14ac:dyDescent="0.25">
      <c r="A502" s="45" t="s">
        <v>991</v>
      </c>
      <c r="B502" s="51" t="s">
        <v>49</v>
      </c>
      <c r="C502" s="47" t="s">
        <v>30</v>
      </c>
      <c r="D502" s="48">
        <f t="shared" ref="D502:P502" si="145">D503+D506+D509+D518</f>
        <v>422.27726312000004</v>
      </c>
      <c r="E502" s="48">
        <f t="shared" si="145"/>
        <v>2.2691400000000002</v>
      </c>
      <c r="F502" s="48">
        <f t="shared" si="145"/>
        <v>420.00812312000005</v>
      </c>
      <c r="G502" s="48">
        <f t="shared" si="145"/>
        <v>350.25730342399999</v>
      </c>
      <c r="H502" s="48">
        <f t="shared" si="145"/>
        <v>196.17801788999998</v>
      </c>
      <c r="I502" s="48">
        <f>I503+I506+I509+I518</f>
        <v>1.4991399999999998E-2</v>
      </c>
      <c r="J502" s="48">
        <f t="shared" si="145"/>
        <v>1.4991399999999998E-2</v>
      </c>
      <c r="K502" s="48">
        <f>K503+K506+K509+K518</f>
        <v>0.21067558000000003</v>
      </c>
      <c r="L502" s="48">
        <f t="shared" si="145"/>
        <v>0.21067558000000003</v>
      </c>
      <c r="M502" s="48">
        <f>M503+M506+M509+M518</f>
        <v>108.12969483000001</v>
      </c>
      <c r="N502" s="48">
        <f t="shared" si="145"/>
        <v>125.46511011</v>
      </c>
      <c r="O502" s="48">
        <f t="shared" si="145"/>
        <v>241.90194161400001</v>
      </c>
      <c r="P502" s="48">
        <f t="shared" si="145"/>
        <v>70.487240799999995</v>
      </c>
      <c r="Q502" s="48">
        <f>Q503+Q506+Q509+Q518</f>
        <v>223.83010523000007</v>
      </c>
      <c r="R502" s="48">
        <f>R503+R506+R509+R518</f>
        <v>-154.07928553400001</v>
      </c>
      <c r="S502" s="49">
        <f t="shared" si="140"/>
        <v>-0.43990313414673066</v>
      </c>
      <c r="T502" s="111" t="s">
        <v>31</v>
      </c>
    </row>
    <row r="503" spans="1:20" s="38" customFormat="1" ht="63" x14ac:dyDescent="0.25">
      <c r="A503" s="45" t="s">
        <v>992</v>
      </c>
      <c r="B503" s="46" t="s">
        <v>51</v>
      </c>
      <c r="C503" s="114" t="s">
        <v>30</v>
      </c>
      <c r="D503" s="48">
        <f t="shared" ref="D503:P503" si="146">D504+D505</f>
        <v>0</v>
      </c>
      <c r="E503" s="48">
        <f t="shared" si="146"/>
        <v>0</v>
      </c>
      <c r="F503" s="48">
        <f t="shared" si="146"/>
        <v>0</v>
      </c>
      <c r="G503" s="48">
        <f t="shared" si="146"/>
        <v>0</v>
      </c>
      <c r="H503" s="48">
        <f t="shared" si="146"/>
        <v>0</v>
      </c>
      <c r="I503" s="48">
        <f>I504+I505</f>
        <v>0</v>
      </c>
      <c r="J503" s="48">
        <f t="shared" si="146"/>
        <v>0</v>
      </c>
      <c r="K503" s="48">
        <f>K504+K505</f>
        <v>0</v>
      </c>
      <c r="L503" s="48">
        <f t="shared" si="146"/>
        <v>0</v>
      </c>
      <c r="M503" s="48">
        <f>M504+M505</f>
        <v>0</v>
      </c>
      <c r="N503" s="48">
        <f t="shared" si="146"/>
        <v>0</v>
      </c>
      <c r="O503" s="48">
        <f t="shared" si="146"/>
        <v>0</v>
      </c>
      <c r="P503" s="48">
        <f t="shared" si="146"/>
        <v>0</v>
      </c>
      <c r="Q503" s="48">
        <f>Q504+Q505</f>
        <v>0</v>
      </c>
      <c r="R503" s="48">
        <f>R504+R505</f>
        <v>0</v>
      </c>
      <c r="S503" s="49">
        <v>0</v>
      </c>
      <c r="T503" s="50" t="s">
        <v>31</v>
      </c>
    </row>
    <row r="504" spans="1:20" s="38" customFormat="1" ht="40.5" customHeight="1" x14ac:dyDescent="0.25">
      <c r="A504" s="89" t="s">
        <v>993</v>
      </c>
      <c r="B504" s="51" t="s">
        <v>994</v>
      </c>
      <c r="C504" s="114" t="s">
        <v>30</v>
      </c>
      <c r="D504" s="48">
        <v>0</v>
      </c>
      <c r="E504" s="48">
        <v>0</v>
      </c>
      <c r="F504" s="48">
        <v>0</v>
      </c>
      <c r="G504" s="48">
        <v>0</v>
      </c>
      <c r="H504" s="48">
        <v>0</v>
      </c>
      <c r="I504" s="48">
        <v>0</v>
      </c>
      <c r="J504" s="48">
        <v>0</v>
      </c>
      <c r="K504" s="48">
        <v>0</v>
      </c>
      <c r="L504" s="48">
        <v>0</v>
      </c>
      <c r="M504" s="48">
        <v>0</v>
      </c>
      <c r="N504" s="48">
        <v>0</v>
      </c>
      <c r="O504" s="48">
        <v>0</v>
      </c>
      <c r="P504" s="48">
        <v>0</v>
      </c>
      <c r="Q504" s="48">
        <v>0</v>
      </c>
      <c r="R504" s="48">
        <v>0</v>
      </c>
      <c r="S504" s="49">
        <v>0</v>
      </c>
      <c r="T504" s="50" t="s">
        <v>31</v>
      </c>
    </row>
    <row r="505" spans="1:20" s="38" customFormat="1" x14ac:dyDescent="0.25">
      <c r="A505" s="92" t="s">
        <v>995</v>
      </c>
      <c r="B505" s="51" t="s">
        <v>996</v>
      </c>
      <c r="C505" s="114" t="s">
        <v>30</v>
      </c>
      <c r="D505" s="48">
        <v>0</v>
      </c>
      <c r="E505" s="48">
        <v>0</v>
      </c>
      <c r="F505" s="48">
        <v>0</v>
      </c>
      <c r="G505" s="48">
        <v>0</v>
      </c>
      <c r="H505" s="48">
        <v>0</v>
      </c>
      <c r="I505" s="48">
        <v>0</v>
      </c>
      <c r="J505" s="48">
        <v>0</v>
      </c>
      <c r="K505" s="48">
        <v>0</v>
      </c>
      <c r="L505" s="48">
        <v>0</v>
      </c>
      <c r="M505" s="48">
        <v>0</v>
      </c>
      <c r="N505" s="48">
        <v>0</v>
      </c>
      <c r="O505" s="48">
        <v>0</v>
      </c>
      <c r="P505" s="48">
        <v>0</v>
      </c>
      <c r="Q505" s="48">
        <v>0</v>
      </c>
      <c r="R505" s="48">
        <v>0</v>
      </c>
      <c r="S505" s="49">
        <v>0</v>
      </c>
      <c r="T505" s="50" t="s">
        <v>31</v>
      </c>
    </row>
    <row r="506" spans="1:20" s="38" customFormat="1" ht="47.25" x14ac:dyDescent="0.25">
      <c r="A506" s="92" t="s">
        <v>997</v>
      </c>
      <c r="B506" s="51" t="s">
        <v>59</v>
      </c>
      <c r="C506" s="114" t="s">
        <v>30</v>
      </c>
      <c r="D506" s="48">
        <v>0</v>
      </c>
      <c r="E506" s="48">
        <f t="shared" ref="E506:R506" si="147">E507</f>
        <v>0</v>
      </c>
      <c r="F506" s="48">
        <f t="shared" si="147"/>
        <v>0</v>
      </c>
      <c r="G506" s="48">
        <f t="shared" si="147"/>
        <v>0</v>
      </c>
      <c r="H506" s="48">
        <f t="shared" si="147"/>
        <v>0</v>
      </c>
      <c r="I506" s="48">
        <f t="shared" si="147"/>
        <v>0</v>
      </c>
      <c r="J506" s="48">
        <f t="shared" si="147"/>
        <v>0</v>
      </c>
      <c r="K506" s="48">
        <f t="shared" si="147"/>
        <v>0</v>
      </c>
      <c r="L506" s="48">
        <f t="shared" si="147"/>
        <v>0</v>
      </c>
      <c r="M506" s="48">
        <f t="shared" si="147"/>
        <v>0</v>
      </c>
      <c r="N506" s="48">
        <f t="shared" si="147"/>
        <v>0</v>
      </c>
      <c r="O506" s="48">
        <f t="shared" si="147"/>
        <v>0</v>
      </c>
      <c r="P506" s="48">
        <f t="shared" si="147"/>
        <v>0</v>
      </c>
      <c r="Q506" s="48">
        <f t="shared" si="147"/>
        <v>0</v>
      </c>
      <c r="R506" s="48">
        <f t="shared" si="147"/>
        <v>0</v>
      </c>
      <c r="S506" s="49">
        <v>0</v>
      </c>
      <c r="T506" s="50" t="s">
        <v>31</v>
      </c>
    </row>
    <row r="507" spans="1:20" s="38" customFormat="1" ht="31.5" x14ac:dyDescent="0.25">
      <c r="A507" s="45" t="s">
        <v>998</v>
      </c>
      <c r="B507" s="51" t="s">
        <v>999</v>
      </c>
      <c r="C507" s="114" t="s">
        <v>30</v>
      </c>
      <c r="D507" s="48">
        <v>0</v>
      </c>
      <c r="E507" s="48">
        <v>0</v>
      </c>
      <c r="F507" s="48">
        <v>0</v>
      </c>
      <c r="G507" s="48">
        <v>0</v>
      </c>
      <c r="H507" s="48">
        <v>0</v>
      </c>
      <c r="I507" s="48">
        <v>0</v>
      </c>
      <c r="J507" s="48">
        <v>0</v>
      </c>
      <c r="K507" s="48">
        <v>0</v>
      </c>
      <c r="L507" s="48">
        <v>0</v>
      </c>
      <c r="M507" s="48">
        <v>0</v>
      </c>
      <c r="N507" s="48">
        <v>0</v>
      </c>
      <c r="O507" s="48">
        <v>0</v>
      </c>
      <c r="P507" s="48">
        <v>0</v>
      </c>
      <c r="Q507" s="48">
        <v>0</v>
      </c>
      <c r="R507" s="48">
        <v>0</v>
      </c>
      <c r="S507" s="49">
        <v>0</v>
      </c>
      <c r="T507" s="50" t="s">
        <v>31</v>
      </c>
    </row>
    <row r="508" spans="1:20" s="38" customFormat="1" ht="31.5" x14ac:dyDescent="0.25">
      <c r="A508" s="45" t="s">
        <v>1000</v>
      </c>
      <c r="B508" s="51" t="s">
        <v>999</v>
      </c>
      <c r="C508" s="114" t="s">
        <v>30</v>
      </c>
      <c r="D508" s="48">
        <v>0</v>
      </c>
      <c r="E508" s="48">
        <v>0</v>
      </c>
      <c r="F508" s="48">
        <v>0</v>
      </c>
      <c r="G508" s="48">
        <v>0</v>
      </c>
      <c r="H508" s="48">
        <v>0</v>
      </c>
      <c r="I508" s="48">
        <v>0</v>
      </c>
      <c r="J508" s="48">
        <v>0</v>
      </c>
      <c r="K508" s="48">
        <v>0</v>
      </c>
      <c r="L508" s="48">
        <v>0</v>
      </c>
      <c r="M508" s="48">
        <v>0</v>
      </c>
      <c r="N508" s="48">
        <v>0</v>
      </c>
      <c r="O508" s="48">
        <v>0</v>
      </c>
      <c r="P508" s="48">
        <v>0</v>
      </c>
      <c r="Q508" s="48">
        <v>0</v>
      </c>
      <c r="R508" s="48">
        <v>0</v>
      </c>
      <c r="S508" s="49">
        <v>0</v>
      </c>
      <c r="T508" s="50" t="s">
        <v>31</v>
      </c>
    </row>
    <row r="509" spans="1:20" s="38" customFormat="1" ht="47.25" x14ac:dyDescent="0.25">
      <c r="A509" s="45" t="s">
        <v>1001</v>
      </c>
      <c r="B509" s="51" t="s">
        <v>63</v>
      </c>
      <c r="C509" s="114" t="s">
        <v>30</v>
      </c>
      <c r="D509" s="48">
        <f t="shared" ref="D509:P509" si="148">SUM(D510:D514)</f>
        <v>422.27726312000004</v>
      </c>
      <c r="E509" s="48">
        <f t="shared" si="148"/>
        <v>2.2691400000000002</v>
      </c>
      <c r="F509" s="48">
        <f t="shared" si="148"/>
        <v>420.00812312000005</v>
      </c>
      <c r="G509" s="48">
        <f t="shared" si="148"/>
        <v>350.25730342399999</v>
      </c>
      <c r="H509" s="48">
        <f t="shared" si="148"/>
        <v>196.17801788999998</v>
      </c>
      <c r="I509" s="48">
        <f>SUM(I510:I514)</f>
        <v>1.4991399999999998E-2</v>
      </c>
      <c r="J509" s="48">
        <f t="shared" si="148"/>
        <v>1.4991399999999998E-2</v>
      </c>
      <c r="K509" s="48">
        <f>SUM(K510:K514)</f>
        <v>0.21067558000000003</v>
      </c>
      <c r="L509" s="48">
        <f t="shared" si="148"/>
        <v>0.21067558000000003</v>
      </c>
      <c r="M509" s="48">
        <f>SUM(M510:M514)</f>
        <v>108.12969483000001</v>
      </c>
      <c r="N509" s="48">
        <f t="shared" si="148"/>
        <v>125.46511011</v>
      </c>
      <c r="O509" s="48">
        <f t="shared" si="148"/>
        <v>241.90194161400001</v>
      </c>
      <c r="P509" s="48">
        <f t="shared" si="148"/>
        <v>70.487240799999995</v>
      </c>
      <c r="Q509" s="48">
        <f>SUM(Q510:Q514)</f>
        <v>223.83010523000007</v>
      </c>
      <c r="R509" s="48">
        <f>SUM(R510:R514)</f>
        <v>-154.07928553400001</v>
      </c>
      <c r="S509" s="49">
        <f t="shared" ref="S509:S564" si="149">R509/G509</f>
        <v>-0.43990313414673066</v>
      </c>
      <c r="T509" s="50" t="s">
        <v>31</v>
      </c>
    </row>
    <row r="510" spans="1:20" s="38" customFormat="1" ht="63" x14ac:dyDescent="0.25">
      <c r="A510" s="45" t="s">
        <v>1002</v>
      </c>
      <c r="B510" s="51" t="s">
        <v>65</v>
      </c>
      <c r="C510" s="114" t="s">
        <v>30</v>
      </c>
      <c r="D510" s="48">
        <v>0</v>
      </c>
      <c r="E510" s="48">
        <v>0</v>
      </c>
      <c r="F510" s="48">
        <v>0</v>
      </c>
      <c r="G510" s="48">
        <v>0</v>
      </c>
      <c r="H510" s="48">
        <v>0</v>
      </c>
      <c r="I510" s="48">
        <v>0</v>
      </c>
      <c r="J510" s="48">
        <v>0</v>
      </c>
      <c r="K510" s="48">
        <v>0</v>
      </c>
      <c r="L510" s="48">
        <v>0</v>
      </c>
      <c r="M510" s="48">
        <v>0</v>
      </c>
      <c r="N510" s="48">
        <v>0</v>
      </c>
      <c r="O510" s="48">
        <v>0</v>
      </c>
      <c r="P510" s="48">
        <v>0</v>
      </c>
      <c r="Q510" s="48">
        <v>0</v>
      </c>
      <c r="R510" s="48">
        <v>0</v>
      </c>
      <c r="S510" s="49">
        <v>0</v>
      </c>
      <c r="T510" s="50" t="s">
        <v>31</v>
      </c>
    </row>
    <row r="511" spans="1:20" s="38" customFormat="1" ht="63" x14ac:dyDescent="0.25">
      <c r="A511" s="45" t="s">
        <v>1003</v>
      </c>
      <c r="B511" s="51" t="s">
        <v>67</v>
      </c>
      <c r="C511" s="114" t="s">
        <v>30</v>
      </c>
      <c r="D511" s="48">
        <v>0</v>
      </c>
      <c r="E511" s="48">
        <v>0</v>
      </c>
      <c r="F511" s="48">
        <v>0</v>
      </c>
      <c r="G511" s="48">
        <v>0</v>
      </c>
      <c r="H511" s="48">
        <v>0</v>
      </c>
      <c r="I511" s="48">
        <v>0</v>
      </c>
      <c r="J511" s="48">
        <v>0</v>
      </c>
      <c r="K511" s="48">
        <v>0</v>
      </c>
      <c r="L511" s="48">
        <v>0</v>
      </c>
      <c r="M511" s="48">
        <v>0</v>
      </c>
      <c r="N511" s="48">
        <v>0</v>
      </c>
      <c r="O511" s="48">
        <v>0</v>
      </c>
      <c r="P511" s="48">
        <v>0</v>
      </c>
      <c r="Q511" s="48">
        <v>0</v>
      </c>
      <c r="R511" s="48">
        <v>0</v>
      </c>
      <c r="S511" s="49">
        <v>0</v>
      </c>
      <c r="T511" s="50" t="s">
        <v>31</v>
      </c>
    </row>
    <row r="512" spans="1:20" s="38" customFormat="1" ht="63" x14ac:dyDescent="0.25">
      <c r="A512" s="45" t="s">
        <v>1004</v>
      </c>
      <c r="B512" s="51" t="s">
        <v>69</v>
      </c>
      <c r="C512" s="114" t="s">
        <v>30</v>
      </c>
      <c r="D512" s="48">
        <v>0</v>
      </c>
      <c r="E512" s="48">
        <v>0</v>
      </c>
      <c r="F512" s="48">
        <v>0</v>
      </c>
      <c r="G512" s="48">
        <v>0</v>
      </c>
      <c r="H512" s="48">
        <v>0</v>
      </c>
      <c r="I512" s="48">
        <v>0</v>
      </c>
      <c r="J512" s="48">
        <v>0</v>
      </c>
      <c r="K512" s="48">
        <v>0</v>
      </c>
      <c r="L512" s="48">
        <v>0</v>
      </c>
      <c r="M512" s="48">
        <v>0</v>
      </c>
      <c r="N512" s="48">
        <v>0</v>
      </c>
      <c r="O512" s="48">
        <v>0</v>
      </c>
      <c r="P512" s="48">
        <v>0</v>
      </c>
      <c r="Q512" s="48">
        <v>0</v>
      </c>
      <c r="R512" s="48">
        <v>0</v>
      </c>
      <c r="S512" s="49">
        <v>0</v>
      </c>
      <c r="T512" s="115" t="s">
        <v>31</v>
      </c>
    </row>
    <row r="513" spans="1:20" s="38" customFormat="1" ht="78.75" x14ac:dyDescent="0.25">
      <c r="A513" s="45" t="s">
        <v>1005</v>
      </c>
      <c r="B513" s="51" t="s">
        <v>77</v>
      </c>
      <c r="C513" s="114" t="s">
        <v>30</v>
      </c>
      <c r="D513" s="48">
        <v>0</v>
      </c>
      <c r="E513" s="48">
        <v>0</v>
      </c>
      <c r="F513" s="48">
        <v>0</v>
      </c>
      <c r="G513" s="48">
        <v>0</v>
      </c>
      <c r="H513" s="48">
        <v>0</v>
      </c>
      <c r="I513" s="48">
        <v>0</v>
      </c>
      <c r="J513" s="48">
        <v>0</v>
      </c>
      <c r="K513" s="48">
        <v>0</v>
      </c>
      <c r="L513" s="48">
        <v>0</v>
      </c>
      <c r="M513" s="48">
        <v>0</v>
      </c>
      <c r="N513" s="48">
        <v>0</v>
      </c>
      <c r="O513" s="48">
        <v>0</v>
      </c>
      <c r="P513" s="48">
        <v>0</v>
      </c>
      <c r="Q513" s="48">
        <v>0</v>
      </c>
      <c r="R513" s="48">
        <v>0</v>
      </c>
      <c r="S513" s="49">
        <v>0</v>
      </c>
      <c r="T513" s="50" t="s">
        <v>31</v>
      </c>
    </row>
    <row r="514" spans="1:20" s="38" customFormat="1" ht="78.75" x14ac:dyDescent="0.25">
      <c r="A514" s="45" t="s">
        <v>1006</v>
      </c>
      <c r="B514" s="51" t="s">
        <v>82</v>
      </c>
      <c r="C514" s="114" t="s">
        <v>30</v>
      </c>
      <c r="D514" s="48">
        <f t="shared" ref="D514:P514" si="150">SUM(D515:D517)</f>
        <v>422.27726312000004</v>
      </c>
      <c r="E514" s="48">
        <f t="shared" si="150"/>
        <v>2.2691400000000002</v>
      </c>
      <c r="F514" s="48">
        <f t="shared" si="150"/>
        <v>420.00812312000005</v>
      </c>
      <c r="G514" s="48">
        <f t="shared" si="150"/>
        <v>350.25730342399999</v>
      </c>
      <c r="H514" s="48">
        <f t="shared" si="150"/>
        <v>196.17801788999998</v>
      </c>
      <c r="I514" s="48">
        <f>SUM(I515:I517)</f>
        <v>1.4991399999999998E-2</v>
      </c>
      <c r="J514" s="48">
        <f t="shared" si="150"/>
        <v>1.4991399999999998E-2</v>
      </c>
      <c r="K514" s="48">
        <f>SUM(K515:K517)</f>
        <v>0.21067558000000003</v>
      </c>
      <c r="L514" s="48">
        <f t="shared" si="150"/>
        <v>0.21067558000000003</v>
      </c>
      <c r="M514" s="48">
        <f>SUM(M515:M517)</f>
        <v>108.12969483000001</v>
      </c>
      <c r="N514" s="48">
        <f t="shared" si="150"/>
        <v>125.46511011</v>
      </c>
      <c r="O514" s="48">
        <f t="shared" si="150"/>
        <v>241.90194161400001</v>
      </c>
      <c r="P514" s="48">
        <f t="shared" si="150"/>
        <v>70.487240799999995</v>
      </c>
      <c r="Q514" s="48">
        <f>SUM(Q515:Q517)</f>
        <v>223.83010523000007</v>
      </c>
      <c r="R514" s="48">
        <f>SUM(R515:R517)</f>
        <v>-154.07928553400001</v>
      </c>
      <c r="S514" s="49">
        <f t="shared" si="149"/>
        <v>-0.43990313414673066</v>
      </c>
      <c r="T514" s="50" t="s">
        <v>31</v>
      </c>
    </row>
    <row r="515" spans="1:20" s="38" customFormat="1" ht="78.75" x14ac:dyDescent="0.25">
      <c r="A515" s="52" t="s">
        <v>1006</v>
      </c>
      <c r="B515" s="53" t="s">
        <v>1007</v>
      </c>
      <c r="C515" s="67" t="s">
        <v>1008</v>
      </c>
      <c r="D515" s="55">
        <v>154.13483580800002</v>
      </c>
      <c r="E515" s="55">
        <v>0.39435599999999998</v>
      </c>
      <c r="F515" s="55">
        <f>D515-E515</f>
        <v>153.74047980800003</v>
      </c>
      <c r="G515" s="55">
        <v>128.134605424</v>
      </c>
      <c r="H515" s="55">
        <f>J515+L515+N515+P515</f>
        <v>35.079928930000001</v>
      </c>
      <c r="I515" s="55">
        <v>5.4978199999999996E-3</v>
      </c>
      <c r="J515" s="55">
        <v>5.4978199999999996E-3</v>
      </c>
      <c r="K515" s="55">
        <v>6.9653439999999997E-2</v>
      </c>
      <c r="L515" s="55">
        <v>6.9653439999999997E-2</v>
      </c>
      <c r="M515" s="55">
        <v>3.7567529899999998</v>
      </c>
      <c r="N515" s="55">
        <v>3.7567529899999998</v>
      </c>
      <c r="O515" s="55">
        <v>124.30270117400002</v>
      </c>
      <c r="P515" s="55">
        <v>31.24802468</v>
      </c>
      <c r="Q515" s="55">
        <f>F515-H515</f>
        <v>118.66055087800004</v>
      </c>
      <c r="R515" s="55">
        <f>H515-G515</f>
        <v>-93.054676494000006</v>
      </c>
      <c r="S515" s="57">
        <f t="shared" si="149"/>
        <v>-0.7262259573522718</v>
      </c>
      <c r="T515" s="96" t="s">
        <v>1009</v>
      </c>
    </row>
    <row r="516" spans="1:20" s="38" customFormat="1" ht="78.75" x14ac:dyDescent="0.25">
      <c r="A516" s="52" t="s">
        <v>1006</v>
      </c>
      <c r="B516" s="53" t="s">
        <v>1010</v>
      </c>
      <c r="C516" s="67" t="s">
        <v>1011</v>
      </c>
      <c r="D516" s="55">
        <v>144.22784696800005</v>
      </c>
      <c r="E516" s="55">
        <v>0.33771600000000002</v>
      </c>
      <c r="F516" s="55">
        <f>D516-E516</f>
        <v>143.89013096800005</v>
      </c>
      <c r="G516" s="55">
        <v>119.91003293999999</v>
      </c>
      <c r="H516" s="55">
        <f>J516+L516+N516+P516</f>
        <v>62.076067789999996</v>
      </c>
      <c r="I516" s="55">
        <v>5.1465E-3</v>
      </c>
      <c r="J516" s="55">
        <v>5.1465E-3</v>
      </c>
      <c r="K516" s="55">
        <v>6.8474480000000004E-2</v>
      </c>
      <c r="L516" s="55">
        <v>6.8474480000000004E-2</v>
      </c>
      <c r="M516" s="55">
        <v>2.23717152</v>
      </c>
      <c r="N516" s="55">
        <v>2.23717152</v>
      </c>
      <c r="O516" s="55">
        <v>117.59924043999999</v>
      </c>
      <c r="P516" s="55">
        <v>59.765275289999998</v>
      </c>
      <c r="Q516" s="55">
        <f>F516-H516</f>
        <v>81.814063178000055</v>
      </c>
      <c r="R516" s="55">
        <f>H516-G516</f>
        <v>-57.833965149999997</v>
      </c>
      <c r="S516" s="57">
        <f t="shared" si="149"/>
        <v>-0.48231131067188249</v>
      </c>
      <c r="T516" s="96" t="s">
        <v>1009</v>
      </c>
    </row>
    <row r="517" spans="1:20" s="38" customFormat="1" ht="78.75" x14ac:dyDescent="0.25">
      <c r="A517" s="52" t="s">
        <v>1006</v>
      </c>
      <c r="B517" s="53" t="s">
        <v>1012</v>
      </c>
      <c r="C517" s="116" t="s">
        <v>1013</v>
      </c>
      <c r="D517" s="75">
        <v>123.91458034399999</v>
      </c>
      <c r="E517" s="55">
        <v>1.5370679999999999</v>
      </c>
      <c r="F517" s="55">
        <f>D517-E517</f>
        <v>122.37751234399998</v>
      </c>
      <c r="G517" s="55">
        <v>102.21266506000001</v>
      </c>
      <c r="H517" s="55">
        <f>J517+L517+N517+P517</f>
        <v>99.022021170000002</v>
      </c>
      <c r="I517" s="55">
        <v>4.3470799999999997E-3</v>
      </c>
      <c r="J517" s="55">
        <v>4.3470799999999997E-3</v>
      </c>
      <c r="K517" s="55">
        <v>7.254766E-2</v>
      </c>
      <c r="L517" s="55">
        <v>7.254766E-2</v>
      </c>
      <c r="M517" s="55">
        <v>102.13577032000001</v>
      </c>
      <c r="N517" s="55">
        <v>119.4711856</v>
      </c>
      <c r="O517" s="55">
        <v>0</v>
      </c>
      <c r="P517" s="55">
        <v>-20.52605917</v>
      </c>
      <c r="Q517" s="55">
        <f>F517-H517</f>
        <v>23.35549117399998</v>
      </c>
      <c r="R517" s="55">
        <f>H517-G517</f>
        <v>-3.190643890000004</v>
      </c>
      <c r="S517" s="57">
        <f t="shared" si="149"/>
        <v>-3.1215739146680691E-2</v>
      </c>
      <c r="T517" s="96" t="s">
        <v>31</v>
      </c>
    </row>
    <row r="518" spans="1:20" s="38" customFormat="1" ht="31.5" x14ac:dyDescent="0.25">
      <c r="A518" s="45" t="s">
        <v>1014</v>
      </c>
      <c r="B518" s="51" t="s">
        <v>100</v>
      </c>
      <c r="C518" s="114" t="s">
        <v>30</v>
      </c>
      <c r="D518" s="48">
        <v>0</v>
      </c>
      <c r="E518" s="48">
        <v>0</v>
      </c>
      <c r="F518" s="48">
        <v>0</v>
      </c>
      <c r="G518" s="48">
        <v>0</v>
      </c>
      <c r="H518" s="48">
        <v>0</v>
      </c>
      <c r="I518" s="48">
        <v>0</v>
      </c>
      <c r="J518" s="48">
        <v>0</v>
      </c>
      <c r="K518" s="48">
        <v>0</v>
      </c>
      <c r="L518" s="48">
        <v>0</v>
      </c>
      <c r="M518" s="48">
        <v>0</v>
      </c>
      <c r="N518" s="48">
        <v>0</v>
      </c>
      <c r="O518" s="48">
        <v>0</v>
      </c>
      <c r="P518" s="48">
        <v>0</v>
      </c>
      <c r="Q518" s="48">
        <v>0</v>
      </c>
      <c r="R518" s="48">
        <v>0</v>
      </c>
      <c r="S518" s="49">
        <v>0</v>
      </c>
      <c r="T518" s="50" t="s">
        <v>31</v>
      </c>
    </row>
    <row r="519" spans="1:20" s="38" customFormat="1" ht="47.25" x14ac:dyDescent="0.25">
      <c r="A519" s="45" t="s">
        <v>1015</v>
      </c>
      <c r="B519" s="51" t="s">
        <v>102</v>
      </c>
      <c r="C519" s="114" t="s">
        <v>30</v>
      </c>
      <c r="D519" s="48">
        <f t="shared" ref="D519:P519" si="151">D520+D528+D530+D531</f>
        <v>760.38416586719995</v>
      </c>
      <c r="E519" s="48">
        <f t="shared" si="151"/>
        <v>218.81109046999998</v>
      </c>
      <c r="F519" s="48">
        <f t="shared" si="151"/>
        <v>541.5730753972</v>
      </c>
      <c r="G519" s="48">
        <f t="shared" si="151"/>
        <v>386.25801775000008</v>
      </c>
      <c r="H519" s="48">
        <f t="shared" si="151"/>
        <v>344.36039378000004</v>
      </c>
      <c r="I519" s="48">
        <f>I520+I528+I530+I531</f>
        <v>16.815066490000003</v>
      </c>
      <c r="J519" s="48">
        <f t="shared" si="151"/>
        <v>16.815066490000003</v>
      </c>
      <c r="K519" s="48">
        <f>K520+K528+K530+K531</f>
        <v>96.412088560000001</v>
      </c>
      <c r="L519" s="48">
        <f t="shared" si="151"/>
        <v>96.412088560000001</v>
      </c>
      <c r="M519" s="48">
        <f>M520+M528+M530+M531</f>
        <v>132.04621505999998</v>
      </c>
      <c r="N519" s="48">
        <f t="shared" si="151"/>
        <v>132.04621505999998</v>
      </c>
      <c r="O519" s="48">
        <f t="shared" si="151"/>
        <v>140.98464764000005</v>
      </c>
      <c r="P519" s="48">
        <f t="shared" si="151"/>
        <v>99.087023670000036</v>
      </c>
      <c r="Q519" s="48">
        <f>Q520+Q528+Q530+Q531</f>
        <v>193.07492285719991</v>
      </c>
      <c r="R519" s="48">
        <f>R520+R528+R530+R531</f>
        <v>-37.759865210000001</v>
      </c>
      <c r="S519" s="49">
        <f t="shared" si="149"/>
        <v>-9.7758139571977834E-2</v>
      </c>
      <c r="T519" s="50" t="s">
        <v>31</v>
      </c>
    </row>
    <row r="520" spans="1:20" s="38" customFormat="1" ht="31.5" x14ac:dyDescent="0.25">
      <c r="A520" s="45" t="s">
        <v>1016</v>
      </c>
      <c r="B520" s="51" t="s">
        <v>104</v>
      </c>
      <c r="C520" s="114" t="s">
        <v>30</v>
      </c>
      <c r="D520" s="48">
        <f t="shared" ref="D520:P520" si="152">SUM(D521:D527)</f>
        <v>610.51392822000003</v>
      </c>
      <c r="E520" s="48">
        <f t="shared" si="152"/>
        <v>213.59549046999999</v>
      </c>
      <c r="F520" s="48">
        <f t="shared" si="152"/>
        <v>396.91843775000001</v>
      </c>
      <c r="G520" s="48">
        <f t="shared" si="152"/>
        <v>326.21283775000006</v>
      </c>
      <c r="H520" s="48">
        <f t="shared" si="152"/>
        <v>310.50206032000006</v>
      </c>
      <c r="I520" s="48">
        <f>SUM(I521:I527)</f>
        <v>16.815066490000003</v>
      </c>
      <c r="J520" s="48">
        <f t="shared" si="152"/>
        <v>16.815066490000003</v>
      </c>
      <c r="K520" s="48">
        <f>SUM(K521:K527)</f>
        <v>94.624708319999996</v>
      </c>
      <c r="L520" s="48">
        <f t="shared" si="152"/>
        <v>94.624708319999996</v>
      </c>
      <c r="M520" s="48">
        <f>SUM(M521:M527)</f>
        <v>110.74748103999998</v>
      </c>
      <c r="N520" s="48">
        <f t="shared" si="152"/>
        <v>110.74748103999998</v>
      </c>
      <c r="O520" s="48">
        <f t="shared" si="152"/>
        <v>104.02558190000005</v>
      </c>
      <c r="P520" s="48">
        <f t="shared" si="152"/>
        <v>88.314804470000027</v>
      </c>
      <c r="Q520" s="48">
        <f>SUM(Q521:Q527)</f>
        <v>86.416377429999955</v>
      </c>
      <c r="R520" s="48">
        <f>SUM(R521:R527)</f>
        <v>-15.71077743</v>
      </c>
      <c r="S520" s="49">
        <f t="shared" si="149"/>
        <v>-4.8161125534980566E-2</v>
      </c>
      <c r="T520" s="50" t="s">
        <v>31</v>
      </c>
    </row>
    <row r="521" spans="1:20" s="38" customFormat="1" x14ac:dyDescent="0.25">
      <c r="A521" s="52" t="s">
        <v>1016</v>
      </c>
      <c r="B521" s="53" t="s">
        <v>1017</v>
      </c>
      <c r="C521" s="116" t="s">
        <v>1018</v>
      </c>
      <c r="D521" s="55">
        <v>272.45600655999999</v>
      </c>
      <c r="E521" s="55">
        <v>127.15217675</v>
      </c>
      <c r="F521" s="55">
        <f>D521-E521</f>
        <v>145.30382981</v>
      </c>
      <c r="G521" s="55">
        <v>145.30382981000002</v>
      </c>
      <c r="H521" s="55">
        <f t="shared" ref="H521:H527" si="153">J521+L521+N521+P521</f>
        <v>143.06225708000002</v>
      </c>
      <c r="I521" s="55">
        <v>0.13292163000000001</v>
      </c>
      <c r="J521" s="55">
        <v>0.13292163000000001</v>
      </c>
      <c r="K521" s="55">
        <v>12.98175225</v>
      </c>
      <c r="L521" s="55">
        <v>12.98175225</v>
      </c>
      <c r="M521" s="55">
        <v>68.042405329999994</v>
      </c>
      <c r="N521" s="55">
        <v>68.042405329999994</v>
      </c>
      <c r="O521" s="55">
        <v>64.146750600000033</v>
      </c>
      <c r="P521" s="55">
        <v>61.905177870000024</v>
      </c>
      <c r="Q521" s="55">
        <f t="shared" ref="Q521:Q527" si="154">F521-H521</f>
        <v>2.241572729999973</v>
      </c>
      <c r="R521" s="55">
        <f t="shared" ref="R521:R527" si="155">H521-G521</f>
        <v>-2.2415727300000015</v>
      </c>
      <c r="S521" s="57">
        <f t="shared" si="149"/>
        <v>-1.5426797304180437E-2</v>
      </c>
      <c r="T521" s="58" t="s">
        <v>31</v>
      </c>
    </row>
    <row r="522" spans="1:20" s="38" customFormat="1" x14ac:dyDescent="0.25">
      <c r="A522" s="52" t="s">
        <v>1016</v>
      </c>
      <c r="B522" s="53" t="s">
        <v>1019</v>
      </c>
      <c r="C522" s="116" t="s">
        <v>1020</v>
      </c>
      <c r="D522" s="55">
        <v>203.07276217999998</v>
      </c>
      <c r="E522" s="55">
        <v>22.968123139999999</v>
      </c>
      <c r="F522" s="55">
        <f>D522-E522</f>
        <v>180.10463904</v>
      </c>
      <c r="G522" s="55">
        <v>109.39903904000001</v>
      </c>
      <c r="H522" s="55">
        <f t="shared" si="153"/>
        <v>104.23108906</v>
      </c>
      <c r="I522" s="55">
        <v>10.706817900000001</v>
      </c>
      <c r="J522" s="55">
        <v>10.706817900000001</v>
      </c>
      <c r="K522" s="55">
        <v>74.19411891</v>
      </c>
      <c r="L522" s="55">
        <v>74.19411891</v>
      </c>
      <c r="M522" s="55">
        <v>16.69896001</v>
      </c>
      <c r="N522" s="55">
        <v>16.69896001</v>
      </c>
      <c r="O522" s="55">
        <v>7.7991422200000002</v>
      </c>
      <c r="P522" s="55">
        <v>2.6311922399999985</v>
      </c>
      <c r="Q522" s="55">
        <f t="shared" si="154"/>
        <v>75.873549979999993</v>
      </c>
      <c r="R522" s="55">
        <f t="shared" si="155"/>
        <v>-5.1679499800000031</v>
      </c>
      <c r="S522" s="57">
        <f t="shared" si="149"/>
        <v>-4.7239445842942228E-2</v>
      </c>
      <c r="T522" s="58" t="s">
        <v>31</v>
      </c>
    </row>
    <row r="523" spans="1:20" s="38" customFormat="1" ht="31.5" x14ac:dyDescent="0.25">
      <c r="A523" s="68" t="s">
        <v>1016</v>
      </c>
      <c r="B523" s="82" t="s">
        <v>1021</v>
      </c>
      <c r="C523" s="116" t="s">
        <v>1022</v>
      </c>
      <c r="D523" s="55">
        <v>27.977723029999996</v>
      </c>
      <c r="E523" s="55">
        <f>D523-F523</f>
        <v>26.345790579999996</v>
      </c>
      <c r="F523" s="55">
        <v>1.6319324500000001</v>
      </c>
      <c r="G523" s="55">
        <v>1.6319324500000001</v>
      </c>
      <c r="H523" s="55">
        <f t="shared" si="153"/>
        <v>1.6319324500000001</v>
      </c>
      <c r="I523" s="55">
        <v>1.6319324500000001</v>
      </c>
      <c r="J523" s="55">
        <v>1.6319324500000001</v>
      </c>
      <c r="K523" s="55">
        <v>0</v>
      </c>
      <c r="L523" s="55">
        <v>0</v>
      </c>
      <c r="M523" s="55">
        <v>0</v>
      </c>
      <c r="N523" s="55">
        <v>0</v>
      </c>
      <c r="O523" s="55">
        <v>0</v>
      </c>
      <c r="P523" s="55">
        <v>0</v>
      </c>
      <c r="Q523" s="55">
        <f t="shared" si="154"/>
        <v>0</v>
      </c>
      <c r="R523" s="55">
        <f t="shared" si="155"/>
        <v>0</v>
      </c>
      <c r="S523" s="84">
        <f t="shared" si="149"/>
        <v>0</v>
      </c>
      <c r="T523" s="71" t="s">
        <v>31</v>
      </c>
    </row>
    <row r="524" spans="1:20" s="38" customFormat="1" x14ac:dyDescent="0.25">
      <c r="A524" s="68" t="s">
        <v>1016</v>
      </c>
      <c r="B524" s="82" t="s">
        <v>1023</v>
      </c>
      <c r="C524" s="116" t="s">
        <v>1024</v>
      </c>
      <c r="D524" s="55">
        <v>39.235660390000007</v>
      </c>
      <c r="E524" s="55">
        <f>D524-F524</f>
        <v>37.129400000000004</v>
      </c>
      <c r="F524" s="55">
        <v>2.1062603900000001</v>
      </c>
      <c r="G524" s="55">
        <v>2.1062603900000001</v>
      </c>
      <c r="H524" s="55">
        <f t="shared" si="153"/>
        <v>2.1062603900000001</v>
      </c>
      <c r="I524" s="55">
        <v>2.1062603900000001</v>
      </c>
      <c r="J524" s="55">
        <v>2.1062603900000001</v>
      </c>
      <c r="K524" s="55">
        <v>0</v>
      </c>
      <c r="L524" s="55">
        <v>0</v>
      </c>
      <c r="M524" s="55">
        <v>0</v>
      </c>
      <c r="N524" s="55">
        <v>0</v>
      </c>
      <c r="O524" s="55">
        <v>0</v>
      </c>
      <c r="P524" s="55">
        <v>0</v>
      </c>
      <c r="Q524" s="55">
        <f t="shared" si="154"/>
        <v>0</v>
      </c>
      <c r="R524" s="55">
        <f t="shared" si="155"/>
        <v>0</v>
      </c>
      <c r="S524" s="84">
        <f t="shared" si="149"/>
        <v>0</v>
      </c>
      <c r="T524" s="71" t="s">
        <v>31</v>
      </c>
    </row>
    <row r="525" spans="1:20" s="38" customFormat="1" ht="31.5" x14ac:dyDescent="0.25">
      <c r="A525" s="52" t="s">
        <v>1016</v>
      </c>
      <c r="B525" s="53" t="s">
        <v>1025</v>
      </c>
      <c r="C525" s="116" t="s">
        <v>1026</v>
      </c>
      <c r="D525" s="55">
        <v>26.66627029</v>
      </c>
      <c r="E525" s="55">
        <v>0</v>
      </c>
      <c r="F525" s="55">
        <f>D525-E525</f>
        <v>26.66627029</v>
      </c>
      <c r="G525" s="55">
        <v>26.66627029</v>
      </c>
      <c r="H525" s="55">
        <f t="shared" si="153"/>
        <v>24.228332470000002</v>
      </c>
      <c r="I525" s="55">
        <v>4.904621E-2</v>
      </c>
      <c r="J525" s="55">
        <v>4.904621E-2</v>
      </c>
      <c r="K525" s="55">
        <v>4.2175989999999997E-2</v>
      </c>
      <c r="L525" s="55">
        <v>4.2175989999999997E-2</v>
      </c>
      <c r="M525" s="55">
        <v>14.66525526</v>
      </c>
      <c r="N525" s="55">
        <v>14.66525526</v>
      </c>
      <c r="O525" s="55">
        <v>11.909792829999999</v>
      </c>
      <c r="P525" s="55">
        <v>9.4718550100000005</v>
      </c>
      <c r="Q525" s="55">
        <f t="shared" si="154"/>
        <v>2.4379378199999984</v>
      </c>
      <c r="R525" s="55">
        <f t="shared" si="155"/>
        <v>-2.4379378199999984</v>
      </c>
      <c r="S525" s="57">
        <f t="shared" si="149"/>
        <v>-9.1424027188168069E-2</v>
      </c>
      <c r="T525" s="96" t="s">
        <v>31</v>
      </c>
    </row>
    <row r="526" spans="1:20" s="38" customFormat="1" x14ac:dyDescent="0.25">
      <c r="A526" s="52" t="s">
        <v>1016</v>
      </c>
      <c r="B526" s="53" t="s">
        <v>1027</v>
      </c>
      <c r="C526" s="116" t="s">
        <v>1028</v>
      </c>
      <c r="D526" s="55">
        <v>20.520598809999999</v>
      </c>
      <c r="E526" s="55">
        <v>0</v>
      </c>
      <c r="F526" s="55">
        <f>D526-E526</f>
        <v>20.520598809999999</v>
      </c>
      <c r="G526" s="55">
        <v>20.520598809999999</v>
      </c>
      <c r="H526" s="55">
        <f t="shared" si="153"/>
        <v>19.009916820000001</v>
      </c>
      <c r="I526" s="55">
        <v>1.4905289799999999</v>
      </c>
      <c r="J526" s="55">
        <v>1.4905289799999999</v>
      </c>
      <c r="K526" s="55">
        <v>6.8550769999999996</v>
      </c>
      <c r="L526" s="55">
        <v>6.8550769999999996</v>
      </c>
      <c r="M526" s="55">
        <v>8.2218057200000008</v>
      </c>
      <c r="N526" s="55">
        <v>8.2218057200000008</v>
      </c>
      <c r="O526" s="55">
        <v>3.9531871099999982</v>
      </c>
      <c r="P526" s="55">
        <v>2.4425051200000016</v>
      </c>
      <c r="Q526" s="55">
        <f t="shared" si="154"/>
        <v>1.5106819899999984</v>
      </c>
      <c r="R526" s="55">
        <f t="shared" si="155"/>
        <v>-1.5106819899999984</v>
      </c>
      <c r="S526" s="57">
        <f t="shared" si="149"/>
        <v>-7.3617831720574359E-2</v>
      </c>
      <c r="T526" s="96" t="s">
        <v>31</v>
      </c>
    </row>
    <row r="527" spans="1:20" s="38" customFormat="1" ht="47.25" x14ac:dyDescent="0.25">
      <c r="A527" s="52" t="s">
        <v>1016</v>
      </c>
      <c r="B527" s="53" t="s">
        <v>1029</v>
      </c>
      <c r="C527" s="116" t="s">
        <v>1030</v>
      </c>
      <c r="D527" s="55">
        <v>20.584906960000001</v>
      </c>
      <c r="E527" s="55">
        <v>0</v>
      </c>
      <c r="F527" s="55">
        <f>D527-E527</f>
        <v>20.584906960000001</v>
      </c>
      <c r="G527" s="55">
        <v>20.584906960000001</v>
      </c>
      <c r="H527" s="55">
        <f t="shared" si="153"/>
        <v>16.232272050000002</v>
      </c>
      <c r="I527" s="55">
        <v>0.69755893000000002</v>
      </c>
      <c r="J527" s="55">
        <v>0.69755893000000002</v>
      </c>
      <c r="K527" s="55">
        <v>0.55158417000000004</v>
      </c>
      <c r="L527" s="55">
        <v>0.55158417000000004</v>
      </c>
      <c r="M527" s="55">
        <v>3.1190547199999998</v>
      </c>
      <c r="N527" s="55">
        <v>3.1190547199999998</v>
      </c>
      <c r="O527" s="55">
        <v>16.216709139999999</v>
      </c>
      <c r="P527" s="55">
        <v>11.864074230000002</v>
      </c>
      <c r="Q527" s="55">
        <f t="shared" si="154"/>
        <v>4.352634909999999</v>
      </c>
      <c r="R527" s="55">
        <f t="shared" si="155"/>
        <v>-4.352634909999999</v>
      </c>
      <c r="S527" s="57">
        <f t="shared" si="149"/>
        <v>-0.21144787870345558</v>
      </c>
      <c r="T527" s="96" t="s">
        <v>644</v>
      </c>
    </row>
    <row r="528" spans="1:20" s="38" customFormat="1" ht="50.25" customHeight="1" x14ac:dyDescent="0.25">
      <c r="A528" s="45" t="s">
        <v>1031</v>
      </c>
      <c r="B528" s="117" t="s">
        <v>121</v>
      </c>
      <c r="C528" s="117" t="s">
        <v>30</v>
      </c>
      <c r="D528" s="61">
        <v>0</v>
      </c>
      <c r="E528" s="61">
        <v>0</v>
      </c>
      <c r="F528" s="61">
        <v>0</v>
      </c>
      <c r="G528" s="61">
        <v>0</v>
      </c>
      <c r="H528" s="61">
        <f>H529</f>
        <v>-4.1377587599999996</v>
      </c>
      <c r="I528" s="61">
        <v>0</v>
      </c>
      <c r="J528" s="61">
        <f t="shared" ref="J528:P528" si="156">J529</f>
        <v>0</v>
      </c>
      <c r="K528" s="61">
        <v>0</v>
      </c>
      <c r="L528" s="61">
        <f t="shared" si="156"/>
        <v>0</v>
      </c>
      <c r="M528" s="61">
        <v>0</v>
      </c>
      <c r="N528" s="61">
        <f t="shared" si="156"/>
        <v>0</v>
      </c>
      <c r="O528" s="61">
        <v>0</v>
      </c>
      <c r="P528" s="61">
        <f t="shared" si="156"/>
        <v>-4.1377587599999996</v>
      </c>
      <c r="Q528" s="61">
        <v>0</v>
      </c>
      <c r="R528" s="61">
        <v>0</v>
      </c>
      <c r="S528" s="49">
        <v>0</v>
      </c>
      <c r="T528" s="118" t="s">
        <v>31</v>
      </c>
    </row>
    <row r="529" spans="1:20" s="38" customFormat="1" ht="50.25" customHeight="1" x14ac:dyDescent="0.25">
      <c r="A529" s="52" t="s">
        <v>1031</v>
      </c>
      <c r="B529" s="82" t="s">
        <v>1032</v>
      </c>
      <c r="C529" s="116" t="s">
        <v>1033</v>
      </c>
      <c r="D529" s="119" t="s">
        <v>31</v>
      </c>
      <c r="E529" s="119" t="s">
        <v>31</v>
      </c>
      <c r="F529" s="119" t="s">
        <v>31</v>
      </c>
      <c r="G529" s="55" t="s">
        <v>31</v>
      </c>
      <c r="H529" s="55">
        <f>J529+L529+N529+P529</f>
        <v>-4.1377587599999996</v>
      </c>
      <c r="I529" s="55" t="s">
        <v>31</v>
      </c>
      <c r="J529" s="55">
        <v>0</v>
      </c>
      <c r="K529" s="55" t="s">
        <v>31</v>
      </c>
      <c r="L529" s="55">
        <v>0</v>
      </c>
      <c r="M529" s="55" t="s">
        <v>31</v>
      </c>
      <c r="N529" s="55">
        <v>0</v>
      </c>
      <c r="O529" s="55" t="s">
        <v>31</v>
      </c>
      <c r="P529" s="55">
        <v>-4.1377587599999996</v>
      </c>
      <c r="Q529" s="55" t="s">
        <v>31</v>
      </c>
      <c r="R529" s="55" t="s">
        <v>31</v>
      </c>
      <c r="S529" s="57" t="s">
        <v>31</v>
      </c>
      <c r="T529" s="96" t="s">
        <v>1034</v>
      </c>
    </row>
    <row r="530" spans="1:20" s="38" customFormat="1" x14ac:dyDescent="0.25">
      <c r="A530" s="45" t="s">
        <v>1035</v>
      </c>
      <c r="B530" s="51" t="s">
        <v>129</v>
      </c>
      <c r="C530" s="47" t="s">
        <v>30</v>
      </c>
      <c r="D530" s="48">
        <v>0</v>
      </c>
      <c r="E530" s="48">
        <v>0</v>
      </c>
      <c r="F530" s="48">
        <v>0</v>
      </c>
      <c r="G530" s="48">
        <v>0</v>
      </c>
      <c r="H530" s="48">
        <v>0</v>
      </c>
      <c r="I530" s="48">
        <v>0</v>
      </c>
      <c r="J530" s="48">
        <v>0</v>
      </c>
      <c r="K530" s="48">
        <v>0</v>
      </c>
      <c r="L530" s="48">
        <v>0</v>
      </c>
      <c r="M530" s="48">
        <v>0</v>
      </c>
      <c r="N530" s="48">
        <v>0</v>
      </c>
      <c r="O530" s="48">
        <v>0</v>
      </c>
      <c r="P530" s="48">
        <v>0</v>
      </c>
      <c r="Q530" s="48">
        <v>0</v>
      </c>
      <c r="R530" s="48">
        <v>0</v>
      </c>
      <c r="S530" s="49">
        <v>0</v>
      </c>
      <c r="T530" s="50" t="s">
        <v>31</v>
      </c>
    </row>
    <row r="531" spans="1:20" s="38" customFormat="1" ht="31.5" x14ac:dyDescent="0.25">
      <c r="A531" s="45" t="s">
        <v>1036</v>
      </c>
      <c r="B531" s="51" t="s">
        <v>138</v>
      </c>
      <c r="C531" s="47" t="s">
        <v>30</v>
      </c>
      <c r="D531" s="48">
        <f t="shared" ref="D531:P531" si="157">SUM(D532:D533)</f>
        <v>149.87023764719999</v>
      </c>
      <c r="E531" s="48">
        <f t="shared" si="157"/>
        <v>5.2155999999999993</v>
      </c>
      <c r="F531" s="48">
        <f t="shared" si="157"/>
        <v>144.65463764719996</v>
      </c>
      <c r="G531" s="48">
        <f t="shared" si="157"/>
        <v>60.045180000000002</v>
      </c>
      <c r="H531" s="48">
        <f t="shared" si="157"/>
        <v>37.996092219999994</v>
      </c>
      <c r="I531" s="48">
        <f>SUM(I532:I533)</f>
        <v>0</v>
      </c>
      <c r="J531" s="48">
        <f t="shared" si="157"/>
        <v>0</v>
      </c>
      <c r="K531" s="48">
        <f>SUM(K532:K533)</f>
        <v>1.7873802400000001</v>
      </c>
      <c r="L531" s="48">
        <f t="shared" si="157"/>
        <v>1.7873802400000001</v>
      </c>
      <c r="M531" s="48">
        <f>SUM(M532:M533)</f>
        <v>21.298734019999998</v>
      </c>
      <c r="N531" s="48">
        <f t="shared" si="157"/>
        <v>21.298734019999998</v>
      </c>
      <c r="O531" s="48">
        <f t="shared" si="157"/>
        <v>36.959065740000007</v>
      </c>
      <c r="P531" s="48">
        <f t="shared" si="157"/>
        <v>14.909977959999999</v>
      </c>
      <c r="Q531" s="48">
        <f>SUM(Q532:Q533)</f>
        <v>106.65854542719997</v>
      </c>
      <c r="R531" s="48">
        <f>SUM(R532:R533)</f>
        <v>-22.049087780000004</v>
      </c>
      <c r="S531" s="49">
        <f t="shared" si="149"/>
        <v>-0.36720828849209886</v>
      </c>
      <c r="T531" s="50" t="s">
        <v>31</v>
      </c>
    </row>
    <row r="532" spans="1:20" s="38" customFormat="1" ht="47.25" x14ac:dyDescent="0.25">
      <c r="A532" s="52" t="s">
        <v>1036</v>
      </c>
      <c r="B532" s="53" t="s">
        <v>1037</v>
      </c>
      <c r="C532" s="67" t="s">
        <v>1038</v>
      </c>
      <c r="D532" s="55">
        <v>33.184579999999997</v>
      </c>
      <c r="E532" s="55">
        <v>2.6797799999999996</v>
      </c>
      <c r="F532" s="55">
        <f>D532-E532</f>
        <v>30.504799999999996</v>
      </c>
      <c r="G532" s="55">
        <v>27.905999999999999</v>
      </c>
      <c r="H532" s="55">
        <f>J532+L532+N532+P532</f>
        <v>19.849818109999998</v>
      </c>
      <c r="I532" s="55">
        <v>0</v>
      </c>
      <c r="J532" s="55">
        <v>0</v>
      </c>
      <c r="K532" s="55">
        <v>1.70536954</v>
      </c>
      <c r="L532" s="55">
        <v>1.70536954</v>
      </c>
      <c r="M532" s="55">
        <v>10.364587849999999</v>
      </c>
      <c r="N532" s="55">
        <v>10.364587849999999</v>
      </c>
      <c r="O532" s="55">
        <v>15.83604261</v>
      </c>
      <c r="P532" s="55">
        <v>7.7798607199999985</v>
      </c>
      <c r="Q532" s="55">
        <f>F532-H532</f>
        <v>10.654981889999998</v>
      </c>
      <c r="R532" s="55">
        <f>H532-G532</f>
        <v>-8.0561818900000013</v>
      </c>
      <c r="S532" s="57">
        <f t="shared" si="149"/>
        <v>-0.2886899552067656</v>
      </c>
      <c r="T532" s="96" t="s">
        <v>1039</v>
      </c>
    </row>
    <row r="533" spans="1:20" s="38" customFormat="1" ht="47.25" x14ac:dyDescent="0.25">
      <c r="A533" s="52" t="s">
        <v>1036</v>
      </c>
      <c r="B533" s="53" t="s">
        <v>1040</v>
      </c>
      <c r="C533" s="67" t="s">
        <v>1041</v>
      </c>
      <c r="D533" s="55">
        <v>116.68565764719997</v>
      </c>
      <c r="E533" s="55">
        <v>2.5358199999999997</v>
      </c>
      <c r="F533" s="55">
        <f>D533-E533</f>
        <v>114.14983764719997</v>
      </c>
      <c r="G533" s="55">
        <v>32.139180000000003</v>
      </c>
      <c r="H533" s="55">
        <f>J533+L533+N533+P533</f>
        <v>18.14627411</v>
      </c>
      <c r="I533" s="55">
        <v>0</v>
      </c>
      <c r="J533" s="55">
        <v>0</v>
      </c>
      <c r="K533" s="55">
        <v>8.2010700000000006E-2</v>
      </c>
      <c r="L533" s="55">
        <v>8.2010700000000006E-2</v>
      </c>
      <c r="M533" s="55">
        <v>10.93414617</v>
      </c>
      <c r="N533" s="55">
        <v>10.93414617</v>
      </c>
      <c r="O533" s="55">
        <v>21.123023130000007</v>
      </c>
      <c r="P533" s="55">
        <v>7.1301172399999997</v>
      </c>
      <c r="Q533" s="55">
        <f>F533-H533</f>
        <v>96.003563537199966</v>
      </c>
      <c r="R533" s="55">
        <f>H533-G533</f>
        <v>-13.992905890000003</v>
      </c>
      <c r="S533" s="57">
        <f t="shared" si="149"/>
        <v>-0.43538465791597675</v>
      </c>
      <c r="T533" s="96" t="s">
        <v>1042</v>
      </c>
    </row>
    <row r="534" spans="1:20" s="38" customFormat="1" ht="31.5" x14ac:dyDescent="0.25">
      <c r="A534" s="45" t="s">
        <v>1043</v>
      </c>
      <c r="B534" s="51" t="s">
        <v>158</v>
      </c>
      <c r="C534" s="47" t="s">
        <v>30</v>
      </c>
      <c r="D534" s="48">
        <f t="shared" ref="D534:P534" si="158">D535+D536+D537+D538</f>
        <v>367.29131585619996</v>
      </c>
      <c r="E534" s="48">
        <f t="shared" si="158"/>
        <v>47.318394770000005</v>
      </c>
      <c r="F534" s="48">
        <f t="shared" si="158"/>
        <v>319.97292108620002</v>
      </c>
      <c r="G534" s="48">
        <f t="shared" si="158"/>
        <v>54.393934629999997</v>
      </c>
      <c r="H534" s="48">
        <f t="shared" si="158"/>
        <v>42.864727280000004</v>
      </c>
      <c r="I534" s="48">
        <f>I535+I536+I537+I538</f>
        <v>2.6371478700000002</v>
      </c>
      <c r="J534" s="48">
        <f t="shared" si="158"/>
        <v>2.6371478700000002</v>
      </c>
      <c r="K534" s="48">
        <f>K535+K536+K537+K538</f>
        <v>8.5830459999999997E-2</v>
      </c>
      <c r="L534" s="48">
        <f t="shared" si="158"/>
        <v>8.5830459999999997E-2</v>
      </c>
      <c r="M534" s="48">
        <f>M535+M536+M537+M538</f>
        <v>7.2083654299999997</v>
      </c>
      <c r="N534" s="48">
        <f t="shared" si="158"/>
        <v>7.2083654299999997</v>
      </c>
      <c r="O534" s="48">
        <f t="shared" si="158"/>
        <v>44.462590870000007</v>
      </c>
      <c r="P534" s="48">
        <f t="shared" si="158"/>
        <v>32.933383520000007</v>
      </c>
      <c r="Q534" s="48">
        <f>Q535+Q536+Q537+Q538</f>
        <v>277.10819380619995</v>
      </c>
      <c r="R534" s="48">
        <f>R535+R536+R537+R538</f>
        <v>-11.529207350000004</v>
      </c>
      <c r="S534" s="49">
        <f t="shared" si="149"/>
        <v>-0.2119575910149599</v>
      </c>
      <c r="T534" s="50" t="s">
        <v>31</v>
      </c>
    </row>
    <row r="535" spans="1:20" s="38" customFormat="1" ht="31.5" x14ac:dyDescent="0.25">
      <c r="A535" s="45" t="s">
        <v>1044</v>
      </c>
      <c r="B535" s="51" t="s">
        <v>160</v>
      </c>
      <c r="C535" s="47" t="s">
        <v>30</v>
      </c>
      <c r="D535" s="48">
        <v>0</v>
      </c>
      <c r="E535" s="48">
        <v>0</v>
      </c>
      <c r="F535" s="48">
        <v>0</v>
      </c>
      <c r="G535" s="48">
        <v>0</v>
      </c>
      <c r="H535" s="48">
        <v>0</v>
      </c>
      <c r="I535" s="48">
        <v>0</v>
      </c>
      <c r="J535" s="48">
        <v>0</v>
      </c>
      <c r="K535" s="48">
        <v>0</v>
      </c>
      <c r="L535" s="48">
        <v>0</v>
      </c>
      <c r="M535" s="48">
        <v>0</v>
      </c>
      <c r="N535" s="48">
        <v>0</v>
      </c>
      <c r="O535" s="48">
        <v>0</v>
      </c>
      <c r="P535" s="48">
        <v>0</v>
      </c>
      <c r="Q535" s="48">
        <v>0</v>
      </c>
      <c r="R535" s="48">
        <v>0</v>
      </c>
      <c r="S535" s="49">
        <v>0</v>
      </c>
      <c r="T535" s="50" t="s">
        <v>31</v>
      </c>
    </row>
    <row r="536" spans="1:20" s="38" customFormat="1" ht="31.5" x14ac:dyDescent="0.25">
      <c r="A536" s="45" t="s">
        <v>1045</v>
      </c>
      <c r="B536" s="51" t="s">
        <v>189</v>
      </c>
      <c r="C536" s="47" t="s">
        <v>30</v>
      </c>
      <c r="D536" s="48">
        <v>0</v>
      </c>
      <c r="E536" s="48">
        <v>0</v>
      </c>
      <c r="F536" s="48">
        <v>0</v>
      </c>
      <c r="G536" s="48">
        <v>0</v>
      </c>
      <c r="H536" s="48">
        <v>0</v>
      </c>
      <c r="I536" s="48">
        <v>0</v>
      </c>
      <c r="J536" s="48">
        <v>0</v>
      </c>
      <c r="K536" s="48">
        <v>0</v>
      </c>
      <c r="L536" s="48">
        <v>0</v>
      </c>
      <c r="M536" s="48">
        <v>0</v>
      </c>
      <c r="N536" s="48">
        <v>0</v>
      </c>
      <c r="O536" s="48">
        <v>0</v>
      </c>
      <c r="P536" s="48">
        <v>0</v>
      </c>
      <c r="Q536" s="48">
        <v>0</v>
      </c>
      <c r="R536" s="48">
        <v>0</v>
      </c>
      <c r="S536" s="49">
        <v>0</v>
      </c>
      <c r="T536" s="50" t="s">
        <v>31</v>
      </c>
    </row>
    <row r="537" spans="1:20" s="38" customFormat="1" ht="31.5" x14ac:dyDescent="0.25">
      <c r="A537" s="45" t="s">
        <v>1046</v>
      </c>
      <c r="B537" s="51" t="s">
        <v>191</v>
      </c>
      <c r="C537" s="47" t="s">
        <v>30</v>
      </c>
      <c r="D537" s="48">
        <v>0</v>
      </c>
      <c r="E537" s="48">
        <v>0</v>
      </c>
      <c r="F537" s="48">
        <v>0</v>
      </c>
      <c r="G537" s="48">
        <v>0</v>
      </c>
      <c r="H537" s="48">
        <v>0</v>
      </c>
      <c r="I537" s="48">
        <v>0</v>
      </c>
      <c r="J537" s="48">
        <v>0</v>
      </c>
      <c r="K537" s="48">
        <v>0</v>
      </c>
      <c r="L537" s="48">
        <v>0</v>
      </c>
      <c r="M537" s="48">
        <v>0</v>
      </c>
      <c r="N537" s="48">
        <v>0</v>
      </c>
      <c r="O537" s="48">
        <v>0</v>
      </c>
      <c r="P537" s="48">
        <v>0</v>
      </c>
      <c r="Q537" s="48">
        <v>0</v>
      </c>
      <c r="R537" s="48">
        <v>0</v>
      </c>
      <c r="S537" s="49">
        <v>0</v>
      </c>
      <c r="T537" s="50" t="s">
        <v>31</v>
      </c>
    </row>
    <row r="538" spans="1:20" s="38" customFormat="1" ht="31.5" x14ac:dyDescent="0.25">
      <c r="A538" s="45" t="s">
        <v>1047</v>
      </c>
      <c r="B538" s="51" t="s">
        <v>225</v>
      </c>
      <c r="C538" s="47" t="s">
        <v>30</v>
      </c>
      <c r="D538" s="48">
        <f t="shared" ref="D538:P538" si="159">SUM(D539:D545)</f>
        <v>367.29131585619996</v>
      </c>
      <c r="E538" s="48">
        <f t="shared" si="159"/>
        <v>47.318394770000005</v>
      </c>
      <c r="F538" s="48">
        <f t="shared" si="159"/>
        <v>319.97292108620002</v>
      </c>
      <c r="G538" s="48">
        <f t="shared" si="159"/>
        <v>54.393934629999997</v>
      </c>
      <c r="H538" s="48">
        <f t="shared" si="159"/>
        <v>42.864727280000004</v>
      </c>
      <c r="I538" s="48">
        <f t="shared" si="159"/>
        <v>2.6371478700000002</v>
      </c>
      <c r="J538" s="48">
        <f t="shared" si="159"/>
        <v>2.6371478700000002</v>
      </c>
      <c r="K538" s="48">
        <f t="shared" si="159"/>
        <v>8.5830459999999997E-2</v>
      </c>
      <c r="L538" s="48">
        <f t="shared" si="159"/>
        <v>8.5830459999999997E-2</v>
      </c>
      <c r="M538" s="48">
        <f t="shared" si="159"/>
        <v>7.2083654299999997</v>
      </c>
      <c r="N538" s="48">
        <f t="shared" si="159"/>
        <v>7.2083654299999997</v>
      </c>
      <c r="O538" s="48">
        <f t="shared" si="159"/>
        <v>44.462590870000007</v>
      </c>
      <c r="P538" s="48">
        <f t="shared" si="159"/>
        <v>32.933383520000007</v>
      </c>
      <c r="Q538" s="48">
        <f>SUM(Q539:Q545)</f>
        <v>277.10819380619995</v>
      </c>
      <c r="R538" s="48">
        <f>SUM(R539:R545)</f>
        <v>-11.529207350000004</v>
      </c>
      <c r="S538" s="49">
        <f t="shared" si="149"/>
        <v>-0.2119575910149599</v>
      </c>
      <c r="T538" s="50" t="s">
        <v>31</v>
      </c>
    </row>
    <row r="539" spans="1:20" s="38" customFormat="1" ht="31.5" x14ac:dyDescent="0.25">
      <c r="A539" s="52" t="s">
        <v>1047</v>
      </c>
      <c r="B539" s="53" t="s">
        <v>1048</v>
      </c>
      <c r="C539" s="67" t="s">
        <v>1049</v>
      </c>
      <c r="D539" s="55">
        <v>64.950399030200003</v>
      </c>
      <c r="E539" s="55">
        <v>12.479883320000001</v>
      </c>
      <c r="F539" s="55">
        <f t="shared" ref="F539:F544" si="160">D539-E539</f>
        <v>52.470515710200004</v>
      </c>
      <c r="G539" s="55">
        <v>7.2364828500000007</v>
      </c>
      <c r="H539" s="55">
        <f t="shared" ref="H539:H545" si="161">J539+L539+N539+P539</f>
        <v>6.1220706499999995</v>
      </c>
      <c r="I539" s="55">
        <v>1.57427509</v>
      </c>
      <c r="J539" s="55">
        <v>1.57427509</v>
      </c>
      <c r="K539" s="55">
        <v>0</v>
      </c>
      <c r="L539" s="55">
        <v>0</v>
      </c>
      <c r="M539" s="55">
        <v>2.9263560200000001</v>
      </c>
      <c r="N539" s="55">
        <v>2.9263560200000001</v>
      </c>
      <c r="O539" s="55">
        <v>2.7358517400000011</v>
      </c>
      <c r="P539" s="55">
        <v>1.6214395399999995</v>
      </c>
      <c r="Q539" s="55">
        <f t="shared" ref="Q539:Q545" si="162">F539-H539</f>
        <v>46.348445060200007</v>
      </c>
      <c r="R539" s="55">
        <f t="shared" ref="R539:R545" si="163">H539-G539</f>
        <v>-1.1144122000000012</v>
      </c>
      <c r="S539" s="57">
        <f t="shared" si="149"/>
        <v>-0.15399914890974986</v>
      </c>
      <c r="T539" s="101" t="s">
        <v>595</v>
      </c>
    </row>
    <row r="540" spans="1:20" s="38" customFormat="1" ht="31.5" x14ac:dyDescent="0.25">
      <c r="A540" s="52" t="s">
        <v>1047</v>
      </c>
      <c r="B540" s="53" t="s">
        <v>1050</v>
      </c>
      <c r="C540" s="67" t="s">
        <v>1051</v>
      </c>
      <c r="D540" s="55">
        <v>157.24565999999999</v>
      </c>
      <c r="E540" s="55">
        <v>20.55199824</v>
      </c>
      <c r="F540" s="55">
        <f t="shared" si="160"/>
        <v>136.69366176</v>
      </c>
      <c r="G540" s="55">
        <v>9.039513920000001</v>
      </c>
      <c r="H540" s="55">
        <f t="shared" si="161"/>
        <v>7.8856385299999996</v>
      </c>
      <c r="I540" s="55">
        <v>0.81739892000000003</v>
      </c>
      <c r="J540" s="55">
        <v>0.81739892000000003</v>
      </c>
      <c r="K540" s="55">
        <v>4.1987120000000003E-2</v>
      </c>
      <c r="L540" s="55">
        <v>4.1987120000000003E-2</v>
      </c>
      <c r="M540" s="55">
        <v>0.92323580999999999</v>
      </c>
      <c r="N540" s="55">
        <v>0.92323580999999999</v>
      </c>
      <c r="O540" s="55">
        <v>7.256892070000001</v>
      </c>
      <c r="P540" s="55">
        <v>6.1030166799999996</v>
      </c>
      <c r="Q540" s="55">
        <f t="shared" si="162"/>
        <v>128.80802323</v>
      </c>
      <c r="R540" s="55">
        <f t="shared" si="163"/>
        <v>-1.1538753900000014</v>
      </c>
      <c r="S540" s="57">
        <f t="shared" si="149"/>
        <v>-0.12764794658339343</v>
      </c>
      <c r="T540" s="101" t="s">
        <v>595</v>
      </c>
    </row>
    <row r="541" spans="1:20" s="38" customFormat="1" ht="31.5" x14ac:dyDescent="0.25">
      <c r="A541" s="52" t="s">
        <v>1047</v>
      </c>
      <c r="B541" s="120" t="s">
        <v>1052</v>
      </c>
      <c r="C541" s="63" t="s">
        <v>1053</v>
      </c>
      <c r="D541" s="55">
        <v>75.159344069999989</v>
      </c>
      <c r="E541" s="55">
        <v>12.351513209999998</v>
      </c>
      <c r="F541" s="55">
        <f t="shared" si="160"/>
        <v>62.807830859999989</v>
      </c>
      <c r="G541" s="55">
        <v>16.966073860000002</v>
      </c>
      <c r="H541" s="55">
        <f t="shared" si="161"/>
        <v>16.965952420000001</v>
      </c>
      <c r="I541" s="55">
        <v>0.24547385999999999</v>
      </c>
      <c r="J541" s="55">
        <v>0.24547385999999999</v>
      </c>
      <c r="K541" s="55">
        <v>4.3843340000000001E-2</v>
      </c>
      <c r="L541" s="55">
        <v>4.3843340000000001E-2</v>
      </c>
      <c r="M541" s="55">
        <v>1.7906491</v>
      </c>
      <c r="N541" s="55">
        <v>1.7906491</v>
      </c>
      <c r="O541" s="55">
        <v>14.886107560000003</v>
      </c>
      <c r="P541" s="55">
        <v>14.885986120000002</v>
      </c>
      <c r="Q541" s="55">
        <f t="shared" si="162"/>
        <v>45.841878439999988</v>
      </c>
      <c r="R541" s="55">
        <f t="shared" si="163"/>
        <v>-1.2144000000091637E-4</v>
      </c>
      <c r="S541" s="57">
        <f t="shared" si="149"/>
        <v>-7.157813941104484E-6</v>
      </c>
      <c r="T541" s="101" t="s">
        <v>31</v>
      </c>
    </row>
    <row r="542" spans="1:20" s="38" customFormat="1" ht="31.5" x14ac:dyDescent="0.25">
      <c r="A542" s="52" t="s">
        <v>1047</v>
      </c>
      <c r="B542" s="120" t="s">
        <v>1054</v>
      </c>
      <c r="C542" s="63" t="s">
        <v>1055</v>
      </c>
      <c r="D542" s="55">
        <v>39.459007999999997</v>
      </c>
      <c r="E542" s="55">
        <v>1.9350000000000001</v>
      </c>
      <c r="F542" s="55">
        <f t="shared" si="160"/>
        <v>37.524007999999995</v>
      </c>
      <c r="G542" s="55">
        <v>16.243600000000001</v>
      </c>
      <c r="H542" s="55">
        <f t="shared" si="161"/>
        <v>11.18919648</v>
      </c>
      <c r="I542" s="55">
        <v>0</v>
      </c>
      <c r="J542" s="55">
        <v>0</v>
      </c>
      <c r="K542" s="55">
        <v>0</v>
      </c>
      <c r="L542" s="55">
        <v>0</v>
      </c>
      <c r="M542" s="55">
        <v>1.5681244999999999</v>
      </c>
      <c r="N542" s="55">
        <v>1.5681244999999999</v>
      </c>
      <c r="O542" s="55">
        <v>14.675475500000001</v>
      </c>
      <c r="P542" s="55">
        <v>9.62107198</v>
      </c>
      <c r="Q542" s="55">
        <f t="shared" si="162"/>
        <v>26.334811519999995</v>
      </c>
      <c r="R542" s="55">
        <f t="shared" si="163"/>
        <v>-5.054403520000001</v>
      </c>
      <c r="S542" s="57">
        <f t="shared" si="149"/>
        <v>-0.31116276687433825</v>
      </c>
      <c r="T542" s="58" t="s">
        <v>595</v>
      </c>
    </row>
    <row r="543" spans="1:20" s="38" customFormat="1" ht="31.5" x14ac:dyDescent="0.25">
      <c r="A543" s="52" t="s">
        <v>1047</v>
      </c>
      <c r="B543" s="62" t="s">
        <v>1056</v>
      </c>
      <c r="C543" s="63" t="s">
        <v>1057</v>
      </c>
      <c r="D543" s="75">
        <v>9.3678836759999999</v>
      </c>
      <c r="E543" s="55">
        <v>0</v>
      </c>
      <c r="F543" s="55">
        <f t="shared" si="160"/>
        <v>9.3678836759999999</v>
      </c>
      <c r="G543" s="55">
        <v>1.854492</v>
      </c>
      <c r="H543" s="55">
        <f>J543+L543+N543+P543</f>
        <v>0.2628144</v>
      </c>
      <c r="I543" s="55">
        <v>0</v>
      </c>
      <c r="J543" s="55">
        <v>0</v>
      </c>
      <c r="K543" s="55">
        <v>0</v>
      </c>
      <c r="L543" s="55">
        <v>0</v>
      </c>
      <c r="M543" s="55">
        <v>0</v>
      </c>
      <c r="N543" s="55">
        <v>0</v>
      </c>
      <c r="O543" s="55">
        <v>1.854492</v>
      </c>
      <c r="P543" s="55">
        <v>0.2628144</v>
      </c>
      <c r="Q543" s="55">
        <f t="shared" si="162"/>
        <v>9.105069276</v>
      </c>
      <c r="R543" s="55">
        <f t="shared" si="163"/>
        <v>-1.5916776000000001</v>
      </c>
      <c r="S543" s="57">
        <f t="shared" si="149"/>
        <v>-0.85828226813596398</v>
      </c>
      <c r="T543" s="58" t="s">
        <v>595</v>
      </c>
    </row>
    <row r="544" spans="1:20" s="38" customFormat="1" ht="31.5" x14ac:dyDescent="0.25">
      <c r="A544" s="52" t="s">
        <v>1047</v>
      </c>
      <c r="B544" s="62" t="s">
        <v>1058</v>
      </c>
      <c r="C544" s="63" t="s">
        <v>1059</v>
      </c>
      <c r="D544" s="75">
        <v>3.2182210799999997</v>
      </c>
      <c r="E544" s="55">
        <v>0</v>
      </c>
      <c r="F544" s="55">
        <f t="shared" si="160"/>
        <v>3.2182210799999997</v>
      </c>
      <c r="G544" s="55">
        <v>0.65377200000000002</v>
      </c>
      <c r="H544" s="55">
        <f>J544+L544+N544+P544</f>
        <v>0.1393548</v>
      </c>
      <c r="I544" s="55">
        <v>0</v>
      </c>
      <c r="J544" s="55">
        <v>0</v>
      </c>
      <c r="K544" s="55">
        <v>0</v>
      </c>
      <c r="L544" s="55">
        <v>0</v>
      </c>
      <c r="M544" s="55">
        <v>0</v>
      </c>
      <c r="N544" s="55">
        <v>0</v>
      </c>
      <c r="O544" s="55">
        <v>0.65377200000000002</v>
      </c>
      <c r="P544" s="55">
        <v>0.1393548</v>
      </c>
      <c r="Q544" s="55">
        <f t="shared" si="162"/>
        <v>3.0788662799999997</v>
      </c>
      <c r="R544" s="55">
        <f t="shared" si="163"/>
        <v>-0.51441720000000002</v>
      </c>
      <c r="S544" s="57">
        <f t="shared" si="149"/>
        <v>-0.78684495512196917</v>
      </c>
      <c r="T544" s="58" t="s">
        <v>595</v>
      </c>
    </row>
    <row r="545" spans="1:20" s="38" customFormat="1" ht="31.5" x14ac:dyDescent="0.25">
      <c r="A545" s="52" t="s">
        <v>1047</v>
      </c>
      <c r="B545" s="120" t="s">
        <v>1060</v>
      </c>
      <c r="C545" s="63" t="s">
        <v>1061</v>
      </c>
      <c r="D545" s="55">
        <v>17.890799999999999</v>
      </c>
      <c r="E545" s="55">
        <f>D545-F545</f>
        <v>0</v>
      </c>
      <c r="F545" s="55">
        <v>17.890799999999999</v>
      </c>
      <c r="G545" s="55">
        <v>2.4</v>
      </c>
      <c r="H545" s="55">
        <f t="shared" si="161"/>
        <v>0.29969999999999997</v>
      </c>
      <c r="I545" s="55">
        <v>0</v>
      </c>
      <c r="J545" s="55">
        <v>0</v>
      </c>
      <c r="K545" s="55">
        <v>0</v>
      </c>
      <c r="L545" s="55">
        <v>0</v>
      </c>
      <c r="M545" s="55">
        <v>0</v>
      </c>
      <c r="N545" s="55">
        <v>0</v>
      </c>
      <c r="O545" s="55">
        <v>2.4</v>
      </c>
      <c r="P545" s="55">
        <v>0.29969999999999997</v>
      </c>
      <c r="Q545" s="55">
        <f t="shared" si="162"/>
        <v>17.591099999999997</v>
      </c>
      <c r="R545" s="55">
        <f t="shared" si="163"/>
        <v>-2.1002999999999998</v>
      </c>
      <c r="S545" s="57">
        <f t="shared" si="149"/>
        <v>-0.87512499999999993</v>
      </c>
      <c r="T545" s="71" t="s">
        <v>595</v>
      </c>
    </row>
    <row r="546" spans="1:20" s="38" customFormat="1" ht="47.25" x14ac:dyDescent="0.25">
      <c r="A546" s="45" t="s">
        <v>1062</v>
      </c>
      <c r="B546" s="51" t="s">
        <v>261</v>
      </c>
      <c r="C546" s="47" t="s">
        <v>30</v>
      </c>
      <c r="D546" s="48">
        <f t="shared" ref="D546:R546" si="164">D547</f>
        <v>0</v>
      </c>
      <c r="E546" s="48">
        <f t="shared" si="164"/>
        <v>0</v>
      </c>
      <c r="F546" s="48">
        <f t="shared" si="164"/>
        <v>0</v>
      </c>
      <c r="G546" s="48">
        <f t="shared" si="164"/>
        <v>0</v>
      </c>
      <c r="H546" s="48">
        <f t="shared" si="164"/>
        <v>0</v>
      </c>
      <c r="I546" s="48">
        <f t="shared" si="164"/>
        <v>0</v>
      </c>
      <c r="J546" s="48">
        <f t="shared" si="164"/>
        <v>0</v>
      </c>
      <c r="K546" s="48">
        <f t="shared" si="164"/>
        <v>0</v>
      </c>
      <c r="L546" s="48">
        <f t="shared" si="164"/>
        <v>0</v>
      </c>
      <c r="M546" s="48">
        <f t="shared" si="164"/>
        <v>0</v>
      </c>
      <c r="N546" s="48">
        <f t="shared" si="164"/>
        <v>0</v>
      </c>
      <c r="O546" s="48">
        <f t="shared" si="164"/>
        <v>0</v>
      </c>
      <c r="P546" s="48">
        <f t="shared" si="164"/>
        <v>0</v>
      </c>
      <c r="Q546" s="48">
        <f t="shared" si="164"/>
        <v>0</v>
      </c>
      <c r="R546" s="48">
        <f t="shared" si="164"/>
        <v>0</v>
      </c>
      <c r="S546" s="49">
        <v>0</v>
      </c>
      <c r="T546" s="50" t="s">
        <v>31</v>
      </c>
    </row>
    <row r="547" spans="1:20" s="38" customFormat="1" x14ac:dyDescent="0.25">
      <c r="A547" s="45" t="s">
        <v>1063</v>
      </c>
      <c r="B547" s="51" t="s">
        <v>271</v>
      </c>
      <c r="C547" s="47" t="s">
        <v>30</v>
      </c>
      <c r="D547" s="48">
        <v>0</v>
      </c>
      <c r="E547" s="48">
        <f t="shared" ref="E547:P547" si="165">E548+E549</f>
        <v>0</v>
      </c>
      <c r="F547" s="48">
        <f t="shared" si="165"/>
        <v>0</v>
      </c>
      <c r="G547" s="48">
        <f t="shared" si="165"/>
        <v>0</v>
      </c>
      <c r="H547" s="48">
        <f t="shared" si="165"/>
        <v>0</v>
      </c>
      <c r="I547" s="48">
        <f>I548+I549</f>
        <v>0</v>
      </c>
      <c r="J547" s="48">
        <f t="shared" si="165"/>
        <v>0</v>
      </c>
      <c r="K547" s="48">
        <f>K548+K549</f>
        <v>0</v>
      </c>
      <c r="L547" s="48">
        <f t="shared" si="165"/>
        <v>0</v>
      </c>
      <c r="M547" s="48">
        <f>M548+M549</f>
        <v>0</v>
      </c>
      <c r="N547" s="48">
        <f t="shared" si="165"/>
        <v>0</v>
      </c>
      <c r="O547" s="48">
        <f t="shared" si="165"/>
        <v>0</v>
      </c>
      <c r="P547" s="48">
        <f t="shared" si="165"/>
        <v>0</v>
      </c>
      <c r="Q547" s="48">
        <f>Q548+Q549</f>
        <v>0</v>
      </c>
      <c r="R547" s="48">
        <f>R548+R549</f>
        <v>0</v>
      </c>
      <c r="S547" s="49">
        <v>0</v>
      </c>
      <c r="T547" s="50" t="s">
        <v>31</v>
      </c>
    </row>
    <row r="548" spans="1:20" s="38" customFormat="1" ht="47.25" x14ac:dyDescent="0.25">
      <c r="A548" s="45" t="s">
        <v>1064</v>
      </c>
      <c r="B548" s="51" t="s">
        <v>265</v>
      </c>
      <c r="C548" s="47" t="s">
        <v>30</v>
      </c>
      <c r="D548" s="48">
        <v>0</v>
      </c>
      <c r="E548" s="48">
        <v>0</v>
      </c>
      <c r="F548" s="48">
        <v>0</v>
      </c>
      <c r="G548" s="48">
        <v>0</v>
      </c>
      <c r="H548" s="48">
        <v>0</v>
      </c>
      <c r="I548" s="48">
        <v>0</v>
      </c>
      <c r="J548" s="48">
        <v>0</v>
      </c>
      <c r="K548" s="48">
        <v>0</v>
      </c>
      <c r="L548" s="48">
        <v>0</v>
      </c>
      <c r="M548" s="48">
        <v>0</v>
      </c>
      <c r="N548" s="48">
        <v>0</v>
      </c>
      <c r="O548" s="48">
        <v>0</v>
      </c>
      <c r="P548" s="48">
        <v>0</v>
      </c>
      <c r="Q548" s="48">
        <v>0</v>
      </c>
      <c r="R548" s="48">
        <v>0</v>
      </c>
      <c r="S548" s="49">
        <v>0</v>
      </c>
      <c r="T548" s="50" t="s">
        <v>31</v>
      </c>
    </row>
    <row r="549" spans="1:20" s="38" customFormat="1" ht="47.25" x14ac:dyDescent="0.25">
      <c r="A549" s="45" t="s">
        <v>1065</v>
      </c>
      <c r="B549" s="51" t="s">
        <v>267</v>
      </c>
      <c r="C549" s="47" t="s">
        <v>30</v>
      </c>
      <c r="D549" s="48">
        <v>0</v>
      </c>
      <c r="E549" s="48">
        <v>0</v>
      </c>
      <c r="F549" s="48">
        <v>0</v>
      </c>
      <c r="G549" s="48">
        <v>0</v>
      </c>
      <c r="H549" s="48">
        <v>0</v>
      </c>
      <c r="I549" s="48">
        <v>0</v>
      </c>
      <c r="J549" s="48">
        <v>0</v>
      </c>
      <c r="K549" s="48">
        <v>0</v>
      </c>
      <c r="L549" s="48">
        <v>0</v>
      </c>
      <c r="M549" s="48">
        <v>0</v>
      </c>
      <c r="N549" s="48">
        <v>0</v>
      </c>
      <c r="O549" s="48">
        <v>0</v>
      </c>
      <c r="P549" s="48">
        <v>0</v>
      </c>
      <c r="Q549" s="48">
        <v>0</v>
      </c>
      <c r="R549" s="48">
        <v>0</v>
      </c>
      <c r="S549" s="49">
        <v>0</v>
      </c>
      <c r="T549" s="50" t="s">
        <v>31</v>
      </c>
    </row>
    <row r="550" spans="1:20" s="38" customFormat="1" x14ac:dyDescent="0.25">
      <c r="A550" s="45" t="s">
        <v>1066</v>
      </c>
      <c r="B550" s="51" t="s">
        <v>271</v>
      </c>
      <c r="C550" s="47" t="s">
        <v>30</v>
      </c>
      <c r="D550" s="48">
        <v>0</v>
      </c>
      <c r="E550" s="48">
        <v>0</v>
      </c>
      <c r="F550" s="48">
        <v>0</v>
      </c>
      <c r="G550" s="48">
        <v>0</v>
      </c>
      <c r="H550" s="48">
        <v>0</v>
      </c>
      <c r="I550" s="48">
        <v>0</v>
      </c>
      <c r="J550" s="48">
        <v>0</v>
      </c>
      <c r="K550" s="48">
        <v>0</v>
      </c>
      <c r="L550" s="48">
        <v>0</v>
      </c>
      <c r="M550" s="48">
        <v>0</v>
      </c>
      <c r="N550" s="48">
        <v>0</v>
      </c>
      <c r="O550" s="48">
        <v>0</v>
      </c>
      <c r="P550" s="48">
        <v>0</v>
      </c>
      <c r="Q550" s="48">
        <v>0</v>
      </c>
      <c r="R550" s="48">
        <v>0</v>
      </c>
      <c r="S550" s="49">
        <v>0</v>
      </c>
      <c r="T550" s="50" t="s">
        <v>31</v>
      </c>
    </row>
    <row r="551" spans="1:20" s="38" customFormat="1" ht="47.25" x14ac:dyDescent="0.25">
      <c r="A551" s="45" t="s">
        <v>1067</v>
      </c>
      <c r="B551" s="51" t="s">
        <v>265</v>
      </c>
      <c r="C551" s="47" t="s">
        <v>30</v>
      </c>
      <c r="D551" s="48">
        <v>0</v>
      </c>
      <c r="E551" s="48">
        <v>0</v>
      </c>
      <c r="F551" s="48">
        <v>0</v>
      </c>
      <c r="G551" s="48">
        <v>0</v>
      </c>
      <c r="H551" s="48">
        <v>0</v>
      </c>
      <c r="I551" s="48">
        <v>0</v>
      </c>
      <c r="J551" s="48">
        <v>0</v>
      </c>
      <c r="K551" s="48">
        <v>0</v>
      </c>
      <c r="L551" s="48">
        <v>0</v>
      </c>
      <c r="M551" s="48">
        <v>0</v>
      </c>
      <c r="N551" s="48">
        <v>0</v>
      </c>
      <c r="O551" s="48">
        <v>0</v>
      </c>
      <c r="P551" s="48">
        <v>0</v>
      </c>
      <c r="Q551" s="48">
        <v>0</v>
      </c>
      <c r="R551" s="48">
        <v>0</v>
      </c>
      <c r="S551" s="49">
        <v>0</v>
      </c>
      <c r="T551" s="50" t="s">
        <v>31</v>
      </c>
    </row>
    <row r="552" spans="1:20" s="38" customFormat="1" ht="47.25" x14ac:dyDescent="0.25">
      <c r="A552" s="45" t="s">
        <v>1068</v>
      </c>
      <c r="B552" s="51" t="s">
        <v>267</v>
      </c>
      <c r="C552" s="47" t="s">
        <v>30</v>
      </c>
      <c r="D552" s="48">
        <v>0</v>
      </c>
      <c r="E552" s="48">
        <v>0</v>
      </c>
      <c r="F552" s="48">
        <v>0</v>
      </c>
      <c r="G552" s="48">
        <v>0</v>
      </c>
      <c r="H552" s="48">
        <v>0</v>
      </c>
      <c r="I552" s="48">
        <v>0</v>
      </c>
      <c r="J552" s="48">
        <v>0</v>
      </c>
      <c r="K552" s="48">
        <v>0</v>
      </c>
      <c r="L552" s="48">
        <v>0</v>
      </c>
      <c r="M552" s="48">
        <v>0</v>
      </c>
      <c r="N552" s="48">
        <v>0</v>
      </c>
      <c r="O552" s="48">
        <v>0</v>
      </c>
      <c r="P552" s="48">
        <v>0</v>
      </c>
      <c r="Q552" s="48">
        <v>0</v>
      </c>
      <c r="R552" s="48">
        <v>0</v>
      </c>
      <c r="S552" s="49">
        <v>0</v>
      </c>
      <c r="T552" s="50" t="s">
        <v>31</v>
      </c>
    </row>
    <row r="553" spans="1:20" s="38" customFormat="1" x14ac:dyDescent="0.25">
      <c r="A553" s="45" t="s">
        <v>1069</v>
      </c>
      <c r="B553" s="51" t="s">
        <v>275</v>
      </c>
      <c r="C553" s="47" t="s">
        <v>30</v>
      </c>
      <c r="D553" s="48">
        <f t="shared" ref="D553:P553" si="166">D554+D555+D557+D558</f>
        <v>2608.7736</v>
      </c>
      <c r="E553" s="48">
        <f t="shared" si="166"/>
        <v>0</v>
      </c>
      <c r="F553" s="48">
        <f t="shared" si="166"/>
        <v>2608.7736</v>
      </c>
      <c r="G553" s="48">
        <f t="shared" si="166"/>
        <v>40.713889199999997</v>
      </c>
      <c r="H553" s="48">
        <f t="shared" si="166"/>
        <v>1.09823834</v>
      </c>
      <c r="I553" s="48">
        <f>I554+I555+I557+I558</f>
        <v>0</v>
      </c>
      <c r="J553" s="48">
        <f t="shared" si="166"/>
        <v>0.18604454000000001</v>
      </c>
      <c r="K553" s="48">
        <f>K554+K555+K557+K558</f>
        <v>0</v>
      </c>
      <c r="L553" s="48">
        <f t="shared" si="166"/>
        <v>0.18680921</v>
      </c>
      <c r="M553" s="48">
        <f>M554+M555+M557+M558</f>
        <v>0.45</v>
      </c>
      <c r="N553" s="48">
        <f t="shared" si="166"/>
        <v>0.63757390000000003</v>
      </c>
      <c r="O553" s="48">
        <f t="shared" si="166"/>
        <v>40.263889199999994</v>
      </c>
      <c r="P553" s="48">
        <f t="shared" si="166"/>
        <v>8.7810689999999997E-2</v>
      </c>
      <c r="Q553" s="48">
        <f>Q554+Q555+Q557+Q558</f>
        <v>2608.3236000000002</v>
      </c>
      <c r="R553" s="48">
        <f>R554+R555+R557+R558</f>
        <v>-40.263889199999994</v>
      </c>
      <c r="S553" s="49">
        <f t="shared" si="149"/>
        <v>-0.98894726077900696</v>
      </c>
      <c r="T553" s="50" t="s">
        <v>31</v>
      </c>
    </row>
    <row r="554" spans="1:20" s="38" customFormat="1" ht="31.5" x14ac:dyDescent="0.25">
      <c r="A554" s="45" t="s">
        <v>1070</v>
      </c>
      <c r="B554" s="60" t="s">
        <v>277</v>
      </c>
      <c r="C554" s="60" t="s">
        <v>30</v>
      </c>
      <c r="D554" s="48">
        <v>0</v>
      </c>
      <c r="E554" s="48">
        <v>0</v>
      </c>
      <c r="F554" s="48">
        <v>0</v>
      </c>
      <c r="G554" s="48">
        <v>0</v>
      </c>
      <c r="H554" s="48">
        <v>0</v>
      </c>
      <c r="I554" s="48">
        <v>0</v>
      </c>
      <c r="J554" s="48">
        <v>0</v>
      </c>
      <c r="K554" s="48">
        <v>0</v>
      </c>
      <c r="L554" s="48">
        <v>0</v>
      </c>
      <c r="M554" s="48">
        <v>0</v>
      </c>
      <c r="N554" s="48">
        <v>0</v>
      </c>
      <c r="O554" s="48">
        <v>0</v>
      </c>
      <c r="P554" s="48">
        <v>0</v>
      </c>
      <c r="Q554" s="48">
        <v>0</v>
      </c>
      <c r="R554" s="48">
        <v>0</v>
      </c>
      <c r="S554" s="49">
        <v>0</v>
      </c>
      <c r="T554" s="50" t="s">
        <v>31</v>
      </c>
    </row>
    <row r="555" spans="1:20" s="38" customFormat="1" x14ac:dyDescent="0.25">
      <c r="A555" s="45" t="s">
        <v>1071</v>
      </c>
      <c r="B555" s="60" t="s">
        <v>279</v>
      </c>
      <c r="C555" s="60" t="s">
        <v>30</v>
      </c>
      <c r="D555" s="61">
        <f>SUM(D556)</f>
        <v>0</v>
      </c>
      <c r="E555" s="61">
        <f t="shared" ref="E555:R555" si="167">SUM(E556)</f>
        <v>0</v>
      </c>
      <c r="F555" s="61">
        <f t="shared" si="167"/>
        <v>0</v>
      </c>
      <c r="G555" s="61">
        <f t="shared" si="167"/>
        <v>0</v>
      </c>
      <c r="H555" s="61">
        <f t="shared" si="167"/>
        <v>0.64823833999999991</v>
      </c>
      <c r="I555" s="61">
        <f t="shared" si="167"/>
        <v>0</v>
      </c>
      <c r="J555" s="61">
        <f t="shared" si="167"/>
        <v>0.18604454000000001</v>
      </c>
      <c r="K555" s="61">
        <f t="shared" si="167"/>
        <v>0</v>
      </c>
      <c r="L555" s="61">
        <f t="shared" si="167"/>
        <v>0.18680921</v>
      </c>
      <c r="M555" s="61">
        <f t="shared" si="167"/>
        <v>0</v>
      </c>
      <c r="N555" s="61">
        <f t="shared" si="167"/>
        <v>0.18757389999999999</v>
      </c>
      <c r="O555" s="61">
        <f t="shared" si="167"/>
        <v>0</v>
      </c>
      <c r="P555" s="61">
        <f t="shared" si="167"/>
        <v>8.7810689999999997E-2</v>
      </c>
      <c r="Q555" s="61">
        <f t="shared" si="167"/>
        <v>0</v>
      </c>
      <c r="R555" s="61">
        <f t="shared" si="167"/>
        <v>0</v>
      </c>
      <c r="S555" s="49">
        <v>0</v>
      </c>
      <c r="T555" s="121" t="s">
        <v>31</v>
      </c>
    </row>
    <row r="556" spans="1:20" s="38" customFormat="1" ht="47.25" x14ac:dyDescent="0.25">
      <c r="A556" s="52" t="s">
        <v>1071</v>
      </c>
      <c r="B556" s="62" t="s">
        <v>1072</v>
      </c>
      <c r="C556" s="63" t="s">
        <v>1073</v>
      </c>
      <c r="D556" s="55" t="s">
        <v>31</v>
      </c>
      <c r="E556" s="55" t="s">
        <v>31</v>
      </c>
      <c r="F556" s="55" t="s">
        <v>31</v>
      </c>
      <c r="G556" s="55" t="s">
        <v>31</v>
      </c>
      <c r="H556" s="55">
        <f>J556+L556+N556+P556</f>
        <v>0.64823833999999991</v>
      </c>
      <c r="I556" s="55" t="s">
        <v>31</v>
      </c>
      <c r="J556" s="55">
        <v>0.18604454000000001</v>
      </c>
      <c r="K556" s="55" t="s">
        <v>31</v>
      </c>
      <c r="L556" s="55">
        <v>0.18680921</v>
      </c>
      <c r="M556" s="55" t="s">
        <v>31</v>
      </c>
      <c r="N556" s="55">
        <v>0.18757389999999999</v>
      </c>
      <c r="O556" s="55" t="s">
        <v>31</v>
      </c>
      <c r="P556" s="55">
        <v>8.7810689999999997E-2</v>
      </c>
      <c r="Q556" s="55" t="s">
        <v>31</v>
      </c>
      <c r="R556" s="55" t="s">
        <v>31</v>
      </c>
      <c r="S556" s="84" t="s">
        <v>31</v>
      </c>
      <c r="T556" s="58" t="s">
        <v>1074</v>
      </c>
    </row>
    <row r="557" spans="1:20" s="38" customFormat="1" x14ac:dyDescent="0.25">
      <c r="A557" s="45" t="s">
        <v>1075</v>
      </c>
      <c r="B557" s="91" t="s">
        <v>284</v>
      </c>
      <c r="C557" s="91" t="s">
        <v>30</v>
      </c>
      <c r="D557" s="61">
        <v>0</v>
      </c>
      <c r="E557" s="48">
        <v>0</v>
      </c>
      <c r="F557" s="48">
        <v>0</v>
      </c>
      <c r="G557" s="48">
        <v>0</v>
      </c>
      <c r="H557" s="48">
        <v>0</v>
      </c>
      <c r="I557" s="48">
        <v>0</v>
      </c>
      <c r="J557" s="48">
        <v>0</v>
      </c>
      <c r="K557" s="48">
        <v>0</v>
      </c>
      <c r="L557" s="48">
        <v>0</v>
      </c>
      <c r="M557" s="48">
        <v>0</v>
      </c>
      <c r="N557" s="48">
        <v>0</v>
      </c>
      <c r="O557" s="48">
        <v>0</v>
      </c>
      <c r="P557" s="48">
        <v>0</v>
      </c>
      <c r="Q557" s="48">
        <v>0</v>
      </c>
      <c r="R557" s="48">
        <v>0</v>
      </c>
      <c r="S557" s="49">
        <v>0</v>
      </c>
      <c r="T557" s="50" t="s">
        <v>31</v>
      </c>
    </row>
    <row r="558" spans="1:20" s="38" customFormat="1" x14ac:dyDescent="0.25">
      <c r="A558" s="45" t="s">
        <v>1076</v>
      </c>
      <c r="B558" s="51" t="s">
        <v>291</v>
      </c>
      <c r="C558" s="47" t="s">
        <v>30</v>
      </c>
      <c r="D558" s="48">
        <f t="shared" ref="D558:R558" si="168">SUM(D559:D559)</f>
        <v>2608.7736</v>
      </c>
      <c r="E558" s="48">
        <f t="shared" si="168"/>
        <v>0</v>
      </c>
      <c r="F558" s="48">
        <f t="shared" si="168"/>
        <v>2608.7736</v>
      </c>
      <c r="G558" s="48">
        <f t="shared" si="168"/>
        <v>40.713889199999997</v>
      </c>
      <c r="H558" s="48">
        <f t="shared" si="168"/>
        <v>0.45</v>
      </c>
      <c r="I558" s="48">
        <f t="shared" si="168"/>
        <v>0</v>
      </c>
      <c r="J558" s="48">
        <f t="shared" si="168"/>
        <v>0</v>
      </c>
      <c r="K558" s="48">
        <f t="shared" si="168"/>
        <v>0</v>
      </c>
      <c r="L558" s="48">
        <f t="shared" si="168"/>
        <v>0</v>
      </c>
      <c r="M558" s="48">
        <f t="shared" si="168"/>
        <v>0.45</v>
      </c>
      <c r="N558" s="48">
        <f t="shared" si="168"/>
        <v>0.45</v>
      </c>
      <c r="O558" s="48">
        <f t="shared" si="168"/>
        <v>40.263889199999994</v>
      </c>
      <c r="P558" s="48">
        <f t="shared" si="168"/>
        <v>0</v>
      </c>
      <c r="Q558" s="48">
        <f t="shared" si="168"/>
        <v>2608.3236000000002</v>
      </c>
      <c r="R558" s="48">
        <f t="shared" si="168"/>
        <v>-40.263889199999994</v>
      </c>
      <c r="S558" s="49">
        <f t="shared" si="149"/>
        <v>-0.98894726077900696</v>
      </c>
      <c r="T558" s="50" t="s">
        <v>31</v>
      </c>
    </row>
    <row r="559" spans="1:20" s="38" customFormat="1" ht="47.25" x14ac:dyDescent="0.25">
      <c r="A559" s="52" t="s">
        <v>1076</v>
      </c>
      <c r="B559" s="62" t="s">
        <v>1077</v>
      </c>
      <c r="C559" s="63" t="s">
        <v>1078</v>
      </c>
      <c r="D559" s="75">
        <v>2608.7736</v>
      </c>
      <c r="E559" s="55">
        <v>0</v>
      </c>
      <c r="F559" s="55">
        <f>D559-E559</f>
        <v>2608.7736</v>
      </c>
      <c r="G559" s="55">
        <v>40.713889199999997</v>
      </c>
      <c r="H559" s="55">
        <f>J559+L559+N559+P559</f>
        <v>0.45</v>
      </c>
      <c r="I559" s="55">
        <v>0</v>
      </c>
      <c r="J559" s="55">
        <v>0</v>
      </c>
      <c r="K559" s="55">
        <v>0</v>
      </c>
      <c r="L559" s="55">
        <v>0</v>
      </c>
      <c r="M559" s="55">
        <v>0.45</v>
      </c>
      <c r="N559" s="55">
        <v>0.45</v>
      </c>
      <c r="O559" s="55">
        <v>40.263889199999994</v>
      </c>
      <c r="P559" s="55">
        <v>0</v>
      </c>
      <c r="Q559" s="55">
        <f>F559-H559</f>
        <v>2608.3236000000002</v>
      </c>
      <c r="R559" s="55">
        <f>H559-G559</f>
        <v>-40.263889199999994</v>
      </c>
      <c r="S559" s="57">
        <f t="shared" si="149"/>
        <v>-0.98894726077900696</v>
      </c>
      <c r="T559" s="58" t="s">
        <v>644</v>
      </c>
    </row>
    <row r="560" spans="1:20" s="38" customFormat="1" ht="31.5" x14ac:dyDescent="0.25">
      <c r="A560" s="45" t="s">
        <v>1079</v>
      </c>
      <c r="B560" s="51" t="s">
        <v>312</v>
      </c>
      <c r="C560" s="47" t="s">
        <v>30</v>
      </c>
      <c r="D560" s="48">
        <v>0</v>
      </c>
      <c r="E560" s="48">
        <v>0</v>
      </c>
      <c r="F560" s="48">
        <v>0</v>
      </c>
      <c r="G560" s="48">
        <v>0</v>
      </c>
      <c r="H560" s="48">
        <v>0</v>
      </c>
      <c r="I560" s="48">
        <v>0</v>
      </c>
      <c r="J560" s="48">
        <v>0</v>
      </c>
      <c r="K560" s="48">
        <v>0</v>
      </c>
      <c r="L560" s="48">
        <v>0</v>
      </c>
      <c r="M560" s="48">
        <v>0</v>
      </c>
      <c r="N560" s="48">
        <v>0</v>
      </c>
      <c r="O560" s="48">
        <v>0</v>
      </c>
      <c r="P560" s="48">
        <v>0</v>
      </c>
      <c r="Q560" s="48">
        <v>0</v>
      </c>
      <c r="R560" s="48">
        <v>0</v>
      </c>
      <c r="S560" s="49">
        <v>0</v>
      </c>
      <c r="T560" s="50" t="s">
        <v>31</v>
      </c>
    </row>
    <row r="561" spans="1:20" s="38" customFormat="1" x14ac:dyDescent="0.25">
      <c r="A561" s="45" t="s">
        <v>1080</v>
      </c>
      <c r="B561" s="51" t="s">
        <v>314</v>
      </c>
      <c r="C561" s="47" t="s">
        <v>30</v>
      </c>
      <c r="D561" s="48">
        <f>SUM(D563:D564,D566:D566,D562:D562)</f>
        <v>166.96671884799997</v>
      </c>
      <c r="E561" s="48">
        <f>SUM(E563:E564,E566:E566,E562:E562)</f>
        <v>41.664855399999993</v>
      </c>
      <c r="F561" s="48">
        <f>SUM(F563:F564,F566:F566,F562:F562)</f>
        <v>125.30186344799999</v>
      </c>
      <c r="G561" s="48">
        <f>SUM(G563:G565,G566:G566,G562:G562)</f>
        <v>71.457863450000005</v>
      </c>
      <c r="H561" s="48">
        <f>SUM(H563:H565,H566:H566,H562:H562)</f>
        <v>70.757342350000002</v>
      </c>
      <c r="I561" s="48">
        <f>SUM(I563:I565,I566:I566,I562:I562)</f>
        <v>4.5791997799999997</v>
      </c>
      <c r="J561" s="48">
        <f t="shared" ref="J561:P561" si="169">SUM(J563:J565,J566:J566,J562:J562)</f>
        <v>4.5791997799999997</v>
      </c>
      <c r="K561" s="48">
        <f>SUM(K563:K565,K566:K566,K562:K562)</f>
        <v>39.681863450000002</v>
      </c>
      <c r="L561" s="48">
        <f t="shared" si="169"/>
        <v>39.681863450000002</v>
      </c>
      <c r="M561" s="48">
        <f>SUM(M563:M565,M566:M566,M562:M562)</f>
        <v>0</v>
      </c>
      <c r="N561" s="48">
        <f t="shared" si="169"/>
        <v>0.41993998999999999</v>
      </c>
      <c r="O561" s="48">
        <f t="shared" si="169"/>
        <v>27.196800219999993</v>
      </c>
      <c r="P561" s="48">
        <f t="shared" si="169"/>
        <v>26.076339129999997</v>
      </c>
      <c r="Q561" s="48">
        <f>SUM(Q563:Q565,Q566:Q566,Q562:Q562)</f>
        <v>54.964461087999986</v>
      </c>
      <c r="R561" s="48">
        <f>SUM(R563:R565,R566:R566,R562:R562)</f>
        <v>-1.1204610900000009</v>
      </c>
      <c r="S561" s="49">
        <f t="shared" si="149"/>
        <v>-1.5680025065177076E-2</v>
      </c>
      <c r="T561" s="50" t="s">
        <v>31</v>
      </c>
    </row>
    <row r="562" spans="1:20" s="38" customFormat="1" ht="63" x14ac:dyDescent="0.25">
      <c r="A562" s="52" t="s">
        <v>1080</v>
      </c>
      <c r="B562" s="62" t="s">
        <v>1081</v>
      </c>
      <c r="C562" s="63" t="s">
        <v>1082</v>
      </c>
      <c r="D562" s="75">
        <v>1.2</v>
      </c>
      <c r="E562" s="55">
        <v>0</v>
      </c>
      <c r="F562" s="55">
        <f>D562-E562</f>
        <v>1.2</v>
      </c>
      <c r="G562" s="55">
        <v>1.2</v>
      </c>
      <c r="H562" s="55">
        <f>J562+L562+N562+P562</f>
        <v>0.55953999999999993</v>
      </c>
      <c r="I562" s="55">
        <v>0</v>
      </c>
      <c r="J562" s="55">
        <v>0</v>
      </c>
      <c r="K562" s="55">
        <v>0</v>
      </c>
      <c r="L562" s="55">
        <v>0</v>
      </c>
      <c r="M562" s="55">
        <v>0</v>
      </c>
      <c r="N562" s="55">
        <v>0</v>
      </c>
      <c r="O562" s="55">
        <v>1.2</v>
      </c>
      <c r="P562" s="55">
        <v>0.55953999999999993</v>
      </c>
      <c r="Q562" s="55">
        <f>F562-H562</f>
        <v>0.64046000000000003</v>
      </c>
      <c r="R562" s="55">
        <f>H562-G562</f>
        <v>-0.64046000000000003</v>
      </c>
      <c r="S562" s="57">
        <f t="shared" si="149"/>
        <v>-0.53371666666666673</v>
      </c>
      <c r="T562" s="58" t="s">
        <v>215</v>
      </c>
    </row>
    <row r="563" spans="1:20" s="38" customFormat="1" ht="31.5" x14ac:dyDescent="0.25">
      <c r="A563" s="52" t="s">
        <v>1080</v>
      </c>
      <c r="B563" s="66" t="s">
        <v>1083</v>
      </c>
      <c r="C563" s="54" t="s">
        <v>1084</v>
      </c>
      <c r="D563" s="56">
        <v>23.32327999</v>
      </c>
      <c r="E563" s="55">
        <v>6.5232799899999998</v>
      </c>
      <c r="F563" s="55">
        <f>D563-E563</f>
        <v>16.8</v>
      </c>
      <c r="G563" s="55">
        <v>7.68</v>
      </c>
      <c r="H563" s="55">
        <f>J563+L563+N563+P563</f>
        <v>7.2</v>
      </c>
      <c r="I563" s="55">
        <v>0</v>
      </c>
      <c r="J563" s="55">
        <v>0</v>
      </c>
      <c r="K563" s="55">
        <v>0</v>
      </c>
      <c r="L563" s="55">
        <v>0</v>
      </c>
      <c r="M563" s="55">
        <v>0</v>
      </c>
      <c r="N563" s="55">
        <v>0</v>
      </c>
      <c r="O563" s="55">
        <v>7.68</v>
      </c>
      <c r="P563" s="55">
        <v>7.2</v>
      </c>
      <c r="Q563" s="55">
        <f>F563-H563</f>
        <v>9.6000000000000014</v>
      </c>
      <c r="R563" s="55">
        <f>H563-G563</f>
        <v>-0.47999999999999954</v>
      </c>
      <c r="S563" s="57">
        <f t="shared" si="149"/>
        <v>-6.2499999999999944E-2</v>
      </c>
      <c r="T563" s="58" t="s">
        <v>31</v>
      </c>
    </row>
    <row r="564" spans="1:20" s="38" customFormat="1" ht="31.5" x14ac:dyDescent="0.25">
      <c r="A564" s="52" t="s">
        <v>1080</v>
      </c>
      <c r="B564" s="66" t="s">
        <v>1085</v>
      </c>
      <c r="C564" s="54" t="s">
        <v>1086</v>
      </c>
      <c r="D564" s="75">
        <v>119.54743885799998</v>
      </c>
      <c r="E564" s="55">
        <v>35.141575409999994</v>
      </c>
      <c r="F564" s="55">
        <f>D564-E564</f>
        <v>84.405863447999991</v>
      </c>
      <c r="G564" s="55">
        <v>39.681863449999994</v>
      </c>
      <c r="H564" s="55">
        <f>J564+L564+N564+P564</f>
        <v>39.681863450000002</v>
      </c>
      <c r="I564" s="55">
        <v>0</v>
      </c>
      <c r="J564" s="55">
        <v>0</v>
      </c>
      <c r="K564" s="55">
        <v>39.681863450000002</v>
      </c>
      <c r="L564" s="55">
        <v>39.681863450000002</v>
      </c>
      <c r="M564" s="55">
        <v>0</v>
      </c>
      <c r="N564" s="55">
        <v>0</v>
      </c>
      <c r="O564" s="55">
        <v>-7.1054273576010019E-15</v>
      </c>
      <c r="P564" s="55">
        <v>0</v>
      </c>
      <c r="Q564" s="55">
        <f>F564-H564</f>
        <v>44.723999997999989</v>
      </c>
      <c r="R564" s="55">
        <f>H564-G564</f>
        <v>0</v>
      </c>
      <c r="S564" s="57">
        <f t="shared" si="149"/>
        <v>0</v>
      </c>
      <c r="T564" s="58" t="s">
        <v>31</v>
      </c>
    </row>
    <row r="565" spans="1:20" s="38" customFormat="1" ht="47.25" x14ac:dyDescent="0.25">
      <c r="A565" s="52" t="s">
        <v>1080</v>
      </c>
      <c r="B565" s="66" t="s">
        <v>1087</v>
      </c>
      <c r="C565" s="54" t="s">
        <v>1088</v>
      </c>
      <c r="D565" s="75" t="s">
        <v>31</v>
      </c>
      <c r="E565" s="55" t="s">
        <v>31</v>
      </c>
      <c r="F565" s="55" t="s">
        <v>31</v>
      </c>
      <c r="G565" s="55" t="s">
        <v>31</v>
      </c>
      <c r="H565" s="55">
        <f>J565+L565+N565+P565</f>
        <v>0.41993998999999999</v>
      </c>
      <c r="I565" s="55" t="s">
        <v>31</v>
      </c>
      <c r="J565" s="55">
        <v>0</v>
      </c>
      <c r="K565" s="55" t="s">
        <v>31</v>
      </c>
      <c r="L565" s="55">
        <v>0</v>
      </c>
      <c r="M565" s="55" t="s">
        <v>31</v>
      </c>
      <c r="N565" s="55">
        <v>0.41993998999999999</v>
      </c>
      <c r="O565" s="55" t="s">
        <v>31</v>
      </c>
      <c r="P565" s="55">
        <v>0</v>
      </c>
      <c r="Q565" s="55" t="s">
        <v>31</v>
      </c>
      <c r="R565" s="55" t="s">
        <v>31</v>
      </c>
      <c r="S565" s="57" t="s">
        <v>31</v>
      </c>
      <c r="T565" s="71" t="s">
        <v>850</v>
      </c>
    </row>
    <row r="566" spans="1:20" s="38" customFormat="1" ht="31.5" x14ac:dyDescent="0.25">
      <c r="A566" s="52" t="s">
        <v>1080</v>
      </c>
      <c r="B566" s="62" t="s">
        <v>1089</v>
      </c>
      <c r="C566" s="63" t="s">
        <v>1090</v>
      </c>
      <c r="D566" s="75">
        <v>22.896000000000001</v>
      </c>
      <c r="E566" s="55">
        <v>0</v>
      </c>
      <c r="F566" s="55">
        <f>D566-E566</f>
        <v>22.896000000000001</v>
      </c>
      <c r="G566" s="55">
        <v>22.896000000000001</v>
      </c>
      <c r="H566" s="55">
        <f>J566+L566+N566+P566</f>
        <v>22.895998909999999</v>
      </c>
      <c r="I566" s="55">
        <v>4.5791997799999997</v>
      </c>
      <c r="J566" s="55">
        <v>4.5791997799999997</v>
      </c>
      <c r="K566" s="55">
        <v>0</v>
      </c>
      <c r="L566" s="55">
        <v>0</v>
      </c>
      <c r="M566" s="55">
        <v>0</v>
      </c>
      <c r="N566" s="55">
        <v>0</v>
      </c>
      <c r="O566" s="55">
        <v>18.316800220000001</v>
      </c>
      <c r="P566" s="55">
        <v>18.31679913</v>
      </c>
      <c r="Q566" s="55">
        <f>F566-H566</f>
        <v>1.0900000013691624E-6</v>
      </c>
      <c r="R566" s="55">
        <f>H566-G566</f>
        <v>-1.0900000013691624E-6</v>
      </c>
      <c r="S566" s="57">
        <f>R566/G566</f>
        <v>-4.7606568892783121E-8</v>
      </c>
      <c r="T566" s="58" t="s">
        <v>31</v>
      </c>
    </row>
    <row r="567" spans="1:20" s="38" customFormat="1" x14ac:dyDescent="0.25">
      <c r="A567" s="45" t="s">
        <v>1091</v>
      </c>
      <c r="B567" s="60" t="s">
        <v>1092</v>
      </c>
      <c r="C567" s="60" t="s">
        <v>30</v>
      </c>
      <c r="D567" s="122">
        <f t="shared" ref="D567:P567" si="170">SUM(D568,D583,D591,D600,D607,D612,D613)</f>
        <v>771.05957762602225</v>
      </c>
      <c r="E567" s="48">
        <f t="shared" si="170"/>
        <v>150.11285723000003</v>
      </c>
      <c r="F567" s="48">
        <f t="shared" si="170"/>
        <v>620.94672039602233</v>
      </c>
      <c r="G567" s="48">
        <f t="shared" si="170"/>
        <v>68.756679101999993</v>
      </c>
      <c r="H567" s="48">
        <f t="shared" si="170"/>
        <v>56.337981790000001</v>
      </c>
      <c r="I567" s="48">
        <f t="shared" si="170"/>
        <v>8.4086804700000002</v>
      </c>
      <c r="J567" s="48">
        <f t="shared" si="170"/>
        <v>8.4086804700000002</v>
      </c>
      <c r="K567" s="48">
        <f t="shared" si="170"/>
        <v>2.8415495100000001</v>
      </c>
      <c r="L567" s="48">
        <f t="shared" si="170"/>
        <v>2.8415495100000001</v>
      </c>
      <c r="M567" s="48">
        <f t="shared" si="170"/>
        <v>32.24884591</v>
      </c>
      <c r="N567" s="48">
        <f t="shared" si="170"/>
        <v>32.24884591</v>
      </c>
      <c r="O567" s="48">
        <f t="shared" si="170"/>
        <v>25.257603211999999</v>
      </c>
      <c r="P567" s="48">
        <f t="shared" si="170"/>
        <v>12.8389059</v>
      </c>
      <c r="Q567" s="48">
        <f>SUM(Q568,Q583,Q591,Q600,Q607,Q612,Q613)</f>
        <v>564.60873860602237</v>
      </c>
      <c r="R567" s="48">
        <f>SUM(R568,R583,R591,R600,R607,R612,R613)</f>
        <v>-12.418697312000001</v>
      </c>
      <c r="S567" s="49">
        <f>R567/G567</f>
        <v>-0.18061805011811233</v>
      </c>
      <c r="T567" s="50" t="s">
        <v>31</v>
      </c>
    </row>
    <row r="568" spans="1:20" s="38" customFormat="1" ht="31.5" x14ac:dyDescent="0.25">
      <c r="A568" s="45" t="s">
        <v>1093</v>
      </c>
      <c r="B568" s="46" t="s">
        <v>49</v>
      </c>
      <c r="C568" s="47" t="s">
        <v>30</v>
      </c>
      <c r="D568" s="48">
        <f>SUM(D569,D572,D575,D582)</f>
        <v>383.18020207102234</v>
      </c>
      <c r="E568" s="48">
        <f t="shared" ref="E568:P568" si="171">E569+E572+E575+E582</f>
        <v>65.247554550000004</v>
      </c>
      <c r="F568" s="48">
        <f t="shared" si="171"/>
        <v>317.93264752102232</v>
      </c>
      <c r="G568" s="48">
        <f t="shared" si="171"/>
        <v>17.29805962</v>
      </c>
      <c r="H568" s="48">
        <f t="shared" si="171"/>
        <v>11.127111059999999</v>
      </c>
      <c r="I568" s="48">
        <f>I569+I572+I575+I582</f>
        <v>2.3657769999999998E-2</v>
      </c>
      <c r="J568" s="48">
        <f t="shared" si="171"/>
        <v>2.3657769999999998E-2</v>
      </c>
      <c r="K568" s="48">
        <f>K569+K572+K575+K582</f>
        <v>0</v>
      </c>
      <c r="L568" s="48">
        <f t="shared" si="171"/>
        <v>0</v>
      </c>
      <c r="M568" s="48">
        <f>M569+M572+M575+M582</f>
        <v>10.35555763</v>
      </c>
      <c r="N568" s="48">
        <f t="shared" si="171"/>
        <v>10.35555763</v>
      </c>
      <c r="O568" s="48">
        <f t="shared" si="171"/>
        <v>6.9188442200000004</v>
      </c>
      <c r="P568" s="48">
        <f t="shared" si="171"/>
        <v>0.74789566000000007</v>
      </c>
      <c r="Q568" s="48">
        <f>Q569+Q572+Q575+Q582</f>
        <v>306.80553646102231</v>
      </c>
      <c r="R568" s="48">
        <f>R569+R572+R575+R582</f>
        <v>-6.1709485600000011</v>
      </c>
      <c r="S568" s="49">
        <f>R568/G568</f>
        <v>-0.35674224135897625</v>
      </c>
      <c r="T568" s="50" t="s">
        <v>31</v>
      </c>
    </row>
    <row r="569" spans="1:20" s="38" customFormat="1" ht="63" x14ac:dyDescent="0.25">
      <c r="A569" s="89" t="s">
        <v>1094</v>
      </c>
      <c r="B569" s="51" t="s">
        <v>51</v>
      </c>
      <c r="C569" s="47" t="s">
        <v>30</v>
      </c>
      <c r="D569" s="48">
        <f t="shared" ref="D569:P569" si="172">D570+D571</f>
        <v>0</v>
      </c>
      <c r="E569" s="48">
        <f t="shared" si="172"/>
        <v>0</v>
      </c>
      <c r="F569" s="48">
        <f t="shared" si="172"/>
        <v>0</v>
      </c>
      <c r="G569" s="48">
        <f t="shared" si="172"/>
        <v>0</v>
      </c>
      <c r="H569" s="48">
        <f t="shared" si="172"/>
        <v>0</v>
      </c>
      <c r="I569" s="48">
        <f>I570+I571</f>
        <v>0</v>
      </c>
      <c r="J569" s="48">
        <f t="shared" si="172"/>
        <v>0</v>
      </c>
      <c r="K569" s="48">
        <f>K570+K571</f>
        <v>0</v>
      </c>
      <c r="L569" s="48">
        <f t="shared" si="172"/>
        <v>0</v>
      </c>
      <c r="M569" s="48">
        <f>M570+M571</f>
        <v>0</v>
      </c>
      <c r="N569" s="48">
        <f t="shared" si="172"/>
        <v>0</v>
      </c>
      <c r="O569" s="48">
        <f t="shared" si="172"/>
        <v>0</v>
      </c>
      <c r="P569" s="48">
        <f t="shared" si="172"/>
        <v>0</v>
      </c>
      <c r="Q569" s="48">
        <f>Q570+Q571</f>
        <v>0</v>
      </c>
      <c r="R569" s="48">
        <f>R570+R571</f>
        <v>0</v>
      </c>
      <c r="S569" s="49">
        <v>0</v>
      </c>
      <c r="T569" s="50" t="s">
        <v>31</v>
      </c>
    </row>
    <row r="570" spans="1:20" s="38" customFormat="1" ht="31.5" x14ac:dyDescent="0.25">
      <c r="A570" s="89" t="s">
        <v>1095</v>
      </c>
      <c r="B570" s="51" t="s">
        <v>57</v>
      </c>
      <c r="C570" s="47" t="s">
        <v>30</v>
      </c>
      <c r="D570" s="48">
        <v>0</v>
      </c>
      <c r="E570" s="48">
        <v>0</v>
      </c>
      <c r="F570" s="48">
        <v>0</v>
      </c>
      <c r="G570" s="48">
        <v>0</v>
      </c>
      <c r="H570" s="48">
        <v>0</v>
      </c>
      <c r="I570" s="48">
        <v>0</v>
      </c>
      <c r="J570" s="48">
        <v>0</v>
      </c>
      <c r="K570" s="48">
        <v>0</v>
      </c>
      <c r="L570" s="48">
        <v>0</v>
      </c>
      <c r="M570" s="48">
        <v>0</v>
      </c>
      <c r="N570" s="48">
        <v>0</v>
      </c>
      <c r="O570" s="48">
        <v>0</v>
      </c>
      <c r="P570" s="48">
        <v>0</v>
      </c>
      <c r="Q570" s="48">
        <v>0</v>
      </c>
      <c r="R570" s="48">
        <v>0</v>
      </c>
      <c r="S570" s="49">
        <v>0</v>
      </c>
      <c r="T570" s="50" t="s">
        <v>31</v>
      </c>
    </row>
    <row r="571" spans="1:20" s="38" customFormat="1" ht="31.5" x14ac:dyDescent="0.25">
      <c r="A571" s="89" t="s">
        <v>1096</v>
      </c>
      <c r="B571" s="51" t="s">
        <v>57</v>
      </c>
      <c r="C571" s="47" t="s">
        <v>30</v>
      </c>
      <c r="D571" s="48">
        <v>0</v>
      </c>
      <c r="E571" s="48">
        <v>0</v>
      </c>
      <c r="F571" s="48">
        <v>0</v>
      </c>
      <c r="G571" s="48">
        <v>0</v>
      </c>
      <c r="H571" s="48">
        <v>0</v>
      </c>
      <c r="I571" s="48">
        <v>0</v>
      </c>
      <c r="J571" s="48">
        <v>0</v>
      </c>
      <c r="K571" s="48">
        <v>0</v>
      </c>
      <c r="L571" s="48">
        <v>0</v>
      </c>
      <c r="M571" s="48">
        <v>0</v>
      </c>
      <c r="N571" s="48">
        <v>0</v>
      </c>
      <c r="O571" s="48">
        <v>0</v>
      </c>
      <c r="P571" s="48">
        <v>0</v>
      </c>
      <c r="Q571" s="48">
        <v>0</v>
      </c>
      <c r="R571" s="48">
        <v>0</v>
      </c>
      <c r="S571" s="49">
        <v>0</v>
      </c>
      <c r="T571" s="50" t="s">
        <v>31</v>
      </c>
    </row>
    <row r="572" spans="1:20" s="38" customFormat="1" ht="47.25" x14ac:dyDescent="0.25">
      <c r="A572" s="45" t="s">
        <v>1097</v>
      </c>
      <c r="B572" s="51" t="s">
        <v>59</v>
      </c>
      <c r="C572" s="47" t="s">
        <v>30</v>
      </c>
      <c r="D572" s="48">
        <f t="shared" ref="D572:P572" si="173">D573+D574</f>
        <v>0</v>
      </c>
      <c r="E572" s="48">
        <f t="shared" si="173"/>
        <v>0</v>
      </c>
      <c r="F572" s="48">
        <f t="shared" si="173"/>
        <v>0</v>
      </c>
      <c r="G572" s="48">
        <f t="shared" si="173"/>
        <v>0</v>
      </c>
      <c r="H572" s="48">
        <f t="shared" si="173"/>
        <v>0</v>
      </c>
      <c r="I572" s="48">
        <f>I573+I574</f>
        <v>0</v>
      </c>
      <c r="J572" s="48">
        <f t="shared" si="173"/>
        <v>0</v>
      </c>
      <c r="K572" s="48">
        <f>K573+K574</f>
        <v>0</v>
      </c>
      <c r="L572" s="48">
        <f t="shared" si="173"/>
        <v>0</v>
      </c>
      <c r="M572" s="48">
        <f>M573+M574</f>
        <v>0</v>
      </c>
      <c r="N572" s="48">
        <f t="shared" si="173"/>
        <v>0</v>
      </c>
      <c r="O572" s="48">
        <f t="shared" si="173"/>
        <v>0</v>
      </c>
      <c r="P572" s="48">
        <f t="shared" si="173"/>
        <v>0</v>
      </c>
      <c r="Q572" s="48">
        <f>Q573+Q574</f>
        <v>0</v>
      </c>
      <c r="R572" s="48">
        <f>R573+R574</f>
        <v>0</v>
      </c>
      <c r="S572" s="49">
        <v>0</v>
      </c>
      <c r="T572" s="50" t="s">
        <v>31</v>
      </c>
    </row>
    <row r="573" spans="1:20" s="38" customFormat="1" ht="31.5" x14ac:dyDescent="0.25">
      <c r="A573" s="45" t="s">
        <v>1098</v>
      </c>
      <c r="B573" s="51" t="s">
        <v>999</v>
      </c>
      <c r="C573" s="47" t="s">
        <v>30</v>
      </c>
      <c r="D573" s="48">
        <v>0</v>
      </c>
      <c r="E573" s="48">
        <v>0</v>
      </c>
      <c r="F573" s="48">
        <v>0</v>
      </c>
      <c r="G573" s="48">
        <v>0</v>
      </c>
      <c r="H573" s="48">
        <v>0</v>
      </c>
      <c r="I573" s="48">
        <v>0</v>
      </c>
      <c r="J573" s="48">
        <v>0</v>
      </c>
      <c r="K573" s="48">
        <v>0</v>
      </c>
      <c r="L573" s="48">
        <v>0</v>
      </c>
      <c r="M573" s="48">
        <v>0</v>
      </c>
      <c r="N573" s="48">
        <v>0</v>
      </c>
      <c r="O573" s="48">
        <v>0</v>
      </c>
      <c r="P573" s="48">
        <v>0</v>
      </c>
      <c r="Q573" s="48">
        <v>0</v>
      </c>
      <c r="R573" s="48">
        <v>0</v>
      </c>
      <c r="S573" s="49">
        <v>0</v>
      </c>
      <c r="T573" s="50" t="s">
        <v>31</v>
      </c>
    </row>
    <row r="574" spans="1:20" s="38" customFormat="1" ht="31.5" x14ac:dyDescent="0.25">
      <c r="A574" s="45" t="s">
        <v>1099</v>
      </c>
      <c r="B574" s="51" t="s">
        <v>57</v>
      </c>
      <c r="C574" s="47" t="s">
        <v>30</v>
      </c>
      <c r="D574" s="48">
        <v>0</v>
      </c>
      <c r="E574" s="48">
        <v>0</v>
      </c>
      <c r="F574" s="48">
        <v>0</v>
      </c>
      <c r="G574" s="48">
        <v>0</v>
      </c>
      <c r="H574" s="48">
        <v>0</v>
      </c>
      <c r="I574" s="48">
        <v>0</v>
      </c>
      <c r="J574" s="48">
        <v>0</v>
      </c>
      <c r="K574" s="48">
        <v>0</v>
      </c>
      <c r="L574" s="48">
        <v>0</v>
      </c>
      <c r="M574" s="48">
        <v>0</v>
      </c>
      <c r="N574" s="48">
        <v>0</v>
      </c>
      <c r="O574" s="48">
        <v>0</v>
      </c>
      <c r="P574" s="48">
        <v>0</v>
      </c>
      <c r="Q574" s="48">
        <v>0</v>
      </c>
      <c r="R574" s="48">
        <v>0</v>
      </c>
      <c r="S574" s="49">
        <v>0</v>
      </c>
      <c r="T574" s="50" t="s">
        <v>31</v>
      </c>
    </row>
    <row r="575" spans="1:20" s="38" customFormat="1" ht="47.25" x14ac:dyDescent="0.25">
      <c r="A575" s="45" t="s">
        <v>1100</v>
      </c>
      <c r="B575" s="51" t="s">
        <v>63</v>
      </c>
      <c r="C575" s="47" t="s">
        <v>30</v>
      </c>
      <c r="D575" s="48">
        <f>SUM(D576,D577,D578,D579,D580)</f>
        <v>383.18020207102234</v>
      </c>
      <c r="E575" s="48">
        <f t="shared" ref="E575:P575" si="174">E576+E577+E578+E579+E580</f>
        <v>65.247554550000004</v>
      </c>
      <c r="F575" s="48">
        <f t="shared" si="174"/>
        <v>317.93264752102232</v>
      </c>
      <c r="G575" s="48">
        <f t="shared" si="174"/>
        <v>17.29805962</v>
      </c>
      <c r="H575" s="48">
        <f t="shared" si="174"/>
        <v>11.127111059999999</v>
      </c>
      <c r="I575" s="48">
        <f>I576+I577+I578+I579+I580</f>
        <v>2.3657769999999998E-2</v>
      </c>
      <c r="J575" s="48">
        <f t="shared" si="174"/>
        <v>2.3657769999999998E-2</v>
      </c>
      <c r="K575" s="48">
        <f>K576+K577+K578+K579+K580</f>
        <v>0</v>
      </c>
      <c r="L575" s="48">
        <f t="shared" si="174"/>
        <v>0</v>
      </c>
      <c r="M575" s="48">
        <f>M576+M577+M578+M579+M580</f>
        <v>10.35555763</v>
      </c>
      <c r="N575" s="48">
        <f t="shared" si="174"/>
        <v>10.35555763</v>
      </c>
      <c r="O575" s="48">
        <f t="shared" si="174"/>
        <v>6.9188442200000004</v>
      </c>
      <c r="P575" s="48">
        <f t="shared" si="174"/>
        <v>0.74789566000000007</v>
      </c>
      <c r="Q575" s="48">
        <f>Q576+Q577+Q578+Q579+Q580</f>
        <v>306.80553646102231</v>
      </c>
      <c r="R575" s="48">
        <f>R576+R577+R578+R579+R580</f>
        <v>-6.1709485600000011</v>
      </c>
      <c r="S575" s="49">
        <f>R575/G575</f>
        <v>-0.35674224135897625</v>
      </c>
      <c r="T575" s="50" t="s">
        <v>31</v>
      </c>
    </row>
    <row r="576" spans="1:20" s="38" customFormat="1" ht="63" x14ac:dyDescent="0.25">
      <c r="A576" s="45" t="s">
        <v>1101</v>
      </c>
      <c r="B576" s="51" t="s">
        <v>65</v>
      </c>
      <c r="C576" s="47" t="s">
        <v>30</v>
      </c>
      <c r="D576" s="48">
        <v>0</v>
      </c>
      <c r="E576" s="48">
        <v>0</v>
      </c>
      <c r="F576" s="48">
        <v>0</v>
      </c>
      <c r="G576" s="48">
        <v>0</v>
      </c>
      <c r="H576" s="48">
        <v>0</v>
      </c>
      <c r="I576" s="48">
        <v>0</v>
      </c>
      <c r="J576" s="48">
        <v>0</v>
      </c>
      <c r="K576" s="48">
        <v>0</v>
      </c>
      <c r="L576" s="48">
        <v>0</v>
      </c>
      <c r="M576" s="48">
        <v>0</v>
      </c>
      <c r="N576" s="48">
        <v>0</v>
      </c>
      <c r="O576" s="48">
        <v>0</v>
      </c>
      <c r="P576" s="48">
        <v>0</v>
      </c>
      <c r="Q576" s="48">
        <v>0</v>
      </c>
      <c r="R576" s="48">
        <v>0</v>
      </c>
      <c r="S576" s="49">
        <v>0</v>
      </c>
      <c r="T576" s="50" t="s">
        <v>31</v>
      </c>
    </row>
    <row r="577" spans="1:20" s="38" customFormat="1" ht="63" x14ac:dyDescent="0.25">
      <c r="A577" s="45" t="s">
        <v>1102</v>
      </c>
      <c r="B577" s="60" t="s">
        <v>67</v>
      </c>
      <c r="C577" s="60" t="s">
        <v>30</v>
      </c>
      <c r="D577" s="61">
        <v>0</v>
      </c>
      <c r="E577" s="48">
        <v>0</v>
      </c>
      <c r="F577" s="48">
        <v>0</v>
      </c>
      <c r="G577" s="48">
        <v>0</v>
      </c>
      <c r="H577" s="48">
        <v>0</v>
      </c>
      <c r="I577" s="48">
        <v>0</v>
      </c>
      <c r="J577" s="48">
        <v>0</v>
      </c>
      <c r="K577" s="48">
        <v>0</v>
      </c>
      <c r="L577" s="48">
        <v>0</v>
      </c>
      <c r="M577" s="48">
        <v>0</v>
      </c>
      <c r="N577" s="48">
        <v>0</v>
      </c>
      <c r="O577" s="48">
        <v>0</v>
      </c>
      <c r="P577" s="48">
        <v>0</v>
      </c>
      <c r="Q577" s="48">
        <v>0</v>
      </c>
      <c r="R577" s="48">
        <v>0</v>
      </c>
      <c r="S577" s="49">
        <v>0</v>
      </c>
      <c r="T577" s="50" t="s">
        <v>31</v>
      </c>
    </row>
    <row r="578" spans="1:20" s="38" customFormat="1" ht="63" x14ac:dyDescent="0.25">
      <c r="A578" s="45" t="s">
        <v>1103</v>
      </c>
      <c r="B578" s="46" t="s">
        <v>69</v>
      </c>
      <c r="C578" s="47" t="s">
        <v>30</v>
      </c>
      <c r="D578" s="48">
        <v>0</v>
      </c>
      <c r="E578" s="48">
        <v>0</v>
      </c>
      <c r="F578" s="48">
        <v>0</v>
      </c>
      <c r="G578" s="48">
        <v>0</v>
      </c>
      <c r="H578" s="48">
        <v>0</v>
      </c>
      <c r="I578" s="48">
        <v>0</v>
      </c>
      <c r="J578" s="48">
        <v>0</v>
      </c>
      <c r="K578" s="48">
        <v>0</v>
      </c>
      <c r="L578" s="48">
        <v>0</v>
      </c>
      <c r="M578" s="48">
        <v>0</v>
      </c>
      <c r="N578" s="48">
        <v>0</v>
      </c>
      <c r="O578" s="48">
        <v>0</v>
      </c>
      <c r="P578" s="48">
        <v>0</v>
      </c>
      <c r="Q578" s="48">
        <v>0</v>
      </c>
      <c r="R578" s="48">
        <v>0</v>
      </c>
      <c r="S578" s="49">
        <v>0</v>
      </c>
      <c r="T578" s="50" t="s">
        <v>31</v>
      </c>
    </row>
    <row r="579" spans="1:20" s="38" customFormat="1" ht="78.75" x14ac:dyDescent="0.25">
      <c r="A579" s="45" t="s">
        <v>1104</v>
      </c>
      <c r="B579" s="46" t="s">
        <v>77</v>
      </c>
      <c r="C579" s="47" t="s">
        <v>30</v>
      </c>
      <c r="D579" s="48">
        <v>0</v>
      </c>
      <c r="E579" s="48">
        <v>0</v>
      </c>
      <c r="F579" s="48">
        <v>0</v>
      </c>
      <c r="G579" s="48">
        <v>0</v>
      </c>
      <c r="H579" s="48">
        <v>0</v>
      </c>
      <c r="I579" s="48">
        <v>0</v>
      </c>
      <c r="J579" s="48">
        <v>0</v>
      </c>
      <c r="K579" s="48">
        <v>0</v>
      </c>
      <c r="L579" s="48">
        <v>0</v>
      </c>
      <c r="M579" s="48">
        <v>0</v>
      </c>
      <c r="N579" s="48">
        <v>0</v>
      </c>
      <c r="O579" s="48">
        <v>0</v>
      </c>
      <c r="P579" s="48">
        <v>0</v>
      </c>
      <c r="Q579" s="48">
        <v>0</v>
      </c>
      <c r="R579" s="48">
        <v>0</v>
      </c>
      <c r="S579" s="49">
        <v>0</v>
      </c>
      <c r="T579" s="50" t="s">
        <v>31</v>
      </c>
    </row>
    <row r="580" spans="1:20" s="38" customFormat="1" ht="78.75" x14ac:dyDescent="0.25">
      <c r="A580" s="123" t="s">
        <v>1105</v>
      </c>
      <c r="B580" s="60" t="s">
        <v>82</v>
      </c>
      <c r="C580" s="60" t="s">
        <v>30</v>
      </c>
      <c r="D580" s="48">
        <f t="shared" ref="D580:R580" si="175">SUM(D581)</f>
        <v>383.18020207102234</v>
      </c>
      <c r="E580" s="48">
        <f t="shared" si="175"/>
        <v>65.247554550000004</v>
      </c>
      <c r="F580" s="48">
        <f t="shared" si="175"/>
        <v>317.93264752102232</v>
      </c>
      <c r="G580" s="48">
        <f t="shared" si="175"/>
        <v>17.29805962</v>
      </c>
      <c r="H580" s="48">
        <f t="shared" si="175"/>
        <v>11.127111059999999</v>
      </c>
      <c r="I580" s="48">
        <f t="shared" si="175"/>
        <v>2.3657769999999998E-2</v>
      </c>
      <c r="J580" s="48">
        <f t="shared" si="175"/>
        <v>2.3657769999999998E-2</v>
      </c>
      <c r="K580" s="48">
        <f t="shared" si="175"/>
        <v>0</v>
      </c>
      <c r="L580" s="48">
        <f t="shared" si="175"/>
        <v>0</v>
      </c>
      <c r="M580" s="48">
        <f t="shared" si="175"/>
        <v>10.35555763</v>
      </c>
      <c r="N580" s="48">
        <f t="shared" si="175"/>
        <v>10.35555763</v>
      </c>
      <c r="O580" s="48">
        <f t="shared" si="175"/>
        <v>6.9188442200000004</v>
      </c>
      <c r="P580" s="48">
        <f t="shared" si="175"/>
        <v>0.74789566000000007</v>
      </c>
      <c r="Q580" s="48">
        <f t="shared" si="175"/>
        <v>306.80553646102231</v>
      </c>
      <c r="R580" s="48">
        <f t="shared" si="175"/>
        <v>-6.1709485600000011</v>
      </c>
      <c r="S580" s="49">
        <f>R580/G580</f>
        <v>-0.35674224135897625</v>
      </c>
      <c r="T580" s="50" t="s">
        <v>31</v>
      </c>
    </row>
    <row r="581" spans="1:20" s="38" customFormat="1" ht="47.25" x14ac:dyDescent="0.25">
      <c r="A581" s="99" t="s">
        <v>1105</v>
      </c>
      <c r="B581" s="66" t="s">
        <v>1106</v>
      </c>
      <c r="C581" s="54" t="s">
        <v>1107</v>
      </c>
      <c r="D581" s="55">
        <v>383.18020207102234</v>
      </c>
      <c r="E581" s="55">
        <v>65.247554550000004</v>
      </c>
      <c r="F581" s="55">
        <f>D581-E581</f>
        <v>317.93264752102232</v>
      </c>
      <c r="G581" s="55">
        <v>17.29805962</v>
      </c>
      <c r="H581" s="55">
        <f>J581+L581+N581+P581</f>
        <v>11.127111059999999</v>
      </c>
      <c r="I581" s="55">
        <v>2.3657769999999998E-2</v>
      </c>
      <c r="J581" s="55">
        <v>2.3657769999999998E-2</v>
      </c>
      <c r="K581" s="55">
        <v>0</v>
      </c>
      <c r="L581" s="55">
        <v>0</v>
      </c>
      <c r="M581" s="55">
        <v>10.35555763</v>
      </c>
      <c r="N581" s="55">
        <v>10.35555763</v>
      </c>
      <c r="O581" s="55">
        <v>6.9188442200000004</v>
      </c>
      <c r="P581" s="55">
        <f>747.89566/1000</f>
        <v>0.74789566000000007</v>
      </c>
      <c r="Q581" s="55">
        <f>F581-H581</f>
        <v>306.80553646102231</v>
      </c>
      <c r="R581" s="55">
        <f>H581-G581</f>
        <v>-6.1709485600000011</v>
      </c>
      <c r="S581" s="57">
        <f>R581/G581</f>
        <v>-0.35674224135897625</v>
      </c>
      <c r="T581" s="58" t="s">
        <v>172</v>
      </c>
    </row>
    <row r="582" spans="1:20" s="38" customFormat="1" ht="31.5" x14ac:dyDescent="0.25">
      <c r="A582" s="123" t="s">
        <v>1108</v>
      </c>
      <c r="B582" s="60" t="s">
        <v>100</v>
      </c>
      <c r="C582" s="60" t="s">
        <v>30</v>
      </c>
      <c r="D582" s="48">
        <v>0</v>
      </c>
      <c r="E582" s="48">
        <v>0</v>
      </c>
      <c r="F582" s="48">
        <v>0</v>
      </c>
      <c r="G582" s="48">
        <v>0</v>
      </c>
      <c r="H582" s="48">
        <v>0</v>
      </c>
      <c r="I582" s="48">
        <v>0</v>
      </c>
      <c r="J582" s="48">
        <v>0</v>
      </c>
      <c r="K582" s="48">
        <v>0</v>
      </c>
      <c r="L582" s="48">
        <v>0</v>
      </c>
      <c r="M582" s="48">
        <v>0</v>
      </c>
      <c r="N582" s="48">
        <v>0</v>
      </c>
      <c r="O582" s="48">
        <v>0</v>
      </c>
      <c r="P582" s="48">
        <v>0</v>
      </c>
      <c r="Q582" s="48">
        <v>0</v>
      </c>
      <c r="R582" s="48">
        <v>0</v>
      </c>
      <c r="S582" s="49">
        <v>0</v>
      </c>
      <c r="T582" s="50" t="s">
        <v>31</v>
      </c>
    </row>
    <row r="583" spans="1:20" s="38" customFormat="1" ht="47.25" x14ac:dyDescent="0.25">
      <c r="A583" s="123" t="s">
        <v>1109</v>
      </c>
      <c r="B583" s="60" t="s">
        <v>102</v>
      </c>
      <c r="C583" s="60" t="s">
        <v>30</v>
      </c>
      <c r="D583" s="48">
        <f t="shared" ref="D583:P583" si="176">D584+D585+D587+D588</f>
        <v>155.162202288</v>
      </c>
      <c r="E583" s="48">
        <f t="shared" si="176"/>
        <v>42.585548760000002</v>
      </c>
      <c r="F583" s="48">
        <f t="shared" si="176"/>
        <v>112.57665352800001</v>
      </c>
      <c r="G583" s="48">
        <f t="shared" si="176"/>
        <v>30.202959226000001</v>
      </c>
      <c r="H583" s="48">
        <f t="shared" si="176"/>
        <v>25.481064250000003</v>
      </c>
      <c r="I583" s="48">
        <f>I584+I585+I587+I588</f>
        <v>1.1256097700000001</v>
      </c>
      <c r="J583" s="48">
        <f t="shared" si="176"/>
        <v>1.1256097700000001</v>
      </c>
      <c r="K583" s="48">
        <f>K584+K585+K587+K588</f>
        <v>2.0179580800000001</v>
      </c>
      <c r="L583" s="48">
        <f t="shared" si="176"/>
        <v>2.0179580800000001</v>
      </c>
      <c r="M583" s="48">
        <f>M584+M585+M587+M588</f>
        <v>12.22121901</v>
      </c>
      <c r="N583" s="48">
        <f t="shared" si="176"/>
        <v>12.22121901</v>
      </c>
      <c r="O583" s="48">
        <f t="shared" si="176"/>
        <v>14.838172366000002</v>
      </c>
      <c r="P583" s="48">
        <f t="shared" si="176"/>
        <v>10.11627739</v>
      </c>
      <c r="Q583" s="48">
        <f>Q584+Q585+Q587+Q588</f>
        <v>87.095589278000006</v>
      </c>
      <c r="R583" s="48">
        <f>R584+R585+R587+R588</f>
        <v>-4.7218949759999997</v>
      </c>
      <c r="S583" s="49">
        <f>R583/G583</f>
        <v>-0.15633881900999921</v>
      </c>
      <c r="T583" s="50" t="s">
        <v>31</v>
      </c>
    </row>
    <row r="584" spans="1:20" s="38" customFormat="1" ht="31.5" x14ac:dyDescent="0.25">
      <c r="A584" s="123" t="s">
        <v>1110</v>
      </c>
      <c r="B584" s="60" t="s">
        <v>104</v>
      </c>
      <c r="C584" s="60" t="s">
        <v>30</v>
      </c>
      <c r="D584" s="48">
        <v>0</v>
      </c>
      <c r="E584" s="48">
        <v>0</v>
      </c>
      <c r="F584" s="48">
        <v>0</v>
      </c>
      <c r="G584" s="48">
        <v>0</v>
      </c>
      <c r="H584" s="48">
        <v>0</v>
      </c>
      <c r="I584" s="48">
        <v>0</v>
      </c>
      <c r="J584" s="48">
        <v>0</v>
      </c>
      <c r="K584" s="48">
        <v>0</v>
      </c>
      <c r="L584" s="48">
        <v>0</v>
      </c>
      <c r="M584" s="48">
        <v>0</v>
      </c>
      <c r="N584" s="48">
        <v>0</v>
      </c>
      <c r="O584" s="48">
        <v>0</v>
      </c>
      <c r="P584" s="48">
        <v>0</v>
      </c>
      <c r="Q584" s="48">
        <v>0</v>
      </c>
      <c r="R584" s="48">
        <v>0</v>
      </c>
      <c r="S584" s="49">
        <v>0</v>
      </c>
      <c r="T584" s="50" t="s">
        <v>31</v>
      </c>
    </row>
    <row r="585" spans="1:20" s="38" customFormat="1" x14ac:dyDescent="0.25">
      <c r="A585" s="123" t="s">
        <v>1111</v>
      </c>
      <c r="B585" s="60" t="s">
        <v>121</v>
      </c>
      <c r="C585" s="60" t="s">
        <v>30</v>
      </c>
      <c r="D585" s="48">
        <f t="shared" ref="D585:R585" si="177">SUM(D586:D586)</f>
        <v>41.875280000000004</v>
      </c>
      <c r="E585" s="48">
        <f t="shared" si="177"/>
        <v>0.27722000000000002</v>
      </c>
      <c r="F585" s="48">
        <f t="shared" si="177"/>
        <v>41.598060000000004</v>
      </c>
      <c r="G585" s="48">
        <f t="shared" si="177"/>
        <v>2.1812</v>
      </c>
      <c r="H585" s="48">
        <f t="shared" si="177"/>
        <v>1.6657262800000001</v>
      </c>
      <c r="I585" s="48">
        <f t="shared" si="177"/>
        <v>0</v>
      </c>
      <c r="J585" s="48">
        <f t="shared" si="177"/>
        <v>0</v>
      </c>
      <c r="K585" s="48">
        <f t="shared" si="177"/>
        <v>0</v>
      </c>
      <c r="L585" s="48">
        <f t="shared" si="177"/>
        <v>0</v>
      </c>
      <c r="M585" s="48">
        <f t="shared" si="177"/>
        <v>0</v>
      </c>
      <c r="N585" s="48">
        <f t="shared" si="177"/>
        <v>0</v>
      </c>
      <c r="O585" s="48">
        <f t="shared" si="177"/>
        <v>2.1812</v>
      </c>
      <c r="P585" s="48">
        <f t="shared" si="177"/>
        <v>1.6657262800000001</v>
      </c>
      <c r="Q585" s="48">
        <f t="shared" si="177"/>
        <v>39.932333720000003</v>
      </c>
      <c r="R585" s="48">
        <f t="shared" si="177"/>
        <v>-0.51547371999999991</v>
      </c>
      <c r="S585" s="49">
        <f>R585/G585</f>
        <v>-0.23632574729506689</v>
      </c>
      <c r="T585" s="50" t="s">
        <v>31</v>
      </c>
    </row>
    <row r="586" spans="1:20" s="38" customFormat="1" ht="31.5" x14ac:dyDescent="0.25">
      <c r="A586" s="99" t="s">
        <v>1111</v>
      </c>
      <c r="B586" s="66" t="s">
        <v>1112</v>
      </c>
      <c r="C586" s="54" t="s">
        <v>1113</v>
      </c>
      <c r="D586" s="55">
        <v>41.875280000000004</v>
      </c>
      <c r="E586" s="55">
        <v>0.27722000000000002</v>
      </c>
      <c r="F586" s="55">
        <f>D586-E586</f>
        <v>41.598060000000004</v>
      </c>
      <c r="G586" s="55">
        <v>2.1812</v>
      </c>
      <c r="H586" s="55">
        <f>J586+L586+N586+P586</f>
        <v>1.6657262800000001</v>
      </c>
      <c r="I586" s="55">
        <v>0</v>
      </c>
      <c r="J586" s="55">
        <v>0</v>
      </c>
      <c r="K586" s="55">
        <v>0</v>
      </c>
      <c r="L586" s="55">
        <v>0</v>
      </c>
      <c r="M586" s="55">
        <v>0</v>
      </c>
      <c r="N586" s="55">
        <v>0</v>
      </c>
      <c r="O586" s="55">
        <v>2.1812</v>
      </c>
      <c r="P586" s="55">
        <f>1665.72628/1000</f>
        <v>1.6657262800000001</v>
      </c>
      <c r="Q586" s="55">
        <f>F586-H586</f>
        <v>39.932333720000003</v>
      </c>
      <c r="R586" s="55">
        <f>H586-G586</f>
        <v>-0.51547371999999991</v>
      </c>
      <c r="S586" s="57">
        <f>R586/G586</f>
        <v>-0.23632574729506689</v>
      </c>
      <c r="T586" s="58" t="s">
        <v>521</v>
      </c>
    </row>
    <row r="587" spans="1:20" s="38" customFormat="1" x14ac:dyDescent="0.25">
      <c r="A587" s="123" t="s">
        <v>1114</v>
      </c>
      <c r="B587" s="60" t="s">
        <v>129</v>
      </c>
      <c r="C587" s="60" t="s">
        <v>30</v>
      </c>
      <c r="D587" s="48">
        <v>0</v>
      </c>
      <c r="E587" s="48">
        <v>0</v>
      </c>
      <c r="F587" s="48">
        <v>0</v>
      </c>
      <c r="G587" s="48">
        <v>0</v>
      </c>
      <c r="H587" s="48">
        <v>0</v>
      </c>
      <c r="I587" s="48">
        <v>0</v>
      </c>
      <c r="J587" s="48">
        <v>0</v>
      </c>
      <c r="K587" s="48">
        <v>0</v>
      </c>
      <c r="L587" s="48">
        <v>0</v>
      </c>
      <c r="M587" s="48">
        <v>0</v>
      </c>
      <c r="N587" s="48">
        <v>0</v>
      </c>
      <c r="O587" s="48">
        <v>0</v>
      </c>
      <c r="P587" s="48">
        <v>0</v>
      </c>
      <c r="Q587" s="48">
        <v>0</v>
      </c>
      <c r="R587" s="48">
        <v>0</v>
      </c>
      <c r="S587" s="49">
        <v>0</v>
      </c>
      <c r="T587" s="50" t="s">
        <v>31</v>
      </c>
    </row>
    <row r="588" spans="1:20" s="38" customFormat="1" ht="31.5" x14ac:dyDescent="0.25">
      <c r="A588" s="123" t="s">
        <v>1115</v>
      </c>
      <c r="B588" s="60" t="s">
        <v>138</v>
      </c>
      <c r="C588" s="60" t="s">
        <v>30</v>
      </c>
      <c r="D588" s="48">
        <f t="shared" ref="D588:P588" si="178">SUM(D589:D590)</f>
        <v>113.286922288</v>
      </c>
      <c r="E588" s="48">
        <f t="shared" si="178"/>
        <v>42.308328760000002</v>
      </c>
      <c r="F588" s="48">
        <f t="shared" si="178"/>
        <v>70.978593528000005</v>
      </c>
      <c r="G588" s="48">
        <f t="shared" si="178"/>
        <v>28.021759226</v>
      </c>
      <c r="H588" s="48">
        <f t="shared" si="178"/>
        <v>23.815337970000002</v>
      </c>
      <c r="I588" s="48">
        <f>SUM(I589:I590)</f>
        <v>1.1256097700000001</v>
      </c>
      <c r="J588" s="48">
        <f t="shared" si="178"/>
        <v>1.1256097700000001</v>
      </c>
      <c r="K588" s="48">
        <f>SUM(K589:K590)</f>
        <v>2.0179580800000001</v>
      </c>
      <c r="L588" s="48">
        <f t="shared" si="178"/>
        <v>2.0179580800000001</v>
      </c>
      <c r="M588" s="48">
        <f>SUM(M589:M590)</f>
        <v>12.22121901</v>
      </c>
      <c r="N588" s="48">
        <f t="shared" si="178"/>
        <v>12.22121901</v>
      </c>
      <c r="O588" s="48">
        <f t="shared" si="178"/>
        <v>12.656972366000002</v>
      </c>
      <c r="P588" s="48">
        <f t="shared" si="178"/>
        <v>8.450551110000001</v>
      </c>
      <c r="Q588" s="48">
        <f>SUM(Q589:Q590)</f>
        <v>47.163255557999996</v>
      </c>
      <c r="R588" s="48">
        <f>SUM(R589:R590)</f>
        <v>-4.2064212559999996</v>
      </c>
      <c r="S588" s="49">
        <f>R588/G588</f>
        <v>-0.15011267572726375</v>
      </c>
      <c r="T588" s="50" t="s">
        <v>31</v>
      </c>
    </row>
    <row r="589" spans="1:20" s="38" customFormat="1" ht="47.25" x14ac:dyDescent="0.25">
      <c r="A589" s="99" t="s">
        <v>1115</v>
      </c>
      <c r="B589" s="66" t="s">
        <v>1116</v>
      </c>
      <c r="C589" s="54" t="s">
        <v>1117</v>
      </c>
      <c r="D589" s="55">
        <v>73.908922689999997</v>
      </c>
      <c r="E589" s="55">
        <v>42.308328760000002</v>
      </c>
      <c r="F589" s="55">
        <f>D589-E589</f>
        <v>31.600593929999995</v>
      </c>
      <c r="G589" s="55">
        <v>23.867359226000001</v>
      </c>
      <c r="H589" s="55">
        <f>J589+L589+N589+P589</f>
        <v>23.815337970000002</v>
      </c>
      <c r="I589" s="55">
        <v>1.1256097700000001</v>
      </c>
      <c r="J589" s="55">
        <v>1.1256097700000001</v>
      </c>
      <c r="K589" s="55">
        <v>2.0179580800000001</v>
      </c>
      <c r="L589" s="55">
        <v>2.0179580800000001</v>
      </c>
      <c r="M589" s="55">
        <v>12.22121901</v>
      </c>
      <c r="N589" s="55">
        <v>12.22121901</v>
      </c>
      <c r="O589" s="55">
        <v>8.5025723660000008</v>
      </c>
      <c r="P589" s="55">
        <f>8450.55111/1000</f>
        <v>8.450551110000001</v>
      </c>
      <c r="Q589" s="55">
        <f>F589-H589</f>
        <v>7.7852559599999935</v>
      </c>
      <c r="R589" s="55">
        <f>H589-G589</f>
        <v>-5.2021255999999738E-2</v>
      </c>
      <c r="S589" s="57">
        <f>R589/G589</f>
        <v>-2.1795983169906026E-3</v>
      </c>
      <c r="T589" s="58" t="s">
        <v>31</v>
      </c>
    </row>
    <row r="590" spans="1:20" s="38" customFormat="1" ht="47.25" x14ac:dyDescent="0.25">
      <c r="A590" s="99" t="s">
        <v>1115</v>
      </c>
      <c r="B590" s="66" t="s">
        <v>1118</v>
      </c>
      <c r="C590" s="54" t="s">
        <v>1119</v>
      </c>
      <c r="D590" s="55">
        <v>39.377999598000002</v>
      </c>
      <c r="E590" s="55">
        <v>0</v>
      </c>
      <c r="F590" s="55">
        <f>D590-E590</f>
        <v>39.377999598000002</v>
      </c>
      <c r="G590" s="55">
        <v>4.1543999999999999</v>
      </c>
      <c r="H590" s="55">
        <f>J590+L590+N590+P590</f>
        <v>0</v>
      </c>
      <c r="I590" s="55">
        <v>0</v>
      </c>
      <c r="J590" s="55">
        <v>0</v>
      </c>
      <c r="K590" s="55">
        <v>0</v>
      </c>
      <c r="L590" s="55">
        <v>0</v>
      </c>
      <c r="M590" s="55">
        <v>0</v>
      </c>
      <c r="N590" s="55">
        <v>0</v>
      </c>
      <c r="O590" s="55">
        <v>4.1543999999999999</v>
      </c>
      <c r="P590" s="55">
        <v>0</v>
      </c>
      <c r="Q590" s="55">
        <f>F590-H590</f>
        <v>39.377999598000002</v>
      </c>
      <c r="R590" s="55">
        <f>H590-G590</f>
        <v>-4.1543999999999999</v>
      </c>
      <c r="S590" s="57">
        <f>R590/G590</f>
        <v>-1</v>
      </c>
      <c r="T590" s="58" t="s">
        <v>75</v>
      </c>
    </row>
    <row r="591" spans="1:20" s="38" customFormat="1" ht="31.5" x14ac:dyDescent="0.25">
      <c r="A591" s="123" t="s">
        <v>1120</v>
      </c>
      <c r="B591" s="60" t="s">
        <v>158</v>
      </c>
      <c r="C591" s="60" t="s">
        <v>30</v>
      </c>
      <c r="D591" s="48">
        <f t="shared" ref="D591:P591" si="179">D592+D593+D594+D595</f>
        <v>214.34378961099998</v>
      </c>
      <c r="E591" s="48">
        <f t="shared" si="179"/>
        <v>42.279753920000005</v>
      </c>
      <c r="F591" s="48">
        <f t="shared" si="179"/>
        <v>172.06403569099999</v>
      </c>
      <c r="G591" s="48">
        <f t="shared" si="179"/>
        <v>11.882276599999999</v>
      </c>
      <c r="H591" s="48">
        <f t="shared" si="179"/>
        <v>10.95882037</v>
      </c>
      <c r="I591" s="48">
        <f>I592+I593+I594+I595</f>
        <v>6.4298826699999996</v>
      </c>
      <c r="J591" s="48">
        <f t="shared" si="179"/>
        <v>6.4298826699999996</v>
      </c>
      <c r="K591" s="48">
        <f>K592+K593+K594+K595</f>
        <v>0.68213557999999996</v>
      </c>
      <c r="L591" s="48">
        <f t="shared" si="179"/>
        <v>0.68213557999999996</v>
      </c>
      <c r="M591" s="48">
        <f>M592+M593+M594+M595</f>
        <v>1.8720692699999999</v>
      </c>
      <c r="N591" s="48">
        <f t="shared" si="179"/>
        <v>1.8720692699999999</v>
      </c>
      <c r="O591" s="48">
        <f t="shared" si="179"/>
        <v>2.898189079999999</v>
      </c>
      <c r="P591" s="48">
        <f t="shared" si="179"/>
        <v>1.9747328500000001</v>
      </c>
      <c r="Q591" s="48">
        <f>Q592+Q593+Q594+Q595</f>
        <v>161.105215321</v>
      </c>
      <c r="R591" s="48">
        <f>R592+R593+R594+R595</f>
        <v>-0.92345622999999999</v>
      </c>
      <c r="S591" s="49">
        <f>R591/G591</f>
        <v>-7.7717112729053961E-2</v>
      </c>
      <c r="T591" s="50" t="s">
        <v>31</v>
      </c>
    </row>
    <row r="592" spans="1:20" s="38" customFormat="1" ht="31.5" x14ac:dyDescent="0.25">
      <c r="A592" s="123" t="s">
        <v>1121</v>
      </c>
      <c r="B592" s="60" t="s">
        <v>160</v>
      </c>
      <c r="C592" s="60" t="s">
        <v>30</v>
      </c>
      <c r="D592" s="48">
        <v>0</v>
      </c>
      <c r="E592" s="48">
        <v>0</v>
      </c>
      <c r="F592" s="48">
        <v>0</v>
      </c>
      <c r="G592" s="48">
        <v>0</v>
      </c>
      <c r="H592" s="48">
        <v>0</v>
      </c>
      <c r="I592" s="48">
        <v>0</v>
      </c>
      <c r="J592" s="48">
        <v>0</v>
      </c>
      <c r="K592" s="48">
        <v>0</v>
      </c>
      <c r="L592" s="48">
        <v>0</v>
      </c>
      <c r="M592" s="48">
        <v>0</v>
      </c>
      <c r="N592" s="48">
        <v>0</v>
      </c>
      <c r="O592" s="48">
        <v>0</v>
      </c>
      <c r="P592" s="48">
        <v>0</v>
      </c>
      <c r="Q592" s="48">
        <v>0</v>
      </c>
      <c r="R592" s="48">
        <v>0</v>
      </c>
      <c r="S592" s="49">
        <v>0</v>
      </c>
      <c r="T592" s="50" t="s">
        <v>31</v>
      </c>
    </row>
    <row r="593" spans="1:20" s="38" customFormat="1" ht="31.5" x14ac:dyDescent="0.25">
      <c r="A593" s="123" t="s">
        <v>1122</v>
      </c>
      <c r="B593" s="60" t="s">
        <v>189</v>
      </c>
      <c r="C593" s="60" t="s">
        <v>30</v>
      </c>
      <c r="D593" s="48">
        <v>0</v>
      </c>
      <c r="E593" s="48">
        <v>0</v>
      </c>
      <c r="F593" s="48">
        <v>0</v>
      </c>
      <c r="G593" s="48">
        <v>0</v>
      </c>
      <c r="H593" s="48">
        <v>0</v>
      </c>
      <c r="I593" s="48">
        <v>0</v>
      </c>
      <c r="J593" s="48">
        <v>0</v>
      </c>
      <c r="K593" s="48">
        <v>0</v>
      </c>
      <c r="L593" s="48">
        <v>0</v>
      </c>
      <c r="M593" s="48">
        <v>0</v>
      </c>
      <c r="N593" s="48">
        <v>0</v>
      </c>
      <c r="O593" s="48">
        <v>0</v>
      </c>
      <c r="P593" s="48">
        <v>0</v>
      </c>
      <c r="Q593" s="48">
        <v>0</v>
      </c>
      <c r="R593" s="48">
        <v>0</v>
      </c>
      <c r="S593" s="49">
        <v>0</v>
      </c>
      <c r="T593" s="50" t="s">
        <v>31</v>
      </c>
    </row>
    <row r="594" spans="1:20" s="38" customFormat="1" ht="31.5" x14ac:dyDescent="0.25">
      <c r="A594" s="123" t="s">
        <v>1123</v>
      </c>
      <c r="B594" s="60" t="s">
        <v>191</v>
      </c>
      <c r="C594" s="60" t="s">
        <v>30</v>
      </c>
      <c r="D594" s="48">
        <v>0</v>
      </c>
      <c r="E594" s="48">
        <v>0</v>
      </c>
      <c r="F594" s="48">
        <v>0</v>
      </c>
      <c r="G594" s="48">
        <v>0</v>
      </c>
      <c r="H594" s="48">
        <v>0</v>
      </c>
      <c r="I594" s="48">
        <v>0</v>
      </c>
      <c r="J594" s="48">
        <v>0</v>
      </c>
      <c r="K594" s="48">
        <v>0</v>
      </c>
      <c r="L594" s="48">
        <v>0</v>
      </c>
      <c r="M594" s="48">
        <v>0</v>
      </c>
      <c r="N594" s="48">
        <v>0</v>
      </c>
      <c r="O594" s="48">
        <v>0</v>
      </c>
      <c r="P594" s="48">
        <v>0</v>
      </c>
      <c r="Q594" s="48">
        <v>0</v>
      </c>
      <c r="R594" s="48">
        <v>0</v>
      </c>
      <c r="S594" s="49">
        <v>0</v>
      </c>
      <c r="T594" s="50" t="s">
        <v>31</v>
      </c>
    </row>
    <row r="595" spans="1:20" s="38" customFormat="1" ht="31.5" x14ac:dyDescent="0.25">
      <c r="A595" s="123" t="s">
        <v>1124</v>
      </c>
      <c r="B595" s="60" t="s">
        <v>225</v>
      </c>
      <c r="C595" s="60" t="s">
        <v>30</v>
      </c>
      <c r="D595" s="48">
        <f t="shared" ref="D595:P595" si="180">SUM(D596:D599)</f>
        <v>214.34378961099998</v>
      </c>
      <c r="E595" s="48">
        <f t="shared" si="180"/>
        <v>42.279753920000005</v>
      </c>
      <c r="F595" s="48">
        <f t="shared" si="180"/>
        <v>172.06403569099999</v>
      </c>
      <c r="G595" s="48">
        <f t="shared" si="180"/>
        <v>11.882276599999999</v>
      </c>
      <c r="H595" s="48">
        <f t="shared" si="180"/>
        <v>10.95882037</v>
      </c>
      <c r="I595" s="48">
        <f>SUM(I596:I599)</f>
        <v>6.4298826699999996</v>
      </c>
      <c r="J595" s="48">
        <f t="shared" si="180"/>
        <v>6.4298826699999996</v>
      </c>
      <c r="K595" s="48">
        <f>SUM(K596:K599)</f>
        <v>0.68213557999999996</v>
      </c>
      <c r="L595" s="48">
        <f t="shared" si="180"/>
        <v>0.68213557999999996</v>
      </c>
      <c r="M595" s="48">
        <f>SUM(M596:M599)</f>
        <v>1.8720692699999999</v>
      </c>
      <c r="N595" s="48">
        <f t="shared" si="180"/>
        <v>1.8720692699999999</v>
      </c>
      <c r="O595" s="48">
        <f t="shared" si="180"/>
        <v>2.898189079999999</v>
      </c>
      <c r="P595" s="48">
        <f t="shared" si="180"/>
        <v>1.9747328500000001</v>
      </c>
      <c r="Q595" s="48">
        <f>SUM(Q596:Q599)</f>
        <v>161.105215321</v>
      </c>
      <c r="R595" s="48">
        <f>SUM(R596:R599)</f>
        <v>-0.92345622999999999</v>
      </c>
      <c r="S595" s="49">
        <f>R595/G595</f>
        <v>-7.7717112729053961E-2</v>
      </c>
      <c r="T595" s="50" t="s">
        <v>31</v>
      </c>
    </row>
    <row r="596" spans="1:20" s="38" customFormat="1" ht="31.5" x14ac:dyDescent="0.25">
      <c r="A596" s="99" t="s">
        <v>1124</v>
      </c>
      <c r="B596" s="66" t="s">
        <v>1125</v>
      </c>
      <c r="C596" s="54" t="s">
        <v>1126</v>
      </c>
      <c r="D596" s="55">
        <v>13.3870811</v>
      </c>
      <c r="E596" s="55">
        <v>7.5549302200000001</v>
      </c>
      <c r="F596" s="55">
        <f>D596-E596</f>
        <v>5.8321508799999995</v>
      </c>
      <c r="G596" s="55">
        <v>5.8321508799999995</v>
      </c>
      <c r="H596" s="55">
        <f>J596+L596+N596+P596</f>
        <v>5.8321508899999994</v>
      </c>
      <c r="I596" s="55">
        <v>4.8815569500000002</v>
      </c>
      <c r="J596" s="55">
        <v>4.8815569500000002</v>
      </c>
      <c r="K596" s="55">
        <v>0</v>
      </c>
      <c r="L596" s="55">
        <v>0</v>
      </c>
      <c r="M596" s="55">
        <v>8.2319999999999997E-3</v>
      </c>
      <c r="N596" s="55">
        <v>8.2319999999999997E-3</v>
      </c>
      <c r="O596" s="55">
        <v>0.94236192999999924</v>
      </c>
      <c r="P596" s="55">
        <f>942.36194/1000</f>
        <v>0.94236193999999995</v>
      </c>
      <c r="Q596" s="55">
        <f>F596-H596</f>
        <v>-9.9999999392252903E-9</v>
      </c>
      <c r="R596" s="55">
        <f>H596-G596</f>
        <v>9.9999999392252903E-9</v>
      </c>
      <c r="S596" s="57">
        <f>R596/G596</f>
        <v>1.7146332708088807E-9</v>
      </c>
      <c r="T596" s="58" t="s">
        <v>31</v>
      </c>
    </row>
    <row r="597" spans="1:20" s="38" customFormat="1" ht="31.5" x14ac:dyDescent="0.25">
      <c r="A597" s="99" t="s">
        <v>1124</v>
      </c>
      <c r="B597" s="66" t="s">
        <v>1127</v>
      </c>
      <c r="C597" s="54" t="s">
        <v>1128</v>
      </c>
      <c r="D597" s="55">
        <v>76.366949172399984</v>
      </c>
      <c r="E597" s="55">
        <v>20.756553190000002</v>
      </c>
      <c r="F597" s="55">
        <f>D597-E597</f>
        <v>55.610395982399979</v>
      </c>
      <c r="G597" s="55">
        <v>4.20795078</v>
      </c>
      <c r="H597" s="55">
        <f>J597+L597+N597+P597</f>
        <v>3.2840839900000001</v>
      </c>
      <c r="I597" s="55">
        <v>1.25655078</v>
      </c>
      <c r="J597" s="55">
        <v>1.25655078</v>
      </c>
      <c r="K597" s="55">
        <v>0.28113558</v>
      </c>
      <c r="L597" s="55">
        <v>0.28113558</v>
      </c>
      <c r="M597" s="55">
        <v>0.71402672</v>
      </c>
      <c r="N597" s="55">
        <v>0.71402672</v>
      </c>
      <c r="O597" s="55">
        <v>1.9562377</v>
      </c>
      <c r="P597" s="55">
        <f>1032.37091/1000</f>
        <v>1.03237091</v>
      </c>
      <c r="Q597" s="55">
        <f>F597-H597</f>
        <v>52.32631199239998</v>
      </c>
      <c r="R597" s="55">
        <f>H597-G597</f>
        <v>-0.92386678999999994</v>
      </c>
      <c r="S597" s="57">
        <f>R597/G597</f>
        <v>-0.21955266073715812</v>
      </c>
      <c r="T597" s="101" t="s">
        <v>215</v>
      </c>
    </row>
    <row r="598" spans="1:20" s="38" customFormat="1" ht="31.5" x14ac:dyDescent="0.25">
      <c r="A598" s="99" t="s">
        <v>1124</v>
      </c>
      <c r="B598" s="66" t="s">
        <v>1129</v>
      </c>
      <c r="C598" s="54" t="s">
        <v>1130</v>
      </c>
      <c r="D598" s="55">
        <v>41.508583590000001</v>
      </c>
      <c r="E598" s="55">
        <v>0</v>
      </c>
      <c r="F598" s="55">
        <f>D598-E598</f>
        <v>41.508583590000001</v>
      </c>
      <c r="G598" s="55">
        <v>1.5504</v>
      </c>
      <c r="H598" s="55">
        <f>J598+L598+N598+P598</f>
        <v>1.55081055</v>
      </c>
      <c r="I598" s="55">
        <v>0</v>
      </c>
      <c r="J598" s="55">
        <v>0</v>
      </c>
      <c r="K598" s="55">
        <v>0.40100000000000002</v>
      </c>
      <c r="L598" s="55">
        <v>0.40100000000000002</v>
      </c>
      <c r="M598" s="55">
        <v>1.14981055</v>
      </c>
      <c r="N598" s="55">
        <v>1.14981055</v>
      </c>
      <c r="O598" s="55">
        <v>-4.1055000000000952E-4</v>
      </c>
      <c r="P598" s="55">
        <v>0</v>
      </c>
      <c r="Q598" s="55">
        <f>F598-H598</f>
        <v>39.957773039999999</v>
      </c>
      <c r="R598" s="55">
        <f>H598-G598</f>
        <v>4.1055000000000952E-4</v>
      </c>
      <c r="S598" s="57">
        <f>R598/G598</f>
        <v>2.6480263157895349E-4</v>
      </c>
      <c r="T598" s="58" t="s">
        <v>31</v>
      </c>
    </row>
    <row r="599" spans="1:20" s="38" customFormat="1" ht="31.5" x14ac:dyDescent="0.25">
      <c r="A599" s="99" t="s">
        <v>1124</v>
      </c>
      <c r="B599" s="66" t="s">
        <v>1131</v>
      </c>
      <c r="C599" s="54" t="s">
        <v>1132</v>
      </c>
      <c r="D599" s="55">
        <v>83.081175748600003</v>
      </c>
      <c r="E599" s="55">
        <v>13.96827051</v>
      </c>
      <c r="F599" s="55">
        <f>D599-E599</f>
        <v>69.112905238600007</v>
      </c>
      <c r="G599" s="55">
        <v>0.29177494000000004</v>
      </c>
      <c r="H599" s="55">
        <f>J599+L599+N599+P599</f>
        <v>0.29177493999999998</v>
      </c>
      <c r="I599" s="55">
        <v>0.29177493999999998</v>
      </c>
      <c r="J599" s="55">
        <v>0.29177493999999998</v>
      </c>
      <c r="K599" s="55">
        <v>0</v>
      </c>
      <c r="L599" s="55">
        <v>0</v>
      </c>
      <c r="M599" s="55">
        <v>0</v>
      </c>
      <c r="N599" s="55">
        <v>0</v>
      </c>
      <c r="O599" s="55">
        <v>5.5511151231257827E-17</v>
      </c>
      <c r="P599" s="55">
        <v>0</v>
      </c>
      <c r="Q599" s="55">
        <f>F599-H599</f>
        <v>68.821130298600011</v>
      </c>
      <c r="R599" s="55">
        <f>H599-G599</f>
        <v>0</v>
      </c>
      <c r="S599" s="57">
        <f>R599/G599</f>
        <v>0</v>
      </c>
      <c r="T599" s="58" t="s">
        <v>31</v>
      </c>
    </row>
    <row r="600" spans="1:20" s="38" customFormat="1" ht="47.25" x14ac:dyDescent="0.25">
      <c r="A600" s="123" t="s">
        <v>1133</v>
      </c>
      <c r="B600" s="60" t="s">
        <v>261</v>
      </c>
      <c r="C600" s="60" t="s">
        <v>30</v>
      </c>
      <c r="D600" s="48">
        <v>0</v>
      </c>
      <c r="E600" s="48">
        <f t="shared" ref="E600:R600" si="181">E601</f>
        <v>0</v>
      </c>
      <c r="F600" s="48">
        <f t="shared" si="181"/>
        <v>0</v>
      </c>
      <c r="G600" s="48">
        <f t="shared" si="181"/>
        <v>0</v>
      </c>
      <c r="H600" s="48">
        <f t="shared" si="181"/>
        <v>0</v>
      </c>
      <c r="I600" s="48">
        <f t="shared" si="181"/>
        <v>0</v>
      </c>
      <c r="J600" s="48">
        <f t="shared" si="181"/>
        <v>0</v>
      </c>
      <c r="K600" s="48">
        <f t="shared" si="181"/>
        <v>0</v>
      </c>
      <c r="L600" s="48">
        <f t="shared" si="181"/>
        <v>0</v>
      </c>
      <c r="M600" s="48">
        <f t="shared" si="181"/>
        <v>0</v>
      </c>
      <c r="N600" s="48">
        <f t="shared" si="181"/>
        <v>0</v>
      </c>
      <c r="O600" s="48">
        <f t="shared" si="181"/>
        <v>0</v>
      </c>
      <c r="P600" s="48">
        <f t="shared" si="181"/>
        <v>0</v>
      </c>
      <c r="Q600" s="48">
        <f t="shared" si="181"/>
        <v>0</v>
      </c>
      <c r="R600" s="48">
        <f t="shared" si="181"/>
        <v>0</v>
      </c>
      <c r="S600" s="49">
        <v>0</v>
      </c>
      <c r="T600" s="50" t="s">
        <v>31</v>
      </c>
    </row>
    <row r="601" spans="1:20" s="38" customFormat="1" x14ac:dyDescent="0.25">
      <c r="A601" s="123" t="s">
        <v>1134</v>
      </c>
      <c r="B601" s="60" t="s">
        <v>271</v>
      </c>
      <c r="C601" s="60" t="s">
        <v>30</v>
      </c>
      <c r="D601" s="48">
        <v>0</v>
      </c>
      <c r="E601" s="48">
        <f t="shared" ref="E601:P601" si="182">E602+E603</f>
        <v>0</v>
      </c>
      <c r="F601" s="48">
        <f t="shared" si="182"/>
        <v>0</v>
      </c>
      <c r="G601" s="48">
        <f t="shared" si="182"/>
        <v>0</v>
      </c>
      <c r="H601" s="48">
        <f t="shared" si="182"/>
        <v>0</v>
      </c>
      <c r="I601" s="48">
        <f>I602+I603</f>
        <v>0</v>
      </c>
      <c r="J601" s="48">
        <f t="shared" si="182"/>
        <v>0</v>
      </c>
      <c r="K601" s="48">
        <f>K602+K603</f>
        <v>0</v>
      </c>
      <c r="L601" s="48">
        <f t="shared" si="182"/>
        <v>0</v>
      </c>
      <c r="M601" s="48">
        <f>M602+M603</f>
        <v>0</v>
      </c>
      <c r="N601" s="48">
        <f t="shared" si="182"/>
        <v>0</v>
      </c>
      <c r="O601" s="48">
        <f t="shared" si="182"/>
        <v>0</v>
      </c>
      <c r="P601" s="48">
        <f t="shared" si="182"/>
        <v>0</v>
      </c>
      <c r="Q601" s="48">
        <f>Q602+Q603</f>
        <v>0</v>
      </c>
      <c r="R601" s="48">
        <f>R602+R603</f>
        <v>0</v>
      </c>
      <c r="S601" s="49">
        <v>0</v>
      </c>
      <c r="T601" s="50" t="s">
        <v>31</v>
      </c>
    </row>
    <row r="602" spans="1:20" s="38" customFormat="1" ht="47.25" x14ac:dyDescent="0.25">
      <c r="A602" s="123" t="s">
        <v>1135</v>
      </c>
      <c r="B602" s="60" t="s">
        <v>265</v>
      </c>
      <c r="C602" s="60" t="s">
        <v>30</v>
      </c>
      <c r="D602" s="48">
        <v>0</v>
      </c>
      <c r="E602" s="48">
        <v>0</v>
      </c>
      <c r="F602" s="48">
        <v>0</v>
      </c>
      <c r="G602" s="48">
        <v>0</v>
      </c>
      <c r="H602" s="48">
        <v>0</v>
      </c>
      <c r="I602" s="48">
        <v>0</v>
      </c>
      <c r="J602" s="48">
        <v>0</v>
      </c>
      <c r="K602" s="48">
        <v>0</v>
      </c>
      <c r="L602" s="48">
        <v>0</v>
      </c>
      <c r="M602" s="48">
        <v>0</v>
      </c>
      <c r="N602" s="48">
        <v>0</v>
      </c>
      <c r="O602" s="48">
        <v>0</v>
      </c>
      <c r="P602" s="48">
        <v>0</v>
      </c>
      <c r="Q602" s="48">
        <v>0</v>
      </c>
      <c r="R602" s="48">
        <v>0</v>
      </c>
      <c r="S602" s="49">
        <v>0</v>
      </c>
      <c r="T602" s="50" t="s">
        <v>31</v>
      </c>
    </row>
    <row r="603" spans="1:20" s="38" customFormat="1" ht="47.25" x14ac:dyDescent="0.25">
      <c r="A603" s="123" t="s">
        <v>1136</v>
      </c>
      <c r="B603" s="60" t="s">
        <v>267</v>
      </c>
      <c r="C603" s="60" t="s">
        <v>30</v>
      </c>
      <c r="D603" s="48">
        <v>0</v>
      </c>
      <c r="E603" s="48">
        <v>0</v>
      </c>
      <c r="F603" s="48">
        <v>0</v>
      </c>
      <c r="G603" s="48">
        <v>0</v>
      </c>
      <c r="H603" s="48">
        <v>0</v>
      </c>
      <c r="I603" s="48">
        <v>0</v>
      </c>
      <c r="J603" s="48">
        <v>0</v>
      </c>
      <c r="K603" s="48">
        <v>0</v>
      </c>
      <c r="L603" s="48">
        <v>0</v>
      </c>
      <c r="M603" s="48">
        <v>0</v>
      </c>
      <c r="N603" s="48">
        <v>0</v>
      </c>
      <c r="O603" s="48">
        <v>0</v>
      </c>
      <c r="P603" s="48">
        <v>0</v>
      </c>
      <c r="Q603" s="48">
        <v>0</v>
      </c>
      <c r="R603" s="48">
        <v>0</v>
      </c>
      <c r="S603" s="49">
        <v>0</v>
      </c>
      <c r="T603" s="50" t="s">
        <v>31</v>
      </c>
    </row>
    <row r="604" spans="1:20" s="38" customFormat="1" x14ac:dyDescent="0.25">
      <c r="A604" s="123" t="s">
        <v>1137</v>
      </c>
      <c r="B604" s="60" t="s">
        <v>271</v>
      </c>
      <c r="C604" s="60" t="s">
        <v>30</v>
      </c>
      <c r="D604" s="48">
        <v>0</v>
      </c>
      <c r="E604" s="48">
        <v>0</v>
      </c>
      <c r="F604" s="48">
        <v>0</v>
      </c>
      <c r="G604" s="48">
        <v>0</v>
      </c>
      <c r="H604" s="48">
        <v>0</v>
      </c>
      <c r="I604" s="48">
        <v>0</v>
      </c>
      <c r="J604" s="48">
        <v>0</v>
      </c>
      <c r="K604" s="48">
        <v>0</v>
      </c>
      <c r="L604" s="48">
        <v>0</v>
      </c>
      <c r="M604" s="48">
        <v>0</v>
      </c>
      <c r="N604" s="48">
        <v>0</v>
      </c>
      <c r="O604" s="48">
        <v>0</v>
      </c>
      <c r="P604" s="48">
        <v>0</v>
      </c>
      <c r="Q604" s="48">
        <v>0</v>
      </c>
      <c r="R604" s="48">
        <v>0</v>
      </c>
      <c r="S604" s="49">
        <v>0</v>
      </c>
      <c r="T604" s="50" t="s">
        <v>31</v>
      </c>
    </row>
    <row r="605" spans="1:20" s="38" customFormat="1" ht="47.25" x14ac:dyDescent="0.25">
      <c r="A605" s="123" t="s">
        <v>1138</v>
      </c>
      <c r="B605" s="60" t="s">
        <v>265</v>
      </c>
      <c r="C605" s="60" t="s">
        <v>30</v>
      </c>
      <c r="D605" s="48">
        <v>0</v>
      </c>
      <c r="E605" s="48">
        <v>0</v>
      </c>
      <c r="F605" s="48">
        <v>0</v>
      </c>
      <c r="G605" s="48">
        <v>0</v>
      </c>
      <c r="H605" s="48">
        <v>0</v>
      </c>
      <c r="I605" s="48">
        <v>0</v>
      </c>
      <c r="J605" s="48">
        <v>0</v>
      </c>
      <c r="K605" s="48">
        <v>0</v>
      </c>
      <c r="L605" s="48">
        <v>0</v>
      </c>
      <c r="M605" s="48">
        <v>0</v>
      </c>
      <c r="N605" s="48">
        <v>0</v>
      </c>
      <c r="O605" s="48">
        <v>0</v>
      </c>
      <c r="P605" s="48">
        <v>0</v>
      </c>
      <c r="Q605" s="48">
        <v>0</v>
      </c>
      <c r="R605" s="48">
        <v>0</v>
      </c>
      <c r="S605" s="49">
        <v>0</v>
      </c>
      <c r="T605" s="50" t="s">
        <v>31</v>
      </c>
    </row>
    <row r="606" spans="1:20" s="38" customFormat="1" ht="47.25" x14ac:dyDescent="0.25">
      <c r="A606" s="123" t="s">
        <v>1139</v>
      </c>
      <c r="B606" s="60" t="s">
        <v>267</v>
      </c>
      <c r="C606" s="60" t="s">
        <v>30</v>
      </c>
      <c r="D606" s="48">
        <v>0</v>
      </c>
      <c r="E606" s="48">
        <v>0</v>
      </c>
      <c r="F606" s="48">
        <v>0</v>
      </c>
      <c r="G606" s="48">
        <v>0</v>
      </c>
      <c r="H606" s="48">
        <v>0</v>
      </c>
      <c r="I606" s="48">
        <v>0</v>
      </c>
      <c r="J606" s="48">
        <v>0</v>
      </c>
      <c r="K606" s="48">
        <v>0</v>
      </c>
      <c r="L606" s="48">
        <v>0</v>
      </c>
      <c r="M606" s="48">
        <v>0</v>
      </c>
      <c r="N606" s="48">
        <v>0</v>
      </c>
      <c r="O606" s="48">
        <v>0</v>
      </c>
      <c r="P606" s="48">
        <v>0</v>
      </c>
      <c r="Q606" s="48">
        <v>0</v>
      </c>
      <c r="R606" s="48">
        <v>0</v>
      </c>
      <c r="S606" s="49">
        <v>0</v>
      </c>
      <c r="T606" s="50" t="s">
        <v>31</v>
      </c>
    </row>
    <row r="607" spans="1:20" s="38" customFormat="1" x14ac:dyDescent="0.25">
      <c r="A607" s="123" t="s">
        <v>1140</v>
      </c>
      <c r="B607" s="60" t="s">
        <v>275</v>
      </c>
      <c r="C607" s="60" t="s">
        <v>30</v>
      </c>
      <c r="D607" s="48">
        <f t="shared" ref="D607:P607" si="183">SUM(D608,D609,D610,D611)</f>
        <v>0</v>
      </c>
      <c r="E607" s="48">
        <f t="shared" si="183"/>
        <v>0</v>
      </c>
      <c r="F607" s="48">
        <f t="shared" si="183"/>
        <v>0</v>
      </c>
      <c r="G607" s="48">
        <f t="shared" si="183"/>
        <v>0</v>
      </c>
      <c r="H607" s="48">
        <f t="shared" si="183"/>
        <v>0</v>
      </c>
      <c r="I607" s="48">
        <f>SUM(I608,I609,I610,I611)</f>
        <v>0</v>
      </c>
      <c r="J607" s="48">
        <f t="shared" si="183"/>
        <v>0</v>
      </c>
      <c r="K607" s="48">
        <f>SUM(K608,K609,K610,K611)</f>
        <v>0</v>
      </c>
      <c r="L607" s="48">
        <f t="shared" si="183"/>
        <v>0</v>
      </c>
      <c r="M607" s="48">
        <f>SUM(M608,M609,M610,M611)</f>
        <v>0</v>
      </c>
      <c r="N607" s="48">
        <f t="shared" si="183"/>
        <v>0</v>
      </c>
      <c r="O607" s="48">
        <f t="shared" si="183"/>
        <v>0</v>
      </c>
      <c r="P607" s="48">
        <f t="shared" si="183"/>
        <v>0</v>
      </c>
      <c r="Q607" s="48">
        <f>SUM(Q608,Q609,Q610,Q611)</f>
        <v>0</v>
      </c>
      <c r="R607" s="48">
        <f>SUM(R608,R609,R610,R611)</f>
        <v>0</v>
      </c>
      <c r="S607" s="49">
        <v>0</v>
      </c>
      <c r="T607" s="50" t="s">
        <v>31</v>
      </c>
    </row>
    <row r="608" spans="1:20" s="38" customFormat="1" ht="31.5" x14ac:dyDescent="0.25">
      <c r="A608" s="123" t="s">
        <v>1141</v>
      </c>
      <c r="B608" s="60" t="s">
        <v>277</v>
      </c>
      <c r="C608" s="60" t="s">
        <v>30</v>
      </c>
      <c r="D608" s="48">
        <v>0</v>
      </c>
      <c r="E608" s="48">
        <v>0</v>
      </c>
      <c r="F608" s="48">
        <v>0</v>
      </c>
      <c r="G608" s="48">
        <v>0</v>
      </c>
      <c r="H608" s="48">
        <v>0</v>
      </c>
      <c r="I608" s="48">
        <v>0</v>
      </c>
      <c r="J608" s="48">
        <v>0</v>
      </c>
      <c r="K608" s="48">
        <v>0</v>
      </c>
      <c r="L608" s="48">
        <v>0</v>
      </c>
      <c r="M608" s="48">
        <v>0</v>
      </c>
      <c r="N608" s="48">
        <v>0</v>
      </c>
      <c r="O608" s="48">
        <v>0</v>
      </c>
      <c r="P608" s="48">
        <v>0</v>
      </c>
      <c r="Q608" s="48">
        <v>0</v>
      </c>
      <c r="R608" s="48">
        <v>0</v>
      </c>
      <c r="S608" s="49">
        <v>0</v>
      </c>
      <c r="T608" s="50" t="s">
        <v>31</v>
      </c>
    </row>
    <row r="609" spans="1:20" s="38" customFormat="1" x14ac:dyDescent="0.25">
      <c r="A609" s="123" t="s">
        <v>1142</v>
      </c>
      <c r="B609" s="60" t="s">
        <v>279</v>
      </c>
      <c r="C609" s="60" t="s">
        <v>30</v>
      </c>
      <c r="D609" s="48">
        <v>0</v>
      </c>
      <c r="E609" s="48">
        <v>0</v>
      </c>
      <c r="F609" s="48">
        <v>0</v>
      </c>
      <c r="G609" s="48">
        <v>0</v>
      </c>
      <c r="H609" s="48">
        <v>0</v>
      </c>
      <c r="I609" s="48">
        <v>0</v>
      </c>
      <c r="J609" s="48">
        <v>0</v>
      </c>
      <c r="K609" s="48">
        <v>0</v>
      </c>
      <c r="L609" s="48">
        <v>0</v>
      </c>
      <c r="M609" s="48">
        <v>0</v>
      </c>
      <c r="N609" s="48">
        <v>0</v>
      </c>
      <c r="O609" s="48">
        <v>0</v>
      </c>
      <c r="P609" s="48">
        <v>0</v>
      </c>
      <c r="Q609" s="48">
        <v>0</v>
      </c>
      <c r="R609" s="48">
        <v>0</v>
      </c>
      <c r="S609" s="49">
        <v>0</v>
      </c>
      <c r="T609" s="50" t="s">
        <v>31</v>
      </c>
    </row>
    <row r="610" spans="1:20" s="38" customFormat="1" x14ac:dyDescent="0.25">
      <c r="A610" s="123" t="s">
        <v>1143</v>
      </c>
      <c r="B610" s="60" t="s">
        <v>284</v>
      </c>
      <c r="C610" s="60" t="s">
        <v>30</v>
      </c>
      <c r="D610" s="48">
        <v>0</v>
      </c>
      <c r="E610" s="48">
        <v>0</v>
      </c>
      <c r="F610" s="48">
        <v>0</v>
      </c>
      <c r="G610" s="48">
        <v>0</v>
      </c>
      <c r="H610" s="48">
        <v>0</v>
      </c>
      <c r="I610" s="48">
        <v>0</v>
      </c>
      <c r="J610" s="48">
        <v>0</v>
      </c>
      <c r="K610" s="48">
        <v>0</v>
      </c>
      <c r="L610" s="48">
        <v>0</v>
      </c>
      <c r="M610" s="48">
        <v>0</v>
      </c>
      <c r="N610" s="48">
        <v>0</v>
      </c>
      <c r="O610" s="48">
        <v>0</v>
      </c>
      <c r="P610" s="48">
        <v>0</v>
      </c>
      <c r="Q610" s="48">
        <v>0</v>
      </c>
      <c r="R610" s="48">
        <v>0</v>
      </c>
      <c r="S610" s="49">
        <v>0</v>
      </c>
      <c r="T610" s="50" t="s">
        <v>31</v>
      </c>
    </row>
    <row r="611" spans="1:20" s="38" customFormat="1" x14ac:dyDescent="0.25">
      <c r="A611" s="123" t="s">
        <v>1144</v>
      </c>
      <c r="B611" s="60" t="s">
        <v>291</v>
      </c>
      <c r="C611" s="60" t="s">
        <v>30</v>
      </c>
      <c r="D611" s="48">
        <v>0</v>
      </c>
      <c r="E611" s="48">
        <v>0</v>
      </c>
      <c r="F611" s="48">
        <v>0</v>
      </c>
      <c r="G611" s="48">
        <v>0</v>
      </c>
      <c r="H611" s="48">
        <v>0</v>
      </c>
      <c r="I611" s="48">
        <v>0</v>
      </c>
      <c r="J611" s="48">
        <v>0</v>
      </c>
      <c r="K611" s="48">
        <v>0</v>
      </c>
      <c r="L611" s="48">
        <v>0</v>
      </c>
      <c r="M611" s="48">
        <v>0</v>
      </c>
      <c r="N611" s="48">
        <v>0</v>
      </c>
      <c r="O611" s="48">
        <v>0</v>
      </c>
      <c r="P611" s="48">
        <v>0</v>
      </c>
      <c r="Q611" s="48">
        <v>0</v>
      </c>
      <c r="R611" s="48">
        <v>0</v>
      </c>
      <c r="S611" s="49">
        <v>0</v>
      </c>
      <c r="T611" s="50" t="s">
        <v>31</v>
      </c>
    </row>
    <row r="612" spans="1:20" s="38" customFormat="1" ht="31.5" x14ac:dyDescent="0.25">
      <c r="A612" s="123" t="s">
        <v>1145</v>
      </c>
      <c r="B612" s="60" t="s">
        <v>312</v>
      </c>
      <c r="C612" s="60" t="s">
        <v>30</v>
      </c>
      <c r="D612" s="48">
        <v>0</v>
      </c>
      <c r="E612" s="48">
        <v>0</v>
      </c>
      <c r="F612" s="48">
        <v>0</v>
      </c>
      <c r="G612" s="48">
        <v>0</v>
      </c>
      <c r="H612" s="48">
        <v>0</v>
      </c>
      <c r="I612" s="48">
        <v>0</v>
      </c>
      <c r="J612" s="48">
        <v>0</v>
      </c>
      <c r="K612" s="48">
        <v>0</v>
      </c>
      <c r="L612" s="48">
        <v>0</v>
      </c>
      <c r="M612" s="48">
        <v>0</v>
      </c>
      <c r="N612" s="48">
        <v>0</v>
      </c>
      <c r="O612" s="48">
        <v>0</v>
      </c>
      <c r="P612" s="48">
        <v>0</v>
      </c>
      <c r="Q612" s="48">
        <v>0</v>
      </c>
      <c r="R612" s="48">
        <v>0</v>
      </c>
      <c r="S612" s="49">
        <v>0</v>
      </c>
      <c r="T612" s="50" t="s">
        <v>31</v>
      </c>
    </row>
    <row r="613" spans="1:20" s="38" customFormat="1" x14ac:dyDescent="0.25">
      <c r="A613" s="123" t="s">
        <v>1146</v>
      </c>
      <c r="B613" s="60" t="s">
        <v>314</v>
      </c>
      <c r="C613" s="60" t="s">
        <v>30</v>
      </c>
      <c r="D613" s="48">
        <f t="shared" ref="D613:P613" si="184">SUM(D614:D617,)</f>
        <v>18.373383655999998</v>
      </c>
      <c r="E613" s="48">
        <f t="shared" si="184"/>
        <v>0</v>
      </c>
      <c r="F613" s="48">
        <f t="shared" si="184"/>
        <v>18.373383655999998</v>
      </c>
      <c r="G613" s="48">
        <f t="shared" si="184"/>
        <v>9.3733836560000015</v>
      </c>
      <c r="H613" s="48">
        <f t="shared" si="184"/>
        <v>8.7709861100000008</v>
      </c>
      <c r="I613" s="48">
        <f t="shared" si="184"/>
        <v>0.82953026000000007</v>
      </c>
      <c r="J613" s="48">
        <f t="shared" si="184"/>
        <v>0.82953026000000007</v>
      </c>
      <c r="K613" s="48">
        <f t="shared" si="184"/>
        <v>0.14145584999999999</v>
      </c>
      <c r="L613" s="48">
        <f t="shared" si="184"/>
        <v>0.14145584999999999</v>
      </c>
      <c r="M613" s="48">
        <f t="shared" si="184"/>
        <v>7.8</v>
      </c>
      <c r="N613" s="48">
        <f t="shared" si="184"/>
        <v>7.8</v>
      </c>
      <c r="O613" s="48">
        <f t="shared" si="184"/>
        <v>0.60239754600000051</v>
      </c>
      <c r="P613" s="48">
        <f t="shared" si="184"/>
        <v>0</v>
      </c>
      <c r="Q613" s="48">
        <f>SUM(Q614:Q617,)</f>
        <v>9.6023975459999971</v>
      </c>
      <c r="R613" s="48">
        <f>SUM(R614:R617,)</f>
        <v>-0.60239754600000051</v>
      </c>
      <c r="S613" s="49">
        <f>R613/G613</f>
        <v>-6.4266818483888627E-2</v>
      </c>
      <c r="T613" s="50" t="s">
        <v>31</v>
      </c>
    </row>
    <row r="614" spans="1:20" s="38" customFormat="1" ht="31.5" x14ac:dyDescent="0.25">
      <c r="A614" s="124" t="s">
        <v>1146</v>
      </c>
      <c r="B614" s="69" t="s">
        <v>1147</v>
      </c>
      <c r="C614" s="70" t="s">
        <v>1148</v>
      </c>
      <c r="D614" s="55">
        <v>0.50780026</v>
      </c>
      <c r="E614" s="55">
        <f>D614-F614</f>
        <v>0</v>
      </c>
      <c r="F614" s="55">
        <v>0.50780026</v>
      </c>
      <c r="G614" s="55">
        <v>0.50780026</v>
      </c>
      <c r="H614" s="55">
        <f>J614+L614+N614+P614</f>
        <v>0.50780026</v>
      </c>
      <c r="I614" s="55">
        <v>0.50780026</v>
      </c>
      <c r="J614" s="55">
        <v>0.50780026</v>
      </c>
      <c r="K614" s="55">
        <v>0</v>
      </c>
      <c r="L614" s="55">
        <v>0</v>
      </c>
      <c r="M614" s="55">
        <v>0</v>
      </c>
      <c r="N614" s="55">
        <v>0</v>
      </c>
      <c r="O614" s="55">
        <v>0</v>
      </c>
      <c r="P614" s="55">
        <v>0</v>
      </c>
      <c r="Q614" s="55">
        <f>F614-H614</f>
        <v>0</v>
      </c>
      <c r="R614" s="55">
        <f>H614-G614</f>
        <v>0</v>
      </c>
      <c r="S614" s="84">
        <f>R614/G614</f>
        <v>0</v>
      </c>
      <c r="T614" s="71" t="s">
        <v>31</v>
      </c>
    </row>
    <row r="615" spans="1:20" s="38" customFormat="1" ht="31.5" x14ac:dyDescent="0.25">
      <c r="A615" s="99" t="s">
        <v>1146</v>
      </c>
      <c r="B615" s="66" t="s">
        <v>1149</v>
      </c>
      <c r="C615" s="54" t="s">
        <v>1150</v>
      </c>
      <c r="D615" s="55">
        <v>17.399999999999999</v>
      </c>
      <c r="E615" s="55">
        <v>0</v>
      </c>
      <c r="F615" s="55">
        <f>D615-E615</f>
        <v>17.399999999999999</v>
      </c>
      <c r="G615" s="55">
        <v>8.4</v>
      </c>
      <c r="H615" s="55">
        <f>J615+L615+N615+P615</f>
        <v>7.8</v>
      </c>
      <c r="I615" s="55">
        <v>0</v>
      </c>
      <c r="J615" s="55">
        <v>0</v>
      </c>
      <c r="K615" s="55">
        <v>0</v>
      </c>
      <c r="L615" s="55">
        <v>0</v>
      </c>
      <c r="M615" s="55">
        <v>7.8</v>
      </c>
      <c r="N615" s="55">
        <v>7.8</v>
      </c>
      <c r="O615" s="55">
        <v>0.60000000000000053</v>
      </c>
      <c r="P615" s="55">
        <v>0</v>
      </c>
      <c r="Q615" s="55">
        <f>F615-H615</f>
        <v>9.5999999999999979</v>
      </c>
      <c r="R615" s="55">
        <f>H615-G615</f>
        <v>-0.60000000000000053</v>
      </c>
      <c r="S615" s="57">
        <f>R615/G615</f>
        <v>-7.1428571428571494E-2</v>
      </c>
      <c r="T615" s="58" t="s">
        <v>31</v>
      </c>
    </row>
    <row r="616" spans="1:20" s="38" customFormat="1" ht="47.25" x14ac:dyDescent="0.25">
      <c r="A616" s="99" t="s">
        <v>1146</v>
      </c>
      <c r="B616" s="66" t="s">
        <v>1151</v>
      </c>
      <c r="C616" s="54" t="s">
        <v>1152</v>
      </c>
      <c r="D616" s="55">
        <v>0.14385339599999999</v>
      </c>
      <c r="E616" s="55">
        <f>D616-F616</f>
        <v>0</v>
      </c>
      <c r="F616" s="55">
        <v>0.14385339599999999</v>
      </c>
      <c r="G616" s="55">
        <v>0.14385339599999999</v>
      </c>
      <c r="H616" s="55">
        <f>J616+L616+N616+P616</f>
        <v>0.14145584999999999</v>
      </c>
      <c r="I616" s="55">
        <v>0</v>
      </c>
      <c r="J616" s="55">
        <v>0</v>
      </c>
      <c r="K616" s="55">
        <v>0.14145584999999999</v>
      </c>
      <c r="L616" s="55">
        <v>0.14145584999999999</v>
      </c>
      <c r="M616" s="55">
        <v>0</v>
      </c>
      <c r="N616" s="55">
        <v>0</v>
      </c>
      <c r="O616" s="55">
        <v>2.3975460000000004E-3</v>
      </c>
      <c r="P616" s="55">
        <v>0</v>
      </c>
      <c r="Q616" s="55">
        <f>F616-H616</f>
        <v>2.3975460000000004E-3</v>
      </c>
      <c r="R616" s="55">
        <f>H616-G616</f>
        <v>-2.3975460000000004E-3</v>
      </c>
      <c r="S616" s="84">
        <f>R616/G616</f>
        <v>-1.6666592980536937E-2</v>
      </c>
      <c r="T616" s="71" t="s">
        <v>31</v>
      </c>
    </row>
    <row r="617" spans="1:20" s="38" customFormat="1" ht="32.25" thickBot="1" x14ac:dyDescent="0.3">
      <c r="A617" s="125" t="s">
        <v>1146</v>
      </c>
      <c r="B617" s="126" t="s">
        <v>1153</v>
      </c>
      <c r="C617" s="127" t="s">
        <v>1154</v>
      </c>
      <c r="D617" s="128">
        <v>0.32173000000000002</v>
      </c>
      <c r="E617" s="128">
        <f>D617-F617</f>
        <v>0</v>
      </c>
      <c r="F617" s="128">
        <v>0.32173000000000002</v>
      </c>
      <c r="G617" s="128">
        <v>0.32173000000000002</v>
      </c>
      <c r="H617" s="128">
        <f>J617+L617+N617+P617</f>
        <v>0.32173000000000002</v>
      </c>
      <c r="I617" s="128">
        <v>0.32173000000000002</v>
      </c>
      <c r="J617" s="128">
        <v>0.32173000000000002</v>
      </c>
      <c r="K617" s="128">
        <v>0</v>
      </c>
      <c r="L617" s="128">
        <v>0</v>
      </c>
      <c r="M617" s="128">
        <v>0</v>
      </c>
      <c r="N617" s="128">
        <v>0</v>
      </c>
      <c r="O617" s="128">
        <v>0</v>
      </c>
      <c r="P617" s="128">
        <v>0</v>
      </c>
      <c r="Q617" s="128">
        <f>F617-H617</f>
        <v>0</v>
      </c>
      <c r="R617" s="128">
        <f>H617-G617</f>
        <v>0</v>
      </c>
      <c r="S617" s="129">
        <f>R617/G617</f>
        <v>0</v>
      </c>
      <c r="T617" s="130" t="s">
        <v>31</v>
      </c>
    </row>
    <row r="618" spans="1:20" s="38" customFormat="1" x14ac:dyDescent="0.25">
      <c r="H618" s="131"/>
      <c r="J618" s="132"/>
      <c r="L618" s="133"/>
      <c r="N618" s="133"/>
      <c r="P618" s="134"/>
      <c r="T618" s="135"/>
    </row>
    <row r="619" spans="1:20" s="38" customFormat="1" x14ac:dyDescent="0.25">
      <c r="H619" s="131"/>
      <c r="J619" s="132"/>
      <c r="L619" s="133"/>
      <c r="N619" s="133"/>
      <c r="P619" s="134"/>
      <c r="T619" s="135"/>
    </row>
    <row r="620" spans="1:20" s="38" customFormat="1" x14ac:dyDescent="0.25">
      <c r="H620" s="131"/>
      <c r="J620" s="132"/>
      <c r="L620" s="133"/>
      <c r="N620" s="133"/>
      <c r="P620" s="134"/>
      <c r="T620" s="135"/>
    </row>
  </sheetData>
  <mergeCells count="25">
    <mergeCell ref="I16:J16"/>
    <mergeCell ref="K16:L16"/>
    <mergeCell ref="M16:N16"/>
    <mergeCell ref="A12:T12"/>
    <mergeCell ref="A4:T4"/>
    <mergeCell ref="A5:T5"/>
    <mergeCell ref="A7:T7"/>
    <mergeCell ref="A8:T8"/>
    <mergeCell ref="A10:T10"/>
    <mergeCell ref="O16:P16"/>
    <mergeCell ref="R16:R17"/>
    <mergeCell ref="S16:S17"/>
    <mergeCell ref="A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R15:S15"/>
    <mergeCell ref="T15:T17"/>
    <mergeCell ref="G16:H16"/>
  </mergeCells>
  <conditionalFormatting sqref="T100:T102 A306:B306 A363:B363 A390:B390 A423:B424 A419:B420 T79:T82 T104 E135 T138:T139 T517 E91:E102 T91:T97 T141:T143 T363 N421:P422 G515:G517 A557:G558 D515:E517 D89:G90 D556:G556 D103:F104 D134:F134 D304:G306 D339:G343 D361:G372 D373:E381 G373:G381 D436:E440 G436:G440 D441:G461 D462:E473 D474:G490 D491:E500 G491:G500 D559:G581 T521:T527 T556:T596 T351 T353:T355 T358:T360 G462:G473 A138:G140 A56:C58 T56:T58 A65:C65 D52:G54 A70:C70 A68:G68 T70:T72 A72:C72 S72 D76:G77 E74:F75 S74 D79:F85 T86:T88 D105:G105 D121:G124 A129:G131 A141 C141:G141 C148:C187 S148 S183:S197 C193:C197 A148:B197 A199:C199 T148:T197 T199:T201 D199:F201 A207:C216 A250:C250 A254:C256 A290:G292 A302:G303 A307:G314 A332:C334 T338 A338:G338 A344:G344 A348:G360 T348:T349 A383:G386 N390:P390 T400 S404:T408 D409:G412 A416:C418 A427:G430 S428:S429 S431 A431:C500 T432 D431:G435 D501:G514 A503:C510 T532 A521:C528 T541:T542 A542:C542 T598:T613 G586:G613 A584:D613 E586:E613 A41:C41 E41:F41 A45:C51 E65:F65 A67:C67 E67:F67 E70:F72 A402:G408 A545:G555 D387:G387 A119:F120 A106:F117 D329:G337 A42:G44 E45:G51 D61:D64 A86:F88 D132:G133 D136:G137 D148:F156 D157:G197 D202:G250 D254:G289 J295:J299 J148:J197 J70:J72 J20:J39 J400 J390 J346 J323 J254:J292 J119:J124 J74:J77 J67:J68 J41:J65 J199:J250 J136:J145 J129:J134 J416:J424 J402:J412 J392:J396 J329:J344 J79:J90 J302:J314 J427:J527 L341:L343 J348:J381 L351 L361:L373 L380 J383:J387 L396 L394 L437:L462 L464:L495 L498:L499 L67:L68 L119:L124 L302:L314 L323 L346 L408:L412 L416:L420 L429:L435 L501:L516 J545:J613 L402:L406 L518:L527 L386:L387 L20:L39 L329:L331 L333:L338 L41:L65 L70:L72 L74:L77 L79:L90 L129:L134 L148:L197 L199:L250 L254:L292 L136:L145 L423:L424 L295:L299 N104:P104 L545:L613 N600:S613 N591:S595 N587:S588 N589:N590 N596:N599 N295:T299 N423:T424 N144:T145 N254:T258 N246:T249 N238:P245 N230:P234 N223:P227 N202:T215 N199:P201 N137:P143 N134:P134 N132:P132 N79:P88 N70:P72 N55:P60 N335:T337 N329:T331 N546:T555 N521:P527 N539:P542 N532:P533 N529:T531 N501:T514 N416:T420 N409:T412 N346:P346 N332:P334 N323:P323 N302:T303 N290:T292 N129:T131 N121:T124 N105:T105 N76:T77 N68:T68 N518:T520 N235:T237 N228:T229 N136:T136 N133:T133 N581:P581 N559:P559 N402:P408 N392:P396 N387:T387 N363:P381 N348:P360 N338:P341 N304:P305 N560:S561 N361:T362 N342:T343 N89:T90 N534:T538 N306:T306 N567:S580 N557:S558 N582:N586 O582:S585 N515:P517 N41 P41 N148:P197 N262:P289 N400:P400 N427:P500 N556:P556 N562:P566 A295:G300 N20:T39 T41 N42:T54 N61:T64 N65:P65 S65:T65 N67:P67 S67:T67 S106:T117 N119:P120 S119:T120 N217:T222 N216:P216 S216:T216 N250:P250 N259:P259 N307:P314 S307:T314 S323:T323 N344:P344 S344:T344 S349:S360 S346:T346 N383:P386 S383:T386 S392:S396 S390:T390 S430:T430 S532:S533 S539:S542 N545:P545 S545:T545 D530:G542 G529 A530:C532 A529 L529:L542 J529:J542 D518:G528 N260:T261 S250:T250 S259:T259 E55:G64 T332:T334 J103:J117 L104:L117 N106:P117 H528:T528 H529:H542 A20:H39 H300:T300 F582:G585 A142:G145 H295:H299 D416:H424 H199:H250 H148:H197 H136:H145 H57:H65 F587:F588 H587:H588 F591:F595 H591:H595 F600:F613 H600:H613 H402:H412 D400:H400 D392:H396 D390:H390 H383:H387 A346:H346 A323:H323 H254:H292 H129:H134 H119:H125 H70:H77 H67:H68 H41:H55 H348:H381 H329:H344 H302:H314 H79:H117 H545:H585 H427:H527 C19:T19 A15:T18">
    <cfRule type="containsBlanks" dxfId="2955" priority="2948">
      <formula>LEN(TRIM(A15))=0</formula>
    </cfRule>
  </conditionalFormatting>
  <conditionalFormatting sqref="D512:D513 D583 D228 D246 D53:D54 D61:D63 D79:D83 D104 D135 D517 D534:D538 D541 D560:D561 D563:D581 D91:D102 D123:D124 D259 D521:D522 D200:D201">
    <cfRule type="containsBlanks" dxfId="2954" priority="2916">
      <formula>LEN(TRIM(D53))=0</formula>
    </cfRule>
  </conditionalFormatting>
  <conditionalFormatting sqref="F512:F513 F583 F228 F246 F53:F54 F534:F538 F560:F561 F123:F124 F60:F63 F79:F83 F91:F102 F104 F135 F200:F201 F259 F521:F522 F541 F563:F581">
    <cfRule type="containsBlanks" dxfId="2953" priority="2915">
      <formula>LEN(TRIM(F53))=0</formula>
    </cfRule>
  </conditionalFormatting>
  <conditionalFormatting sqref="G512:G513 G583 G228 G246 G53:G54 G517 G534:G538 G541 G560:G561 G123:G124 G259 G521:G522 G60:G63 G563:G581">
    <cfRule type="containsBlanks" dxfId="2952" priority="2914">
      <formula>LEN(TRIM(G53))=0</formula>
    </cfRule>
  </conditionalFormatting>
  <conditionalFormatting sqref="H199">
    <cfRule type="containsBlanks" dxfId="2951" priority="2597">
      <formula>LEN(TRIM(H199))=0</formula>
    </cfRule>
  </conditionalFormatting>
  <conditionalFormatting sqref="T223:T227 E223:E227">
    <cfRule type="containsBlanks" dxfId="2950" priority="2728">
      <formula>LEN(TRIM(E223))=0</formula>
    </cfRule>
  </conditionalFormatting>
  <conditionalFormatting sqref="O583:R583 O228:R228 O512:R513 O246:R246 O53:R54 O79:P83 O104:P104 O135:P135 O517:P517 O534:R538 O541:P541 O560:R561 O567:R580 O91:P102 O123:R124 O521:P522 O60:P60 O70:P70 O138:P143 O525:P527 O563:P566 O581:P581 O200:P201 O144:R145 O61:R63 O259:P259 O129:R131">
    <cfRule type="containsBlanks" dxfId="2949" priority="2911">
      <formula>LEN(TRIM(O53))=0</formula>
    </cfRule>
  </conditionalFormatting>
  <conditionalFormatting sqref="T98">
    <cfRule type="containsBlanks" dxfId="2948" priority="2947">
      <formula>LEN(TRIM(T98))=0</formula>
    </cfRule>
  </conditionalFormatting>
  <conditionalFormatting sqref="T99">
    <cfRule type="containsBlanks" dxfId="2947" priority="2946">
      <formula>LEN(TRIM(T99))=0</formula>
    </cfRule>
  </conditionalFormatting>
  <conditionalFormatting sqref="T162">
    <cfRule type="containsBlanks" dxfId="2946" priority="2945">
      <formula>LEN(TRIM(T162))=0</formula>
    </cfRule>
  </conditionalFormatting>
  <conditionalFormatting sqref="T168">
    <cfRule type="containsBlanks" dxfId="2945" priority="2944">
      <formula>LEN(TRIM(T168))=0</formula>
    </cfRule>
  </conditionalFormatting>
  <conditionalFormatting sqref="T168">
    <cfRule type="containsBlanks" dxfId="2944" priority="2943">
      <formula>LEN(TRIM(T168))=0</formula>
    </cfRule>
  </conditionalFormatting>
  <conditionalFormatting sqref="T332">
    <cfRule type="containsBlanks" dxfId="2943" priority="2942">
      <formula>LEN(TRIM(T332))=0</formula>
    </cfRule>
  </conditionalFormatting>
  <conditionalFormatting sqref="T333">
    <cfRule type="containsBlanks" dxfId="2942" priority="2941">
      <formula>LEN(TRIM(T333))=0</formula>
    </cfRule>
  </conditionalFormatting>
  <conditionalFormatting sqref="T334">
    <cfRule type="containsBlanks" dxfId="2941" priority="2940">
      <formula>LEN(TRIM(T334))=0</formula>
    </cfRule>
  </conditionalFormatting>
  <conditionalFormatting sqref="A238:B245">
    <cfRule type="containsBlanks" dxfId="2940" priority="2708">
      <formula>LEN(TRIM(A238))=0</formula>
    </cfRule>
  </conditionalFormatting>
  <conditionalFormatting sqref="T135">
    <cfRule type="containsBlanks" dxfId="2939" priority="2925">
      <formula>LEN(TRIM(T135))=0</formula>
    </cfRule>
  </conditionalFormatting>
  <conditionalFormatting sqref="T140">
    <cfRule type="containsBlanks" dxfId="2938" priority="2924">
      <formula>LEN(TRIM(T140))=0</formula>
    </cfRule>
  </conditionalFormatting>
  <conditionalFormatting sqref="J79:J83">
    <cfRule type="containsBlanks" dxfId="2937" priority="2899">
      <formula>LEN(TRIM(J79))=0</formula>
    </cfRule>
  </conditionalFormatting>
  <conditionalFormatting sqref="J43">
    <cfRule type="containsBlanks" dxfId="2936" priority="2908">
      <formula>LEN(TRIM(J43))=0</formula>
    </cfRule>
  </conditionalFormatting>
  <conditionalFormatting sqref="T56">
    <cfRule type="containsBlanks" dxfId="2935" priority="2934">
      <formula>LEN(TRIM(T56))=0</formula>
    </cfRule>
  </conditionalFormatting>
  <conditionalFormatting sqref="J138:J143">
    <cfRule type="containsBlanks" dxfId="2934" priority="2891">
      <formula>LEN(TRIM(J138))=0</formula>
    </cfRule>
  </conditionalFormatting>
  <conditionalFormatting sqref="J191 J200:J201">
    <cfRule type="containsBlanks" dxfId="2933" priority="2889">
      <formula>LEN(TRIM(J191))=0</formula>
    </cfRule>
  </conditionalFormatting>
  <conditionalFormatting sqref="T43">
    <cfRule type="containsBlanks" dxfId="2932" priority="2938">
      <formula>LEN(TRIM(T43))=0</formula>
    </cfRule>
  </conditionalFormatting>
  <conditionalFormatting sqref="E420 H420 J420 L420 S420:T420 S423:T424 L423:L424 J423:J424 H423:H424 E423:E424">
    <cfRule type="containsBlanks" dxfId="2931" priority="2939">
      <formula>LEN(TRIM(E420))=0</formula>
    </cfRule>
  </conditionalFormatting>
  <conditionalFormatting sqref="T45">
    <cfRule type="containsBlanks" dxfId="2930" priority="2937">
      <formula>LEN(TRIM(T45))=0</formula>
    </cfRule>
  </conditionalFormatting>
  <conditionalFormatting sqref="T46:T47">
    <cfRule type="containsBlanks" dxfId="2929" priority="2936">
      <formula>LEN(TRIM(T46))=0</formula>
    </cfRule>
  </conditionalFormatting>
  <conditionalFormatting sqref="T48">
    <cfRule type="containsBlanks" dxfId="2928" priority="2935">
      <formula>LEN(TRIM(T48))=0</formula>
    </cfRule>
  </conditionalFormatting>
  <conditionalFormatting sqref="T120">
    <cfRule type="containsBlanks" dxfId="2927" priority="2928">
      <formula>LEN(TRIM(T120))=0</formula>
    </cfRule>
  </conditionalFormatting>
  <conditionalFormatting sqref="T60">
    <cfRule type="containsBlanks" dxfId="2926" priority="2933">
      <formula>LEN(TRIM(T60))=0</formula>
    </cfRule>
  </conditionalFormatting>
  <conditionalFormatting sqref="T62">
    <cfRule type="containsBlanks" dxfId="2925" priority="2932">
      <formula>LEN(TRIM(T62))=0</formula>
    </cfRule>
  </conditionalFormatting>
  <conditionalFormatting sqref="T83">
    <cfRule type="containsBlanks" dxfId="2924" priority="2930">
      <formula>LEN(TRIM(T83))=0</formula>
    </cfRule>
  </conditionalFormatting>
  <conditionalFormatting sqref="T86">
    <cfRule type="containsBlanks" dxfId="2923" priority="2929">
      <formula>LEN(TRIM(T86))=0</formula>
    </cfRule>
  </conditionalFormatting>
  <conditionalFormatting sqref="T68">
    <cfRule type="containsBlanks" dxfId="2922" priority="2931">
      <formula>LEN(TRIM(T68))=0</formula>
    </cfRule>
  </conditionalFormatting>
  <conditionalFormatting sqref="T151">
    <cfRule type="containsBlanks" dxfId="2921" priority="2922">
      <formula>LEN(TRIM(T151))=0</formula>
    </cfRule>
  </conditionalFormatting>
  <conditionalFormatting sqref="T157">
    <cfRule type="containsBlanks" dxfId="2920" priority="2921">
      <formula>LEN(TRIM(T157))=0</formula>
    </cfRule>
  </conditionalFormatting>
  <conditionalFormatting sqref="T123">
    <cfRule type="containsBlanks" dxfId="2919" priority="2927">
      <formula>LEN(TRIM(T123))=0</formula>
    </cfRule>
  </conditionalFormatting>
  <conditionalFormatting sqref="T124">
    <cfRule type="containsBlanks" dxfId="2918" priority="2926">
      <formula>LEN(TRIM(T124))=0</formula>
    </cfRule>
  </conditionalFormatting>
  <conditionalFormatting sqref="T150">
    <cfRule type="containsBlanks" dxfId="2917" priority="2923">
      <formula>LEN(TRIM(T150))=0</formula>
    </cfRule>
  </conditionalFormatting>
  <conditionalFormatting sqref="T158">
    <cfRule type="containsBlanks" dxfId="2916" priority="2920">
      <formula>LEN(TRIM(T158))=0</formula>
    </cfRule>
  </conditionalFormatting>
  <conditionalFormatting sqref="J563:J567">
    <cfRule type="containsBlanks" dxfId="2915" priority="2875">
      <formula>LEN(TRIM(J563))=0</formula>
    </cfRule>
  </conditionalFormatting>
  <conditionalFormatting sqref="J577">
    <cfRule type="containsBlanks" dxfId="2914" priority="2874">
      <formula>LEN(TRIM(J577))=0</formula>
    </cfRule>
  </conditionalFormatting>
  <conditionalFormatting sqref="O583:R583 O228:R228 O246:R246 O423:R424 O512:R513 O306:R306 O363:P363 O53:R54 O79:P83 O104:P104 O135:P135 O517:P517 O534:R538 O541:P541 O560:R561 O567:R580 O91:P102 O123:R124 O521:P522 O60:P60 O70:P70 O138:P143 O525:P527 O563:P566 O581:P581 O200:P201 O144:R145 O61:R63 O259:P259 O129:R131">
    <cfRule type="containsBlanks" dxfId="2913" priority="2913">
      <formula>LEN(TRIM(O53))=0</formula>
    </cfRule>
  </conditionalFormatting>
  <conditionalFormatting sqref="T512">
    <cfRule type="containsBlanks" dxfId="2912" priority="2919">
      <formula>LEN(TRIM(T512))=0</formula>
    </cfRule>
  </conditionalFormatting>
  <conditionalFormatting sqref="J20:J30 L20:L30 J44 J53:J54 J61 J68 J123:J124 J228 J246 J254:J256 J419:J420 J530:J531 J558 J568:J576 J578:J579 L53:L54 L512:L513 S512:T513 E512:E513 J512:J513 L44 L61 L68 L123:L124 L228 L246 L254:L256 L419:L420 L530:L531 L558 L568:L576 L578:L579 H512:H513 H583 T581 H53:H54 H228 E228 E246 S246:T246 H246 L306 J306 L423:L424 J423:J424 S53:T54 E53:E54 E60:E63 E79:E83 T79:T83 H79:H83 E104 T104 H104 T135 E135 H517 E517 T517 J534:J538 L534:L538 H534:H538 E534:E538 S534:T538 T541 E541 H541 L541 H560:H561 E560:E561 E563:E581 E91:E102 T91:T102 H91:H102 E123:E124 S123:T124 E259 H259 E521:E522 H521:H522 T60 T138:T143 E200:E201 H60:H63 H138:H145 S144:T145 J144:J145 H563:H581 J560:J561 G561 S61:T63 S129:T131 S228:T228 T521:T527 S19:T19 L560:L561 L144:L145 N145:P145 N561:P561 S259:T259">
    <cfRule type="containsBlanks" dxfId="2911" priority="2918">
      <formula>LEN(TRIM(E19))=0</formula>
    </cfRule>
  </conditionalFormatting>
  <conditionalFormatting sqref="A53:B54 A512:B513 A228:B228 A246:B246 A60:B63 A79:B83 A104:B104 A135:B135 A517:B517 A534:B538 A541:B541 A560:B561 A563:B583 A91:B102 A123:B124 A259:B259 A200:B201 A19">
    <cfRule type="containsBlanks" dxfId="2910" priority="2917">
      <formula>LEN(TRIM(A19))=0</formula>
    </cfRule>
  </conditionalFormatting>
  <conditionalFormatting sqref="J31">
    <cfRule type="containsBlanks" dxfId="2909" priority="2910">
      <formula>LEN(TRIM(J31))=0</formula>
    </cfRule>
  </conditionalFormatting>
  <conditionalFormatting sqref="J250">
    <cfRule type="containsBlanks" dxfId="2908" priority="2887">
      <formula>LEN(TRIM(J250))=0</formula>
    </cfRule>
  </conditionalFormatting>
  <conditionalFormatting sqref="L259">
    <cfRule type="containsBlanks" dxfId="2907" priority="2839">
      <formula>LEN(TRIM(L259))=0</formula>
    </cfRule>
  </conditionalFormatting>
  <conditionalFormatting sqref="J70">
    <cfRule type="containsBlanks" dxfId="2906" priority="2902">
      <formula>LEN(TRIM(J70))=0</formula>
    </cfRule>
  </conditionalFormatting>
  <conditionalFormatting sqref="O420:R420 O423:R424">
    <cfRule type="containsBlanks" dxfId="2905" priority="2912">
      <formula>LEN(TRIM(O420))=0</formula>
    </cfRule>
  </conditionalFormatting>
  <conditionalFormatting sqref="J577">
    <cfRule type="containsBlanks" dxfId="2904" priority="2873">
      <formula>LEN(TRIM(J577))=0</formula>
    </cfRule>
  </conditionalFormatting>
  <conditionalFormatting sqref="J31">
    <cfRule type="containsBlanks" dxfId="2903" priority="2909">
      <formula>LEN(TRIM(J31))=0</formula>
    </cfRule>
  </conditionalFormatting>
  <conditionalFormatting sqref="J43">
    <cfRule type="containsBlanks" dxfId="2902" priority="2907">
      <formula>LEN(TRIM(J43))=0</formula>
    </cfRule>
  </conditionalFormatting>
  <conditionalFormatting sqref="J79:J83">
    <cfRule type="containsBlanks" dxfId="2901" priority="2900">
      <formula>LEN(TRIM(J79))=0</formula>
    </cfRule>
  </conditionalFormatting>
  <conditionalFormatting sqref="J60">
    <cfRule type="containsBlanks" dxfId="2900" priority="2906">
      <formula>LEN(TRIM(J60))=0</formula>
    </cfRule>
  </conditionalFormatting>
  <conditionalFormatting sqref="J60">
    <cfRule type="containsBlanks" dxfId="2899" priority="2905">
      <formula>LEN(TRIM(J60))=0</formula>
    </cfRule>
  </conditionalFormatting>
  <conditionalFormatting sqref="J390">
    <cfRule type="containsBlanks" dxfId="2898" priority="2881">
      <formula>LEN(TRIM(J390))=0</formula>
    </cfRule>
  </conditionalFormatting>
  <conditionalFormatting sqref="J563:J567">
    <cfRule type="containsBlanks" dxfId="2897" priority="2876">
      <formula>LEN(TRIM(J563))=0</formula>
    </cfRule>
  </conditionalFormatting>
  <conditionalFormatting sqref="J541">
    <cfRule type="containsBlanks" dxfId="2896" priority="2878">
      <formula>LEN(TRIM(J541))=0</formula>
    </cfRule>
  </conditionalFormatting>
  <conditionalFormatting sqref="J541">
    <cfRule type="containsBlanks" dxfId="2895" priority="2877">
      <formula>LEN(TRIM(J541))=0</formula>
    </cfRule>
  </conditionalFormatting>
  <conditionalFormatting sqref="A51:B51 O51:Q51 J51 T51 E51:G51">
    <cfRule type="containsBlanks" dxfId="2894" priority="2866">
      <formula>LEN(TRIM(A51))=0</formula>
    </cfRule>
  </conditionalFormatting>
  <conditionalFormatting sqref="J517 J525:J527 J521:J522 J529">
    <cfRule type="containsBlanks" dxfId="2893" priority="2880">
      <formula>LEN(TRIM(J517))=0</formula>
    </cfRule>
  </conditionalFormatting>
  <conditionalFormatting sqref="J517 J525:J527 J521:J522 J529">
    <cfRule type="containsBlanks" dxfId="2892" priority="2879">
      <formula>LEN(TRIM(J517))=0</formula>
    </cfRule>
  </conditionalFormatting>
  <conditionalFormatting sqref="J580:J581 J583">
    <cfRule type="containsBlanks" dxfId="2891" priority="2872">
      <formula>LEN(TRIM(J580))=0</formula>
    </cfRule>
  </conditionalFormatting>
  <conditionalFormatting sqref="J580:J581 J583">
    <cfRule type="containsBlanks" dxfId="2890" priority="2871">
      <formula>LEN(TRIM(J580))=0</formula>
    </cfRule>
  </conditionalFormatting>
  <conditionalFormatting sqref="J188">
    <cfRule type="containsBlanks" dxfId="2889" priority="2870">
      <formula>LEN(TRIM(J188))=0</formula>
    </cfRule>
  </conditionalFormatting>
  <conditionalFormatting sqref="J189">
    <cfRule type="containsBlanks" dxfId="2888" priority="2869">
      <formula>LEN(TRIM(J189))=0</formula>
    </cfRule>
  </conditionalFormatting>
  <conditionalFormatting sqref="J190">
    <cfRule type="containsBlanks" dxfId="2887" priority="2868">
      <formula>LEN(TRIM(J190))=0</formula>
    </cfRule>
  </conditionalFormatting>
  <conditionalFormatting sqref="J192">
    <cfRule type="containsBlanks" dxfId="2886" priority="2867">
      <formula>LEN(TRIM(J192))=0</formula>
    </cfRule>
  </conditionalFormatting>
  <conditionalFormatting sqref="L91:L104">
    <cfRule type="containsBlanks" dxfId="2885" priority="2852">
      <formula>LEN(TRIM(L91))=0</formula>
    </cfRule>
  </conditionalFormatting>
  <conditionalFormatting sqref="L91:L104">
    <cfRule type="containsBlanks" dxfId="2884" priority="2851">
      <formula>LEN(TRIM(L91))=0</formula>
    </cfRule>
  </conditionalFormatting>
  <conditionalFormatting sqref="L31">
    <cfRule type="containsBlanks" dxfId="2883" priority="2864">
      <formula>LEN(TRIM(L31))=0</formula>
    </cfRule>
  </conditionalFormatting>
  <conditionalFormatting sqref="L31">
    <cfRule type="containsBlanks" dxfId="2882" priority="2863">
      <formula>LEN(TRIM(L31))=0</formula>
    </cfRule>
  </conditionalFormatting>
  <conditionalFormatting sqref="L563:L567">
    <cfRule type="containsBlanks" dxfId="2881" priority="2834">
      <formula>LEN(TRIM(L563))=0</formula>
    </cfRule>
  </conditionalFormatting>
  <conditionalFormatting sqref="L363">
    <cfRule type="containsBlanks" dxfId="2880" priority="2838">
      <formula>LEN(TRIM(L363))=0</formula>
    </cfRule>
  </conditionalFormatting>
  <conditionalFormatting sqref="L363">
    <cfRule type="containsBlanks" dxfId="2879" priority="2837">
      <formula>LEN(TRIM(L363))=0</formula>
    </cfRule>
  </conditionalFormatting>
  <conditionalFormatting sqref="L525:L527 L521:L522 L529">
    <cfRule type="containsBlanks" dxfId="2878" priority="2836">
      <formula>LEN(TRIM(L521))=0</formula>
    </cfRule>
  </conditionalFormatting>
  <conditionalFormatting sqref="L525:L527 L521:L522 L529">
    <cfRule type="containsBlanks" dxfId="2877" priority="2835">
      <formula>LEN(TRIM(L521))=0</formula>
    </cfRule>
  </conditionalFormatting>
  <conditionalFormatting sqref="N512:N513 N583 N228 N246 N53:N54 N60:N63 N79:N83 N104 N135 N517 N534:N538 N541 N560:N561 N563:N581 N91:N102 N123:N124 N259 N521:N522 N200:N201 O145:P145">
    <cfRule type="containsBlanks" dxfId="2876" priority="2827">
      <formula>LEN(TRIM(N53))=0</formula>
    </cfRule>
  </conditionalFormatting>
  <conditionalFormatting sqref="N51">
    <cfRule type="containsBlanks" dxfId="2875" priority="2826">
      <formula>LEN(TRIM(N51))=0</formula>
    </cfRule>
  </conditionalFormatting>
  <conditionalFormatting sqref="L563:L567">
    <cfRule type="containsBlanks" dxfId="2874" priority="2833">
      <formula>LEN(TRIM(L563))=0</formula>
    </cfRule>
  </conditionalFormatting>
  <conditionalFormatting sqref="L583 L580:L581">
    <cfRule type="containsBlanks" dxfId="2873" priority="2830">
      <formula>LEN(TRIM(L580))=0</formula>
    </cfRule>
  </conditionalFormatting>
  <conditionalFormatting sqref="L583 L580:L581">
    <cfRule type="containsBlanks" dxfId="2872" priority="2829">
      <formula>LEN(TRIM(L580))=0</formula>
    </cfRule>
  </conditionalFormatting>
  <conditionalFormatting sqref="L577">
    <cfRule type="containsBlanks" dxfId="2871" priority="2832">
      <formula>LEN(TRIM(L577))=0</formula>
    </cfRule>
  </conditionalFormatting>
  <conditionalFormatting sqref="L577">
    <cfRule type="containsBlanks" dxfId="2870" priority="2831">
      <formula>LEN(TRIM(L577))=0</formula>
    </cfRule>
  </conditionalFormatting>
  <conditionalFormatting sqref="O262:P289">
    <cfRule type="containsBlanks" dxfId="2869" priority="2684">
      <formula>LEN(TRIM(O262))=0</formula>
    </cfRule>
  </conditionalFormatting>
  <conditionalFormatting sqref="O262:P289">
    <cfRule type="containsBlanks" dxfId="2868" priority="2683">
      <formula>LEN(TRIM(O262))=0</formula>
    </cfRule>
  </conditionalFormatting>
  <conditionalFormatting sqref="H521:H522 H525:H527">
    <cfRule type="containsBlanks" dxfId="2867" priority="2760">
      <formula>LEN(TRIM(H521))=0</formula>
    </cfRule>
  </conditionalFormatting>
  <conditionalFormatting sqref="A51:B51 O51:Q51 J51 T51 E51:G51">
    <cfRule type="containsBlanks" dxfId="2866" priority="2865">
      <formula>LEN(TRIM(A51))=0</formula>
    </cfRule>
  </conditionalFormatting>
  <conditionalFormatting sqref="J62:J63">
    <cfRule type="containsBlanks" dxfId="2865" priority="2904">
      <formula>LEN(TRIM(J62))=0</formula>
    </cfRule>
  </conditionalFormatting>
  <conditionalFormatting sqref="J62:J63">
    <cfRule type="containsBlanks" dxfId="2864" priority="2903">
      <formula>LEN(TRIM(J62))=0</formula>
    </cfRule>
  </conditionalFormatting>
  <conditionalFormatting sqref="L43">
    <cfRule type="containsBlanks" dxfId="2863" priority="2862">
      <formula>LEN(TRIM(L43))=0</formula>
    </cfRule>
  </conditionalFormatting>
  <conditionalFormatting sqref="L43">
    <cfRule type="containsBlanks" dxfId="2862" priority="2861">
      <formula>LEN(TRIM(L43))=0</formula>
    </cfRule>
  </conditionalFormatting>
  <conditionalFormatting sqref="J138:J143">
    <cfRule type="containsBlanks" dxfId="2861" priority="2892">
      <formula>LEN(TRIM(J138))=0</formula>
    </cfRule>
  </conditionalFormatting>
  <conditionalFormatting sqref="J70">
    <cfRule type="containsBlanks" dxfId="2860" priority="2901">
      <formula>LEN(TRIM(J70))=0</formula>
    </cfRule>
  </conditionalFormatting>
  <conditionalFormatting sqref="J91:J102">
    <cfRule type="containsBlanks" dxfId="2859" priority="2898">
      <formula>LEN(TRIM(J91))=0</formula>
    </cfRule>
  </conditionalFormatting>
  <conditionalFormatting sqref="J91:J102">
    <cfRule type="containsBlanks" dxfId="2858" priority="2897">
      <formula>LEN(TRIM(J91))=0</formula>
    </cfRule>
  </conditionalFormatting>
  <conditionalFormatting sqref="J104">
    <cfRule type="containsBlanks" dxfId="2857" priority="2896">
      <formula>LEN(TRIM(J104))=0</formula>
    </cfRule>
  </conditionalFormatting>
  <conditionalFormatting sqref="J104">
    <cfRule type="containsBlanks" dxfId="2856" priority="2895">
      <formula>LEN(TRIM(J104))=0</formula>
    </cfRule>
  </conditionalFormatting>
  <conditionalFormatting sqref="H586">
    <cfRule type="containsBlanks" dxfId="2855" priority="2756">
      <formula>LEN(TRIM(H586))=0</formula>
    </cfRule>
  </conditionalFormatting>
  <conditionalFormatting sqref="H586">
    <cfRule type="containsBlanks" dxfId="2854" priority="2755">
      <formula>LEN(TRIM(H586))=0</formula>
    </cfRule>
  </conditionalFormatting>
  <conditionalFormatting sqref="J135">
    <cfRule type="containsBlanks" dxfId="2853" priority="2894">
      <formula>LEN(TRIM(J135))=0</formula>
    </cfRule>
  </conditionalFormatting>
  <conditionalFormatting sqref="J135">
    <cfRule type="containsBlanks" dxfId="2852" priority="2893">
      <formula>LEN(TRIM(J135))=0</formula>
    </cfRule>
  </conditionalFormatting>
  <conditionalFormatting sqref="L79:L83">
    <cfRule type="containsBlanks" dxfId="2851" priority="2853">
      <formula>LEN(TRIM(L79))=0</formula>
    </cfRule>
  </conditionalFormatting>
  <conditionalFormatting sqref="J191 J200:J201">
    <cfRule type="containsBlanks" dxfId="2850" priority="2890">
      <formula>LEN(TRIM(J191))=0</formula>
    </cfRule>
  </conditionalFormatting>
  <conditionalFormatting sqref="J250">
    <cfRule type="containsBlanks" dxfId="2849" priority="2888">
      <formula>LEN(TRIM(J250))=0</formula>
    </cfRule>
  </conditionalFormatting>
  <conditionalFormatting sqref="L104">
    <cfRule type="containsBlanks" dxfId="2848" priority="2850">
      <formula>LEN(TRIM(L104))=0</formula>
    </cfRule>
  </conditionalFormatting>
  <conditionalFormatting sqref="L62:L63">
    <cfRule type="containsBlanks" dxfId="2847" priority="2858">
      <formula>LEN(TRIM(L62))=0</formula>
    </cfRule>
  </conditionalFormatting>
  <conditionalFormatting sqref="J259">
    <cfRule type="containsBlanks" dxfId="2846" priority="2886">
      <formula>LEN(TRIM(J259))=0</formula>
    </cfRule>
  </conditionalFormatting>
  <conditionalFormatting sqref="J259">
    <cfRule type="containsBlanks" dxfId="2845" priority="2885">
      <formula>LEN(TRIM(J259))=0</formula>
    </cfRule>
  </conditionalFormatting>
  <conditionalFormatting sqref="J363">
    <cfRule type="containsBlanks" dxfId="2844" priority="2883">
      <formula>LEN(TRIM(J363))=0</formula>
    </cfRule>
  </conditionalFormatting>
  <conditionalFormatting sqref="J390">
    <cfRule type="containsBlanks" dxfId="2843" priority="2882">
      <formula>LEN(TRIM(J390))=0</formula>
    </cfRule>
  </conditionalFormatting>
  <conditionalFormatting sqref="L70">
    <cfRule type="containsBlanks" dxfId="2842" priority="2856">
      <formula>LEN(TRIM(L70))=0</formula>
    </cfRule>
  </conditionalFormatting>
  <conditionalFormatting sqref="L70">
    <cfRule type="containsBlanks" dxfId="2841" priority="2855">
      <formula>LEN(TRIM(L70))=0</formula>
    </cfRule>
  </conditionalFormatting>
  <conditionalFormatting sqref="J363">
    <cfRule type="containsBlanks" dxfId="2840" priority="2884">
      <formula>LEN(TRIM(J363))=0</formula>
    </cfRule>
  </conditionalFormatting>
  <conditionalFormatting sqref="L250">
    <cfRule type="containsBlanks" dxfId="2839" priority="2841">
      <formula>LEN(TRIM(L250))=0</formula>
    </cfRule>
  </conditionalFormatting>
  <conditionalFormatting sqref="L259">
    <cfRule type="containsBlanks" dxfId="2838" priority="2840">
      <formula>LEN(TRIM(L259))=0</formula>
    </cfRule>
  </conditionalFormatting>
  <conditionalFormatting sqref="L79:L83">
    <cfRule type="containsBlanks" dxfId="2837" priority="2854">
      <formula>LEN(TRIM(L79))=0</formula>
    </cfRule>
  </conditionalFormatting>
  <conditionalFormatting sqref="L104">
    <cfRule type="containsBlanks" dxfId="2836" priority="2849">
      <formula>LEN(TRIM(L104))=0</formula>
    </cfRule>
  </conditionalFormatting>
  <conditionalFormatting sqref="L60">
    <cfRule type="containsBlanks" dxfId="2835" priority="2860">
      <formula>LEN(TRIM(L60))=0</formula>
    </cfRule>
  </conditionalFormatting>
  <conditionalFormatting sqref="L60">
    <cfRule type="containsBlanks" dxfId="2834" priority="2859">
      <formula>LEN(TRIM(L60))=0</formula>
    </cfRule>
  </conditionalFormatting>
  <conditionalFormatting sqref="L135">
    <cfRule type="containsBlanks" dxfId="2833" priority="2848">
      <formula>LEN(TRIM(L135))=0</formula>
    </cfRule>
  </conditionalFormatting>
  <conditionalFormatting sqref="L62:L63">
    <cfRule type="containsBlanks" dxfId="2832" priority="2857">
      <formula>LEN(TRIM(L62))=0</formula>
    </cfRule>
  </conditionalFormatting>
  <conditionalFormatting sqref="L200:L201">
    <cfRule type="containsBlanks" dxfId="2831" priority="2843">
      <formula>LEN(TRIM(L200))=0</formula>
    </cfRule>
  </conditionalFormatting>
  <conditionalFormatting sqref="L250">
    <cfRule type="containsBlanks" dxfId="2830" priority="2842">
      <formula>LEN(TRIM(L250))=0</formula>
    </cfRule>
  </conditionalFormatting>
  <conditionalFormatting sqref="L200:L201">
    <cfRule type="containsBlanks" dxfId="2829" priority="2844">
      <formula>LEN(TRIM(L200))=0</formula>
    </cfRule>
  </conditionalFormatting>
  <conditionalFormatting sqref="L135">
    <cfRule type="containsBlanks" dxfId="2828" priority="2847">
      <formula>LEN(TRIM(L135))=0</formula>
    </cfRule>
  </conditionalFormatting>
  <conditionalFormatting sqref="L138:L143">
    <cfRule type="containsBlanks" dxfId="2827" priority="2846">
      <formula>LEN(TRIM(L138))=0</formula>
    </cfRule>
  </conditionalFormatting>
  <conditionalFormatting sqref="L138:L143">
    <cfRule type="containsBlanks" dxfId="2826" priority="2845">
      <formula>LEN(TRIM(L138))=0</formula>
    </cfRule>
  </conditionalFormatting>
  <conditionalFormatting sqref="O582:R582">
    <cfRule type="containsBlanks" dxfId="2825" priority="2813">
      <formula>LEN(TRIM(O582))=0</formula>
    </cfRule>
  </conditionalFormatting>
  <conditionalFormatting sqref="J582">
    <cfRule type="containsBlanks" dxfId="2824" priority="2812">
      <formula>LEN(TRIM(J582))=0</formula>
    </cfRule>
  </conditionalFormatting>
  <conditionalFormatting sqref="N51">
    <cfRule type="containsBlanks" dxfId="2823" priority="2825">
      <formula>LEN(TRIM(N51))=0</formula>
    </cfRule>
  </conditionalFormatting>
  <conditionalFormatting sqref="E144:E145">
    <cfRule type="containsBlanks" dxfId="2822" priority="2781">
      <formula>LEN(TRIM(E144))=0</formula>
    </cfRule>
  </conditionalFormatting>
  <conditionalFormatting sqref="G304:G305">
    <cfRule type="containsBlanks" dxfId="2821" priority="2670">
      <formula>LEN(TRIM(G304))=0</formula>
    </cfRule>
  </conditionalFormatting>
  <conditionalFormatting sqref="A216:B216">
    <cfRule type="containsBlanks" dxfId="2820" priority="2824">
      <formula>LEN(TRIM(A216))=0</formula>
    </cfRule>
  </conditionalFormatting>
  <conditionalFormatting sqref="S216 D216:G216">
    <cfRule type="containsBlanks" dxfId="2819" priority="2823">
      <formula>LEN(TRIM(D216))=0</formula>
    </cfRule>
  </conditionalFormatting>
  <conditionalFormatting sqref="T216">
    <cfRule type="containsBlanks" dxfId="2818" priority="2822">
      <formula>LEN(TRIM(T216))=0</formula>
    </cfRule>
  </conditionalFormatting>
  <conditionalFormatting sqref="J582">
    <cfRule type="containsBlanks" dxfId="2817" priority="2811">
      <formula>LEN(TRIM(J582))=0</formula>
    </cfRule>
  </conditionalFormatting>
  <conditionalFormatting sqref="L582">
    <cfRule type="containsBlanks" dxfId="2816" priority="2810">
      <formula>LEN(TRIM(L582))=0</formula>
    </cfRule>
  </conditionalFormatting>
  <conditionalFormatting sqref="J262:J289">
    <cfRule type="containsBlanks" dxfId="2815" priority="2682">
      <formula>LEN(TRIM(J262))=0</formula>
    </cfRule>
  </conditionalFormatting>
  <conditionalFormatting sqref="J262:J289">
    <cfRule type="containsBlanks" dxfId="2814" priority="2681">
      <formula>LEN(TRIM(J262))=0</formula>
    </cfRule>
  </conditionalFormatting>
  <conditionalFormatting sqref="A216:B216 S216:T216 D216:G216">
    <cfRule type="containsBlanks" dxfId="2813" priority="2821">
      <formula>LEN(TRIM(A216))=0</formula>
    </cfRule>
  </conditionalFormatting>
  <conditionalFormatting sqref="N246 N423:N424 N512:N513 N583 N228 N306 N363 N53:N54 N60:N63 N79:N83 N104 N135 N517 N534:N538 N541 N560:N561 N563:N581 N91:N102 N123:N124 N259 N521:N522 N200:N201 O145:P145">
    <cfRule type="containsBlanks" dxfId="2812" priority="2828">
      <formula>LEN(TRIM(N53))=0</formula>
    </cfRule>
  </conditionalFormatting>
  <conditionalFormatting sqref="C189">
    <cfRule type="containsBlanks" dxfId="2811" priority="2799">
      <formula>LEN(TRIM(C189))=0</formula>
    </cfRule>
  </conditionalFormatting>
  <conditionalFormatting sqref="N420 N423:N424">
    <cfRule type="containsBlanks" dxfId="2810" priority="2949">
      <formula>LEN(TRIM(N420))=0</formula>
    </cfRule>
  </conditionalFormatting>
  <conditionalFormatting sqref="F304:F305">
    <cfRule type="containsBlanks" dxfId="2809" priority="2950">
      <formula>LEN(TRIM(F304))=0</formula>
    </cfRule>
  </conditionalFormatting>
  <conditionalFormatting sqref="S582 H582">
    <cfRule type="containsBlanks" dxfId="2808" priority="2817">
      <formula>LEN(TRIM(H582))=0</formula>
    </cfRule>
  </conditionalFormatting>
  <conditionalFormatting sqref="D582">
    <cfRule type="containsBlanks" dxfId="2807" priority="2816">
      <formula>LEN(TRIM(D582))=0</formula>
    </cfRule>
  </conditionalFormatting>
  <conditionalFormatting sqref="F582">
    <cfRule type="containsBlanks" dxfId="2806" priority="2815">
      <formula>LEN(TRIM(F582))=0</formula>
    </cfRule>
  </conditionalFormatting>
  <conditionalFormatting sqref="H200:H201">
    <cfRule type="containsBlanks" dxfId="2805" priority="2820">
      <formula>LEN(TRIM(H200))=0</formula>
    </cfRule>
  </conditionalFormatting>
  <conditionalFormatting sqref="H200:H201">
    <cfRule type="containsBlanks" dxfId="2804" priority="2819">
      <formula>LEN(TRIM(H200))=0</formula>
    </cfRule>
  </conditionalFormatting>
  <conditionalFormatting sqref="O582:R582">
    <cfRule type="containsBlanks" dxfId="2803" priority="2951">
      <formula>LEN(TRIM(O582))=0</formula>
    </cfRule>
  </conditionalFormatting>
  <conditionalFormatting sqref="A74:B74 N74:P74">
    <cfRule type="containsBlanks" dxfId="2802" priority="2448">
      <formula>LEN(TRIM(A74))=0</formula>
    </cfRule>
  </conditionalFormatting>
  <conditionalFormatting sqref="G582">
    <cfRule type="containsBlanks" dxfId="2801" priority="2814">
      <formula>LEN(TRIM(G582))=0</formula>
    </cfRule>
  </conditionalFormatting>
  <conditionalFormatting sqref="O348:P348">
    <cfRule type="containsBlanks" dxfId="2800" priority="2558">
      <formula>LEN(TRIM(O348))=0</formula>
    </cfRule>
  </conditionalFormatting>
  <conditionalFormatting sqref="S582 H582">
    <cfRule type="containsBlanks" dxfId="2799" priority="2818">
      <formula>LEN(TRIM(H582))=0</formula>
    </cfRule>
  </conditionalFormatting>
  <conditionalFormatting sqref="C190">
    <cfRule type="containsBlanks" dxfId="2798" priority="2797">
      <formula>LEN(TRIM(C190))=0</formula>
    </cfRule>
  </conditionalFormatting>
  <conditionalFormatting sqref="C192">
    <cfRule type="containsBlanks" dxfId="2797" priority="2796">
      <formula>LEN(TRIM(C192))=0</formula>
    </cfRule>
  </conditionalFormatting>
  <conditionalFormatting sqref="C188">
    <cfRule type="containsBlanks" dxfId="2796" priority="2801">
      <formula>LEN(TRIM(C188))=0</formula>
    </cfRule>
  </conditionalFormatting>
  <conditionalFormatting sqref="C190">
    <cfRule type="containsBlanks" dxfId="2795" priority="2798">
      <formula>LEN(TRIM(C190))=0</formula>
    </cfRule>
  </conditionalFormatting>
  <conditionalFormatting sqref="C189">
    <cfRule type="containsBlanks" dxfId="2794" priority="2800">
      <formula>LEN(TRIM(C189))=0</formula>
    </cfRule>
  </conditionalFormatting>
  <conditionalFormatting sqref="L582">
    <cfRule type="containsBlanks" dxfId="2793" priority="2809">
      <formula>LEN(TRIM(L582))=0</formula>
    </cfRule>
  </conditionalFormatting>
  <conditionalFormatting sqref="N582">
    <cfRule type="containsBlanks" dxfId="2792" priority="2807">
      <formula>LEN(TRIM(N582))=0</formula>
    </cfRule>
  </conditionalFormatting>
  <conditionalFormatting sqref="N582">
    <cfRule type="containsBlanks" dxfId="2791" priority="2808">
      <formula>LEN(TRIM(N582))=0</formula>
    </cfRule>
  </conditionalFormatting>
  <conditionalFormatting sqref="D582:D583 A228:B228 A246:B246 A306:B306 A363:B363 A390:B390 A423:B424 A419:B420 A60:B63 A79:B83 A104:B104 A135:B135 D135:F135 A517:B517 A534:B538 A541:B541 A560:B561 A563:B583 A53:B54 A91:B102 A123:B124 A259:B259 A512:B513 T60 T79:T83 T91:T102 T104 T135 T138:T143 T363 T390 T517 T521:T527 T541 A200:B201 L74:L75 H125 N91:P102 J135 D91:F102 J91:J102 A19 H91:H102 L91:L104 L135 N135:P135">
    <cfRule type="containsBlanks" dxfId="2790" priority="2806">
      <formula>LEN(TRIM(A19))=0</formula>
    </cfRule>
  </conditionalFormatting>
  <conditionalFormatting sqref="C583 C191 C228 C246 C306 C363 C390 C423:C424 C419:C420 C60:C63 C79:C83 C104 C135 C517 C534:C538 C541 C560:C561 C563:C580 C53:C54 C91:C102 C123:C124 C259 C512:C513 C200:C201">
    <cfRule type="containsBlanks" dxfId="2789" priority="2805">
      <formula>LEN(TRIM(C53))=0</formula>
    </cfRule>
  </conditionalFormatting>
  <conditionalFormatting sqref="C83 C191 C104 C135 C91:C102 C123:C124">
    <cfRule type="containsBlanks" dxfId="2788" priority="2804">
      <formula>LEN(TRIM(C83))=0</formula>
    </cfRule>
  </conditionalFormatting>
  <conditionalFormatting sqref="C581:C582">
    <cfRule type="containsBlanks" dxfId="2787" priority="2803">
      <formula>LEN(TRIM(C581))=0</formula>
    </cfRule>
  </conditionalFormatting>
  <conditionalFormatting sqref="H584:H585 H587:H588 H591:H595">
    <cfRule type="containsBlanks" dxfId="2786" priority="2793">
      <formula>LEN(TRIM(H584))=0</formula>
    </cfRule>
  </conditionalFormatting>
  <conditionalFormatting sqref="C188">
    <cfRule type="containsBlanks" dxfId="2785" priority="2802">
      <formula>LEN(TRIM(C188))=0</formula>
    </cfRule>
  </conditionalFormatting>
  <conditionalFormatting sqref="E530:E531">
    <cfRule type="containsBlanks" dxfId="2784" priority="2776">
      <formula>LEN(TRIM(E530))=0</formula>
    </cfRule>
  </conditionalFormatting>
  <conditionalFormatting sqref="E534:E535">
    <cfRule type="containsBlanks" dxfId="2783" priority="2775">
      <formula>LEN(TRIM(E534))=0</formula>
    </cfRule>
  </conditionalFormatting>
  <conditionalFormatting sqref="C192">
    <cfRule type="containsBlanks" dxfId="2782" priority="2795">
      <formula>LEN(TRIM(C192))=0</formula>
    </cfRule>
  </conditionalFormatting>
  <conditionalFormatting sqref="H584:H585 H587:H588 H591:H595">
    <cfRule type="containsBlanks" dxfId="2781" priority="2794">
      <formula>LEN(TRIM(H584))=0</formula>
    </cfRule>
  </conditionalFormatting>
  <conditionalFormatting sqref="F584:F585 F587:F588 F591:F595">
    <cfRule type="containsBlanks" dxfId="2780" priority="2792">
      <formula>LEN(TRIM(F584))=0</formula>
    </cfRule>
  </conditionalFormatting>
  <conditionalFormatting sqref="E582:E583">
    <cfRule type="containsBlanks" dxfId="2779" priority="2769">
      <formula>LEN(TRIM(E582))=0</formula>
    </cfRule>
  </conditionalFormatting>
  <conditionalFormatting sqref="O584:R585 O587:R588 O586:P586 O591:R595 O589:P590 O596:P599">
    <cfRule type="containsBlanks" dxfId="2778" priority="2790">
      <formula>LEN(TRIM(O584))=0</formula>
    </cfRule>
  </conditionalFormatting>
  <conditionalFormatting sqref="O584:R585 O587:R588 O586:P586 O591:R595 O589:P590 O596:P599">
    <cfRule type="containsBlanks" dxfId="2777" priority="2791">
      <formula>LEN(TRIM(O584))=0</formula>
    </cfRule>
  </conditionalFormatting>
  <conditionalFormatting sqref="D584:D585 D586:E586 J586 J589:J590 J596:J599 G586 D589:E590 G589:G590 D596:E599 G596:G599 L596:L599 L589:L590 L586 N586:P586 N589:P590 N596:P599">
    <cfRule type="containsBlanks" dxfId="2776" priority="2789">
      <formula>LEN(TRIM(D584))=0</formula>
    </cfRule>
  </conditionalFormatting>
  <conditionalFormatting sqref="F51">
    <cfRule type="containsBlanks" dxfId="2775" priority="2788">
      <formula>LEN(TRIM(F51))=0</formula>
    </cfRule>
  </conditionalFormatting>
  <conditionalFormatting sqref="E19:E30">
    <cfRule type="containsBlanks" dxfId="2774" priority="2787">
      <formula>LEN(TRIM(E19))=0</formula>
    </cfRule>
  </conditionalFormatting>
  <conditionalFormatting sqref="E44">
    <cfRule type="containsBlanks" dxfId="2773" priority="2786">
      <formula>LEN(TRIM(E44))=0</formula>
    </cfRule>
  </conditionalFormatting>
  <conditionalFormatting sqref="E53:E54">
    <cfRule type="containsBlanks" dxfId="2772" priority="2785">
      <formula>LEN(TRIM(E53))=0</formula>
    </cfRule>
  </conditionalFormatting>
  <conditionalFormatting sqref="E61">
    <cfRule type="containsBlanks" dxfId="2771" priority="2784">
      <formula>LEN(TRIM(E61))=0</formula>
    </cfRule>
  </conditionalFormatting>
  <conditionalFormatting sqref="E68">
    <cfRule type="containsBlanks" dxfId="2770" priority="2783">
      <formula>LEN(TRIM(E68))=0</formula>
    </cfRule>
  </conditionalFormatting>
  <conditionalFormatting sqref="L241">
    <cfRule type="containsBlanks" dxfId="2769" priority="2585">
      <formula>LEN(TRIM(L241))=0</formula>
    </cfRule>
  </conditionalFormatting>
  <conditionalFormatting sqref="E123:E124">
    <cfRule type="containsBlanks" dxfId="2768" priority="2782">
      <formula>LEN(TRIM(E123))=0</formula>
    </cfRule>
  </conditionalFormatting>
  <conditionalFormatting sqref="C364:C381">
    <cfRule type="containsBlanks" dxfId="2767" priority="2635">
      <formula>LEN(TRIM(C364))=0</formula>
    </cfRule>
  </conditionalFormatting>
  <conditionalFormatting sqref="L346 L351">
    <cfRule type="containsBlanks" dxfId="2766" priority="2646">
      <formula>LEN(TRIM(L346))=0</formula>
    </cfRule>
  </conditionalFormatting>
  <conditionalFormatting sqref="E228">
    <cfRule type="containsBlanks" dxfId="2765" priority="2780">
      <formula>LEN(TRIM(E228))=0</formula>
    </cfRule>
  </conditionalFormatting>
  <conditionalFormatting sqref="E246">
    <cfRule type="containsBlanks" dxfId="2764" priority="2779">
      <formula>LEN(TRIM(E246))=0</formula>
    </cfRule>
  </conditionalFormatting>
  <conditionalFormatting sqref="E254:E256">
    <cfRule type="containsBlanks" dxfId="2763" priority="2778">
      <formula>LEN(TRIM(E254))=0</formula>
    </cfRule>
  </conditionalFormatting>
  <conditionalFormatting sqref="H238:H240 H242:H245">
    <cfRule type="containsBlanks" dxfId="2762" priority="2691">
      <formula>LEN(TRIM(H238))=0</formula>
    </cfRule>
  </conditionalFormatting>
  <conditionalFormatting sqref="E512:E513">
    <cfRule type="containsBlanks" dxfId="2761" priority="2777">
      <formula>LEN(TRIM(E512))=0</formula>
    </cfRule>
  </conditionalFormatting>
  <conditionalFormatting sqref="E560:E561">
    <cfRule type="containsBlanks" dxfId="2760" priority="2773">
      <formula>LEN(TRIM(E560))=0</formula>
    </cfRule>
  </conditionalFormatting>
  <conditionalFormatting sqref="E587:E588">
    <cfRule type="containsBlanks" dxfId="2759" priority="2766">
      <formula>LEN(TRIM(E587))=0</formula>
    </cfRule>
  </conditionalFormatting>
  <conditionalFormatting sqref="E591:E595">
    <cfRule type="containsBlanks" dxfId="2758" priority="2765">
      <formula>LEN(TRIM(E591))=0</formula>
    </cfRule>
  </conditionalFormatting>
  <conditionalFormatting sqref="E536:E538">
    <cfRule type="containsBlanks" dxfId="2757" priority="2774">
      <formula>LEN(TRIM(E536))=0</formula>
    </cfRule>
  </conditionalFormatting>
  <conditionalFormatting sqref="H200:H201">
    <cfRule type="containsBlanks" dxfId="2756" priority="2763">
      <formula>LEN(TRIM(H200))=0</formula>
    </cfRule>
  </conditionalFormatting>
  <conditionalFormatting sqref="E567:E580">
    <cfRule type="containsBlanks" dxfId="2755" priority="2772">
      <formula>LEN(TRIM(E567))=0</formula>
    </cfRule>
  </conditionalFormatting>
  <conditionalFormatting sqref="E583">
    <cfRule type="containsBlanks" dxfId="2754" priority="2771">
      <formula>LEN(TRIM(E583))=0</formula>
    </cfRule>
  </conditionalFormatting>
  <conditionalFormatting sqref="E582">
    <cfRule type="containsBlanks" dxfId="2753" priority="2770">
      <formula>LEN(TRIM(E582))=0</formula>
    </cfRule>
  </conditionalFormatting>
  <conditionalFormatting sqref="E584:E585">
    <cfRule type="containsBlanks" dxfId="2752" priority="2768">
      <formula>LEN(TRIM(E584))=0</formula>
    </cfRule>
  </conditionalFormatting>
  <conditionalFormatting sqref="E584:E585">
    <cfRule type="containsBlanks" dxfId="2751" priority="2767">
      <formula>LEN(TRIM(E584))=0</formula>
    </cfRule>
  </conditionalFormatting>
  <conditionalFormatting sqref="H200:H201">
    <cfRule type="containsBlanks" dxfId="2750" priority="2764">
      <formula>LEN(TRIM(H200))=0</formula>
    </cfRule>
  </conditionalFormatting>
  <conditionalFormatting sqref="H363">
    <cfRule type="containsBlanks" dxfId="2749" priority="2762">
      <formula>LEN(TRIM(H363))=0</formula>
    </cfRule>
  </conditionalFormatting>
  <conditionalFormatting sqref="H390">
    <cfRule type="containsBlanks" dxfId="2748" priority="2761">
      <formula>LEN(TRIM(H390))=0</formula>
    </cfRule>
  </conditionalFormatting>
  <conditionalFormatting sqref="H589:H590">
    <cfRule type="containsBlanks" dxfId="2747" priority="2753">
      <formula>LEN(TRIM(H589))=0</formula>
    </cfRule>
  </conditionalFormatting>
  <conditionalFormatting sqref="H586">
    <cfRule type="containsBlanks" dxfId="2746" priority="2952">
      <formula>LEN(TRIM(H586))=0</formula>
    </cfRule>
  </conditionalFormatting>
  <conditionalFormatting sqref="H541">
    <cfRule type="containsBlanks" dxfId="2745" priority="2759">
      <formula>LEN(TRIM(H541))=0</formula>
    </cfRule>
  </conditionalFormatting>
  <conditionalFormatting sqref="H517">
    <cfRule type="containsBlanks" dxfId="2744" priority="2953">
      <formula>LEN(TRIM(H517))=0</formula>
    </cfRule>
  </conditionalFormatting>
  <conditionalFormatting sqref="H223:H227">
    <cfRule type="containsBlanks" dxfId="2743" priority="2710">
      <formula>LEN(TRIM(H223))=0</formula>
    </cfRule>
  </conditionalFormatting>
  <conditionalFormatting sqref="N402">
    <cfRule type="containsBlanks" dxfId="2742" priority="2537">
      <formula>LEN(TRIM(N402))=0</formula>
    </cfRule>
  </conditionalFormatting>
  <conditionalFormatting sqref="H563:H566">
    <cfRule type="containsBlanks" dxfId="2741" priority="2758">
      <formula>LEN(TRIM(H563))=0</formula>
    </cfRule>
  </conditionalFormatting>
  <conditionalFormatting sqref="H581">
    <cfRule type="containsBlanks" dxfId="2740" priority="2757">
      <formula>LEN(TRIM(H581))=0</formula>
    </cfRule>
  </conditionalFormatting>
  <conditionalFormatting sqref="H589:H590">
    <cfRule type="containsBlanks" dxfId="2739" priority="2752">
      <formula>LEN(TRIM(H589))=0</formula>
    </cfRule>
  </conditionalFormatting>
  <conditionalFormatting sqref="H589:H590">
    <cfRule type="containsBlanks" dxfId="2738" priority="2754">
      <formula>LEN(TRIM(H589))=0</formula>
    </cfRule>
  </conditionalFormatting>
  <conditionalFormatting sqref="H596:H599">
    <cfRule type="containsBlanks" dxfId="2737" priority="2751">
      <formula>LEN(TRIM(H596))=0</formula>
    </cfRule>
  </conditionalFormatting>
  <conditionalFormatting sqref="H596:H599">
    <cfRule type="containsBlanks" dxfId="2736" priority="2750">
      <formula>LEN(TRIM(H596))=0</formula>
    </cfRule>
  </conditionalFormatting>
  <conditionalFormatting sqref="H596:H599">
    <cfRule type="containsBlanks" dxfId="2735" priority="2749">
      <formula>LEN(TRIM(H596))=0</formula>
    </cfRule>
  </conditionalFormatting>
  <conditionalFormatting sqref="H223:H227">
    <cfRule type="containsBlanks" dxfId="2734" priority="2711">
      <formula>LEN(TRIM(H223))=0</formula>
    </cfRule>
  </conditionalFormatting>
  <conditionalFormatting sqref="E238:E240 E242:E245 T238:T245">
    <cfRule type="containsBlanks" dxfId="2733" priority="2709">
      <formula>LEN(TRIM(E238))=0</formula>
    </cfRule>
  </conditionalFormatting>
  <conditionalFormatting sqref="T230:T232 E230:E234 T234">
    <cfRule type="containsBlanks" dxfId="2732" priority="2747">
      <formula>LEN(TRIM(E230))=0</formula>
    </cfRule>
  </conditionalFormatting>
  <conditionalFormatting sqref="G230:G234">
    <cfRule type="containsBlanks" dxfId="2731" priority="2743">
      <formula>LEN(TRIM(G230))=0</formula>
    </cfRule>
  </conditionalFormatting>
  <conditionalFormatting sqref="F230:F234">
    <cfRule type="containsBlanks" dxfId="2730" priority="2744">
      <formula>LEN(TRIM(F230))=0</formula>
    </cfRule>
  </conditionalFormatting>
  <conditionalFormatting sqref="N523">
    <cfRule type="containsBlanks" dxfId="2729" priority="2502">
      <formula>LEN(TRIM(N523))=0</formula>
    </cfRule>
  </conditionalFormatting>
  <conditionalFormatting sqref="N230:N234">
    <cfRule type="containsBlanks" dxfId="2728" priority="2735">
      <formula>LEN(TRIM(N230))=0</formula>
    </cfRule>
  </conditionalFormatting>
  <conditionalFormatting sqref="N523">
    <cfRule type="containsBlanks" dxfId="2727" priority="2503">
      <formula>LEN(TRIM(N523))=0</formula>
    </cfRule>
  </conditionalFormatting>
  <conditionalFormatting sqref="O223:P227">
    <cfRule type="containsBlanks" dxfId="2726" priority="2723">
      <formula>LEN(TRIM(O223))=0</formula>
    </cfRule>
  </conditionalFormatting>
  <conditionalFormatting sqref="T230:T232 E230:E234 T234">
    <cfRule type="containsBlanks" dxfId="2725" priority="2748">
      <formula>LEN(TRIM(E230))=0</formula>
    </cfRule>
  </conditionalFormatting>
  <conditionalFormatting sqref="D230:D234">
    <cfRule type="containsBlanks" dxfId="2724" priority="2745">
      <formula>LEN(TRIM(D230))=0</formula>
    </cfRule>
  </conditionalFormatting>
  <conditionalFormatting sqref="J230:J234">
    <cfRule type="containsBlanks" dxfId="2723" priority="2740">
      <formula>LEN(TRIM(J230))=0</formula>
    </cfRule>
  </conditionalFormatting>
  <conditionalFormatting sqref="L230:L234">
    <cfRule type="containsBlanks" dxfId="2722" priority="2737">
      <formula>LEN(TRIM(L230))=0</formula>
    </cfRule>
  </conditionalFormatting>
  <conditionalFormatting sqref="O230:P234">
    <cfRule type="containsBlanks" dxfId="2721" priority="2741">
      <formula>LEN(TRIM(O230))=0</formula>
    </cfRule>
  </conditionalFormatting>
  <conditionalFormatting sqref="J230:J234">
    <cfRule type="containsBlanks" dxfId="2720" priority="2739">
      <formula>LEN(TRIM(J230))=0</formula>
    </cfRule>
  </conditionalFormatting>
  <conditionalFormatting sqref="A230:B234">
    <cfRule type="containsBlanks" dxfId="2719" priority="2746">
      <formula>LEN(TRIM(A230))=0</formula>
    </cfRule>
  </conditionalFormatting>
  <conditionalFormatting sqref="O230:P234">
    <cfRule type="containsBlanks" dxfId="2718" priority="2742">
      <formula>LEN(TRIM(O230))=0</formula>
    </cfRule>
  </conditionalFormatting>
  <conditionalFormatting sqref="L230:L234">
    <cfRule type="containsBlanks" dxfId="2717" priority="2738">
      <formula>LEN(TRIM(L230))=0</formula>
    </cfRule>
  </conditionalFormatting>
  <conditionalFormatting sqref="H230:H234">
    <cfRule type="containsBlanks" dxfId="2716" priority="2733">
      <formula>LEN(TRIM(H230))=0</formula>
    </cfRule>
  </conditionalFormatting>
  <conditionalFormatting sqref="D223:D227">
    <cfRule type="containsBlanks" dxfId="2715" priority="2726">
      <formula>LEN(TRIM(D223))=0</formula>
    </cfRule>
  </conditionalFormatting>
  <conditionalFormatting sqref="N230:N234">
    <cfRule type="containsBlanks" dxfId="2714" priority="2736">
      <formula>LEN(TRIM(N230))=0</formula>
    </cfRule>
  </conditionalFormatting>
  <conditionalFormatting sqref="H230:H234">
    <cfRule type="containsBlanks" dxfId="2713" priority="2734">
      <formula>LEN(TRIM(H230))=0</formula>
    </cfRule>
  </conditionalFormatting>
  <conditionalFormatting sqref="A230:B234 T230:T232 T234">
    <cfRule type="containsBlanks" dxfId="2712" priority="2732">
      <formula>LEN(TRIM(A230))=0</formula>
    </cfRule>
  </conditionalFormatting>
  <conditionalFormatting sqref="C230:C234">
    <cfRule type="containsBlanks" dxfId="2711" priority="2731">
      <formula>LEN(TRIM(C230))=0</formula>
    </cfRule>
  </conditionalFormatting>
  <conditionalFormatting sqref="H230:H234">
    <cfRule type="containsBlanks" dxfId="2710" priority="2730">
      <formula>LEN(TRIM(H230))=0</formula>
    </cfRule>
  </conditionalFormatting>
  <conditionalFormatting sqref="H230:H234">
    <cfRule type="containsBlanks" dxfId="2709" priority="2729">
      <formula>LEN(TRIM(H230))=0</formula>
    </cfRule>
  </conditionalFormatting>
  <conditionalFormatting sqref="T223:T227 E223:E227">
    <cfRule type="containsBlanks" dxfId="2708" priority="2954">
      <formula>LEN(TRIM(E223))=0</formula>
    </cfRule>
  </conditionalFormatting>
  <conditionalFormatting sqref="F223:F227">
    <cfRule type="containsBlanks" dxfId="2707" priority="2725">
      <formula>LEN(TRIM(F223))=0</formula>
    </cfRule>
  </conditionalFormatting>
  <conditionalFormatting sqref="G223:G227">
    <cfRule type="containsBlanks" dxfId="2706" priority="2724">
      <formula>LEN(TRIM(G223))=0</formula>
    </cfRule>
  </conditionalFormatting>
  <conditionalFormatting sqref="H223:H227">
    <cfRule type="containsBlanks" dxfId="2705" priority="2714">
      <formula>LEN(TRIM(H223))=0</formula>
    </cfRule>
  </conditionalFormatting>
  <conditionalFormatting sqref="O223:P227">
    <cfRule type="containsBlanks" dxfId="2704" priority="2722">
      <formula>LEN(TRIM(O223))=0</formula>
    </cfRule>
  </conditionalFormatting>
  <conditionalFormatting sqref="J223:J227">
    <cfRule type="containsBlanks" dxfId="2703" priority="2720">
      <formula>LEN(TRIM(J223))=0</formula>
    </cfRule>
  </conditionalFormatting>
  <conditionalFormatting sqref="A223:B227">
    <cfRule type="containsBlanks" dxfId="2702" priority="2727">
      <formula>LEN(TRIM(A223))=0</formula>
    </cfRule>
  </conditionalFormatting>
  <conditionalFormatting sqref="A223:B227 T223:T227">
    <cfRule type="containsBlanks" dxfId="2701" priority="2713">
      <formula>LEN(TRIM(A223))=0</formula>
    </cfRule>
  </conditionalFormatting>
  <conditionalFormatting sqref="J223:J227">
    <cfRule type="containsBlanks" dxfId="2700" priority="2721">
      <formula>LEN(TRIM(J223))=0</formula>
    </cfRule>
  </conditionalFormatting>
  <conditionalFormatting sqref="L223:L227">
    <cfRule type="containsBlanks" dxfId="2699" priority="2719">
      <formula>LEN(TRIM(L223))=0</formula>
    </cfRule>
  </conditionalFormatting>
  <conditionalFormatting sqref="L223:L227">
    <cfRule type="containsBlanks" dxfId="2698" priority="2718">
      <formula>LEN(TRIM(L223))=0</formula>
    </cfRule>
  </conditionalFormatting>
  <conditionalFormatting sqref="N223:N227">
    <cfRule type="containsBlanks" dxfId="2697" priority="2716">
      <formula>LEN(TRIM(N223))=0</formula>
    </cfRule>
  </conditionalFormatting>
  <conditionalFormatting sqref="N223:N227">
    <cfRule type="containsBlanks" dxfId="2696" priority="2717">
      <formula>LEN(TRIM(N223))=0</formula>
    </cfRule>
  </conditionalFormatting>
  <conditionalFormatting sqref="H223:H227">
    <cfRule type="containsBlanks" dxfId="2695" priority="2715">
      <formula>LEN(TRIM(H223))=0</formula>
    </cfRule>
  </conditionalFormatting>
  <conditionalFormatting sqref="S121:T121 E121 J121 L121 H121">
    <cfRule type="containsBlanks" dxfId="2694" priority="2204">
      <formula>LEN(TRIM(E121))=0</formula>
    </cfRule>
  </conditionalFormatting>
  <conditionalFormatting sqref="C223:C227">
    <cfRule type="containsBlanks" dxfId="2693" priority="2712">
      <formula>LEN(TRIM(C223))=0</formula>
    </cfRule>
  </conditionalFormatting>
  <conditionalFormatting sqref="C105">
    <cfRule type="containsBlanks" dxfId="2692" priority="2206">
      <formula>LEN(TRIM(C105))=0</formula>
    </cfRule>
  </conditionalFormatting>
  <conditionalFormatting sqref="E105">
    <cfRule type="containsBlanks" dxfId="2691" priority="2205">
      <formula>LEN(TRIM(E105))=0</formula>
    </cfRule>
  </conditionalFormatting>
  <conditionalFormatting sqref="J238:J240 J242:J245">
    <cfRule type="containsBlanks" dxfId="2690" priority="2702">
      <formula>LEN(TRIM(J238))=0</formula>
    </cfRule>
  </conditionalFormatting>
  <conditionalFormatting sqref="D238:D240 D242:D245">
    <cfRule type="containsBlanks" dxfId="2689" priority="2707">
      <formula>LEN(TRIM(D238))=0</formula>
    </cfRule>
  </conditionalFormatting>
  <conditionalFormatting sqref="F238:F240 F242:F245">
    <cfRule type="containsBlanks" dxfId="2688" priority="2706">
      <formula>LEN(TRIM(F238))=0</formula>
    </cfRule>
  </conditionalFormatting>
  <conditionalFormatting sqref="G238:G240 G242:G245">
    <cfRule type="containsBlanks" dxfId="2687" priority="2705">
      <formula>LEN(TRIM(G238))=0</formula>
    </cfRule>
  </conditionalFormatting>
  <conditionalFormatting sqref="C559">
    <cfRule type="containsBlanks" dxfId="2686" priority="2301">
      <formula>LEN(TRIM(C559))=0</formula>
    </cfRule>
  </conditionalFormatting>
  <conditionalFormatting sqref="L59">
    <cfRule type="containsBlanks" dxfId="2685" priority="2465">
      <formula>LEN(TRIM(L59))=0</formula>
    </cfRule>
  </conditionalFormatting>
  <conditionalFormatting sqref="O238:P240 O242:P245">
    <cfRule type="containsBlanks" dxfId="2684" priority="2703">
      <formula>LEN(TRIM(O238))=0</formula>
    </cfRule>
  </conditionalFormatting>
  <conditionalFormatting sqref="J238:J240 J242:J245">
    <cfRule type="containsBlanks" dxfId="2683" priority="2701">
      <formula>LEN(TRIM(J238))=0</formula>
    </cfRule>
  </conditionalFormatting>
  <conditionalFormatting sqref="E238:E240 E242:E245 T238:T245">
    <cfRule type="containsBlanks" dxfId="2682" priority="2955">
      <formula>LEN(TRIM(E238))=0</formula>
    </cfRule>
  </conditionalFormatting>
  <conditionalFormatting sqref="O238:P240 O242:P245">
    <cfRule type="containsBlanks" dxfId="2681" priority="2704">
      <formula>LEN(TRIM(O238))=0</formula>
    </cfRule>
  </conditionalFormatting>
  <conditionalFormatting sqref="L238:L240 L242:L245">
    <cfRule type="containsBlanks" dxfId="2680" priority="2700">
      <formula>LEN(TRIM(L238))=0</formula>
    </cfRule>
  </conditionalFormatting>
  <conditionalFormatting sqref="L238:L240 L242:L245">
    <cfRule type="containsBlanks" dxfId="2679" priority="2699">
      <formula>LEN(TRIM(L238))=0</formula>
    </cfRule>
  </conditionalFormatting>
  <conditionalFormatting sqref="N238:N240 N242:N245">
    <cfRule type="containsBlanks" dxfId="2678" priority="2697">
      <formula>LEN(TRIM(N238))=0</formula>
    </cfRule>
  </conditionalFormatting>
  <conditionalFormatting sqref="N238:N240 N242:N245">
    <cfRule type="containsBlanks" dxfId="2677" priority="2698">
      <formula>LEN(TRIM(N238))=0</formula>
    </cfRule>
  </conditionalFormatting>
  <conditionalFormatting sqref="H238:H240 H242:H245">
    <cfRule type="containsBlanks" dxfId="2676" priority="2696">
      <formula>LEN(TRIM(H238))=0</formula>
    </cfRule>
  </conditionalFormatting>
  <conditionalFormatting sqref="H238:H240 H242:H245">
    <cfRule type="containsBlanks" dxfId="2675" priority="2695">
      <formula>LEN(TRIM(H238))=0</formula>
    </cfRule>
  </conditionalFormatting>
  <conditionalFormatting sqref="A238:B245 T238:T245">
    <cfRule type="containsBlanks" dxfId="2674" priority="2694">
      <formula>LEN(TRIM(A238))=0</formula>
    </cfRule>
  </conditionalFormatting>
  <conditionalFormatting sqref="C238:C245">
    <cfRule type="containsBlanks" dxfId="2673" priority="2693">
      <formula>LEN(TRIM(C238))=0</formula>
    </cfRule>
  </conditionalFormatting>
  <conditionalFormatting sqref="H238:H240 H242:H245">
    <cfRule type="containsBlanks" dxfId="2672" priority="2692">
      <formula>LEN(TRIM(H238))=0</formula>
    </cfRule>
  </conditionalFormatting>
  <conditionalFormatting sqref="T265:T267 E262:E289 H262:H289 T269 T273 T275:T276 T278:T288">
    <cfRule type="containsBlanks" dxfId="2671" priority="2690">
      <formula>LEN(TRIM(E262))=0</formula>
    </cfRule>
  </conditionalFormatting>
  <conditionalFormatting sqref="D262:D289">
    <cfRule type="containsBlanks" dxfId="2670" priority="2687">
      <formula>LEN(TRIM(D262))=0</formula>
    </cfRule>
  </conditionalFormatting>
  <conditionalFormatting sqref="F262:F289 G288">
    <cfRule type="containsBlanks" dxfId="2669" priority="2686">
      <formula>LEN(TRIM(F262))=0</formula>
    </cfRule>
  </conditionalFormatting>
  <conditionalFormatting sqref="G262:G289">
    <cfRule type="containsBlanks" dxfId="2668" priority="2685">
      <formula>LEN(TRIM(G262))=0</formula>
    </cfRule>
  </conditionalFormatting>
  <conditionalFormatting sqref="H74">
    <cfRule type="containsBlanks" dxfId="2667" priority="2449">
      <formula>LEN(TRIM(H74))=0</formula>
    </cfRule>
  </conditionalFormatting>
  <conditionalFormatting sqref="E262:E289 T265:T267 H262:H289 T269 T273 T275:T276 T278:T288">
    <cfRule type="containsBlanks" dxfId="2666" priority="2689">
      <formula>LEN(TRIM(E262))=0</formula>
    </cfRule>
  </conditionalFormatting>
  <conditionalFormatting sqref="A262:B289">
    <cfRule type="containsBlanks" dxfId="2665" priority="2688">
      <formula>LEN(TRIM(A262))=0</formula>
    </cfRule>
  </conditionalFormatting>
  <conditionalFormatting sqref="L262:L289">
    <cfRule type="containsBlanks" dxfId="2664" priority="2680">
      <formula>LEN(TRIM(L262))=0</formula>
    </cfRule>
  </conditionalFormatting>
  <conditionalFormatting sqref="L262:L289">
    <cfRule type="containsBlanks" dxfId="2663" priority="2679">
      <formula>LEN(TRIM(L262))=0</formula>
    </cfRule>
  </conditionalFormatting>
  <conditionalFormatting sqref="N262:N289">
    <cfRule type="containsBlanks" dxfId="2662" priority="2677">
      <formula>LEN(TRIM(N262))=0</formula>
    </cfRule>
  </conditionalFormatting>
  <conditionalFormatting sqref="N262:N289">
    <cfRule type="containsBlanks" dxfId="2661" priority="2678">
      <formula>LEN(TRIM(N262))=0</formula>
    </cfRule>
  </conditionalFormatting>
  <conditionalFormatting sqref="A262:B289 T265:T267 T269 T273 T275:T276 T278:T288">
    <cfRule type="containsBlanks" dxfId="2660" priority="2676">
      <formula>LEN(TRIM(A262))=0</formula>
    </cfRule>
  </conditionalFormatting>
  <conditionalFormatting sqref="C262:C289">
    <cfRule type="containsBlanks" dxfId="2659" priority="2675">
      <formula>LEN(TRIM(C262))=0</formula>
    </cfRule>
  </conditionalFormatting>
  <conditionalFormatting sqref="T304:T305 E304:E305 H304:H305">
    <cfRule type="containsBlanks" dxfId="2658" priority="2674">
      <formula>LEN(TRIM(E304))=0</formula>
    </cfRule>
  </conditionalFormatting>
  <conditionalFormatting sqref="D304:D305">
    <cfRule type="containsBlanks" dxfId="2657" priority="2671">
      <formula>LEN(TRIM(D304))=0</formula>
    </cfRule>
  </conditionalFormatting>
  <conditionalFormatting sqref="A64:B64">
    <cfRule type="containsBlanks" dxfId="2656" priority="2267">
      <formula>LEN(TRIM(A64))=0</formula>
    </cfRule>
  </conditionalFormatting>
  <conditionalFormatting sqref="H75">
    <cfRule type="containsBlanks" dxfId="2655" priority="2439">
      <formula>LEN(TRIM(H75))=0</formula>
    </cfRule>
  </conditionalFormatting>
  <conditionalFormatting sqref="O304:P305">
    <cfRule type="containsBlanks" dxfId="2654" priority="2668">
      <formula>LEN(TRIM(O304))=0</formula>
    </cfRule>
  </conditionalFormatting>
  <conditionalFormatting sqref="E304:E305 T304:T305 H304:H305">
    <cfRule type="containsBlanks" dxfId="2653" priority="2673">
      <formula>LEN(TRIM(E304))=0</formula>
    </cfRule>
  </conditionalFormatting>
  <conditionalFormatting sqref="A304:B305">
    <cfRule type="containsBlanks" dxfId="2652" priority="2672">
      <formula>LEN(TRIM(A304))=0</formula>
    </cfRule>
  </conditionalFormatting>
  <conditionalFormatting sqref="O304:P305">
    <cfRule type="containsBlanks" dxfId="2651" priority="2669">
      <formula>LEN(TRIM(O304))=0</formula>
    </cfRule>
  </conditionalFormatting>
  <conditionalFormatting sqref="J304:J305">
    <cfRule type="containsBlanks" dxfId="2650" priority="2667">
      <formula>LEN(TRIM(J304))=0</formula>
    </cfRule>
  </conditionalFormatting>
  <conditionalFormatting sqref="J304:J305">
    <cfRule type="containsBlanks" dxfId="2649" priority="2666">
      <formula>LEN(TRIM(J304))=0</formula>
    </cfRule>
  </conditionalFormatting>
  <conditionalFormatting sqref="L304:L305">
    <cfRule type="containsBlanks" dxfId="2648" priority="2665">
      <formula>LEN(TRIM(L304))=0</formula>
    </cfRule>
  </conditionalFormatting>
  <conditionalFormatting sqref="L304:L305">
    <cfRule type="containsBlanks" dxfId="2647" priority="2664">
      <formula>LEN(TRIM(L304))=0</formula>
    </cfRule>
  </conditionalFormatting>
  <conditionalFormatting sqref="N304:N305">
    <cfRule type="containsBlanks" dxfId="2646" priority="2662">
      <formula>LEN(TRIM(N304))=0</formula>
    </cfRule>
  </conditionalFormatting>
  <conditionalFormatting sqref="N304:N305">
    <cfRule type="containsBlanks" dxfId="2645" priority="2663">
      <formula>LEN(TRIM(N304))=0</formula>
    </cfRule>
  </conditionalFormatting>
  <conditionalFormatting sqref="A304:B305 T304:T305">
    <cfRule type="containsBlanks" dxfId="2644" priority="2661">
      <formula>LEN(TRIM(A304))=0</formula>
    </cfRule>
  </conditionalFormatting>
  <conditionalFormatting sqref="C304:C305">
    <cfRule type="containsBlanks" dxfId="2643" priority="2660">
      <formula>LEN(TRIM(C304))=0</formula>
    </cfRule>
  </conditionalFormatting>
  <conditionalFormatting sqref="N339:P341 A339:B341 T339:T340">
    <cfRule type="containsBlanks" dxfId="2642" priority="2659">
      <formula>LEN(TRIM(A339))=0</formula>
    </cfRule>
  </conditionalFormatting>
  <conditionalFormatting sqref="T339:T340">
    <cfRule type="containsBlanks" dxfId="2641" priority="2658">
      <formula>LEN(TRIM(T339))=0</formula>
    </cfRule>
  </conditionalFormatting>
  <conditionalFormatting sqref="T339:T340">
    <cfRule type="containsBlanks" dxfId="2640" priority="2657">
      <formula>LEN(TRIM(T339))=0</formula>
    </cfRule>
  </conditionalFormatting>
  <conditionalFormatting sqref="O339:P341">
    <cfRule type="containsBlanks" dxfId="2639" priority="2656">
      <formula>LEN(TRIM(O339))=0</formula>
    </cfRule>
  </conditionalFormatting>
  <conditionalFormatting sqref="L341">
    <cfRule type="containsBlanks" dxfId="2638" priority="2652">
      <formula>LEN(TRIM(L341))=0</formula>
    </cfRule>
  </conditionalFormatting>
  <conditionalFormatting sqref="J339:J341">
    <cfRule type="containsBlanks" dxfId="2637" priority="2655">
      <formula>LEN(TRIM(J339))=0</formula>
    </cfRule>
  </conditionalFormatting>
  <conditionalFormatting sqref="J339:J341">
    <cfRule type="containsBlanks" dxfId="2636" priority="2654">
      <formula>LEN(TRIM(J339))=0</formula>
    </cfRule>
  </conditionalFormatting>
  <conditionalFormatting sqref="L341">
    <cfRule type="containsBlanks" dxfId="2635" priority="2653">
      <formula>LEN(TRIM(L341))=0</formula>
    </cfRule>
  </conditionalFormatting>
  <conditionalFormatting sqref="N339:N341">
    <cfRule type="containsBlanks" dxfId="2634" priority="2651">
      <formula>LEN(TRIM(N339))=0</formula>
    </cfRule>
  </conditionalFormatting>
  <conditionalFormatting sqref="A339:B341 T339:T340">
    <cfRule type="containsBlanks" dxfId="2633" priority="2650">
      <formula>LEN(TRIM(A339))=0</formula>
    </cfRule>
  </conditionalFormatting>
  <conditionalFormatting sqref="C339:C341">
    <cfRule type="containsBlanks" dxfId="2632" priority="2649">
      <formula>LEN(TRIM(C339))=0</formula>
    </cfRule>
  </conditionalFormatting>
  <conditionalFormatting sqref="H339:H341">
    <cfRule type="containsBlanks" dxfId="2631" priority="2648">
      <formula>LEN(TRIM(H339))=0</formula>
    </cfRule>
  </conditionalFormatting>
  <conditionalFormatting sqref="T351 T353:T355 T358:T360">
    <cfRule type="containsBlanks" dxfId="2630" priority="2647">
      <formula>LEN(TRIM(T351))=0</formula>
    </cfRule>
  </conditionalFormatting>
  <conditionalFormatting sqref="L346 L351">
    <cfRule type="containsBlanks" dxfId="2629" priority="2645">
      <formula>LEN(TRIM(L346))=0</formula>
    </cfRule>
  </conditionalFormatting>
  <conditionalFormatting sqref="T351 T353:T355 T358:T360">
    <cfRule type="containsBlanks" dxfId="2628" priority="2644">
      <formula>LEN(TRIM(T351))=0</formula>
    </cfRule>
  </conditionalFormatting>
  <conditionalFormatting sqref="N364:P381 A364:B381 T364:T368 T370 T372:T376 T378:T381">
    <cfRule type="containsBlanks" dxfId="2627" priority="2643">
      <formula>LEN(TRIM(A364))=0</formula>
    </cfRule>
  </conditionalFormatting>
  <conditionalFormatting sqref="O364:P381">
    <cfRule type="containsBlanks" dxfId="2626" priority="2642">
      <formula>LEN(TRIM(O364))=0</formula>
    </cfRule>
  </conditionalFormatting>
  <conditionalFormatting sqref="L364:L373 L380 L386">
    <cfRule type="containsBlanks" dxfId="2625" priority="2639">
      <formula>LEN(TRIM(L364))=0</formula>
    </cfRule>
  </conditionalFormatting>
  <conditionalFormatting sqref="L364:L373 L380 L386">
    <cfRule type="containsBlanks" dxfId="2624" priority="2638">
      <formula>LEN(TRIM(L364))=0</formula>
    </cfRule>
  </conditionalFormatting>
  <conditionalFormatting sqref="J364:J381">
    <cfRule type="containsBlanks" dxfId="2623" priority="2640">
      <formula>LEN(TRIM(J364))=0</formula>
    </cfRule>
  </conditionalFormatting>
  <conditionalFormatting sqref="J364:J381">
    <cfRule type="containsBlanks" dxfId="2622" priority="2641">
      <formula>LEN(TRIM(J364))=0</formula>
    </cfRule>
  </conditionalFormatting>
  <conditionalFormatting sqref="N364:N381">
    <cfRule type="containsBlanks" dxfId="2621" priority="2637">
      <formula>LEN(TRIM(N364))=0</formula>
    </cfRule>
  </conditionalFormatting>
  <conditionalFormatting sqref="A364:B381 T364:T368 T370 T372:T376 T378:T381">
    <cfRule type="containsBlanks" dxfId="2620" priority="2636">
      <formula>LEN(TRIM(A364))=0</formula>
    </cfRule>
  </conditionalFormatting>
  <conditionalFormatting sqref="H364:H381">
    <cfRule type="containsBlanks" dxfId="2619" priority="2634">
      <formula>LEN(TRIM(H364))=0</formula>
    </cfRule>
  </conditionalFormatting>
  <conditionalFormatting sqref="A392:B396 N392:P396 T392:T393 T395">
    <cfRule type="containsBlanks" dxfId="2618" priority="2633">
      <formula>LEN(TRIM(A392))=0</formula>
    </cfRule>
  </conditionalFormatting>
  <conditionalFormatting sqref="J392:J396">
    <cfRule type="containsBlanks" dxfId="2617" priority="2631">
      <formula>LEN(TRIM(J392))=0</formula>
    </cfRule>
  </conditionalFormatting>
  <conditionalFormatting sqref="L394 L396">
    <cfRule type="containsBlanks" dxfId="2616" priority="2630">
      <formula>LEN(TRIM(L394))=0</formula>
    </cfRule>
  </conditionalFormatting>
  <conditionalFormatting sqref="L394 L396">
    <cfRule type="containsBlanks" dxfId="2615" priority="2629">
      <formula>LEN(TRIM(L394))=0</formula>
    </cfRule>
  </conditionalFormatting>
  <conditionalFormatting sqref="J392:J396">
    <cfRule type="containsBlanks" dxfId="2614" priority="2632">
      <formula>LEN(TRIM(J392))=0</formula>
    </cfRule>
  </conditionalFormatting>
  <conditionalFormatting sqref="A392:B396 T392:T393 T395">
    <cfRule type="containsBlanks" dxfId="2613" priority="2628">
      <formula>LEN(TRIM(A392))=0</formula>
    </cfRule>
  </conditionalFormatting>
  <conditionalFormatting sqref="C392:C396">
    <cfRule type="containsBlanks" dxfId="2612" priority="2627">
      <formula>LEN(TRIM(C392))=0</formula>
    </cfRule>
  </conditionalFormatting>
  <conditionalFormatting sqref="H392:H396">
    <cfRule type="containsBlanks" dxfId="2611" priority="2626">
      <formula>LEN(TRIM(H392))=0</formula>
    </cfRule>
  </conditionalFormatting>
  <conditionalFormatting sqref="A421:B422 T421">
    <cfRule type="containsBlanks" dxfId="2610" priority="2625">
      <formula>LEN(TRIM(A421))=0</formula>
    </cfRule>
  </conditionalFormatting>
  <conditionalFormatting sqref="A421:B422 T421">
    <cfRule type="containsBlanks" dxfId="2609" priority="2624">
      <formula>LEN(TRIM(A421))=0</formula>
    </cfRule>
  </conditionalFormatting>
  <conditionalFormatting sqref="C421:C422">
    <cfRule type="containsBlanks" dxfId="2608" priority="2623">
      <formula>LEN(TRIM(C421))=0</formula>
    </cfRule>
  </conditionalFormatting>
  <conditionalFormatting sqref="H421:H422">
    <cfRule type="containsBlanks" dxfId="2607" priority="2622">
      <formula>LEN(TRIM(H421))=0</formula>
    </cfRule>
  </conditionalFormatting>
  <conditionalFormatting sqref="T427:T429 T435 T437:T438 T440:T442 T448 T473 T480 T482:T486 T488 T466 T468 T490:T495">
    <cfRule type="containsBlanks" dxfId="2606" priority="2621">
      <formula>LEN(TRIM(T427))=0</formula>
    </cfRule>
  </conditionalFormatting>
  <conditionalFormatting sqref="T427:T429 T435 T437:T438 T440:T442 T448 T473 T480 T482:T486 T488 T466 T468 T490:T495">
    <cfRule type="containsBlanks" dxfId="2605" priority="2620">
      <formula>LEN(TRIM(T427))=0</formula>
    </cfRule>
  </conditionalFormatting>
  <conditionalFormatting sqref="H433:H500">
    <cfRule type="containsBlanks" dxfId="2604" priority="2619">
      <formula>LEN(TRIM(H433))=0</formula>
    </cfRule>
  </conditionalFormatting>
  <conditionalFormatting sqref="L416:L418 J416:J418">
    <cfRule type="containsBlanks" dxfId="2603" priority="2618">
      <formula>LEN(TRIM(J416))=0</formula>
    </cfRule>
  </conditionalFormatting>
  <conditionalFormatting sqref="N348">
    <cfRule type="containsBlanks" dxfId="2602" priority="2553">
      <formula>LEN(TRIM(N348))=0</formula>
    </cfRule>
  </conditionalFormatting>
  <conditionalFormatting sqref="H348">
    <cfRule type="containsBlanks" dxfId="2601" priority="2552">
      <formula>LEN(TRIM(H348))=0</formula>
    </cfRule>
  </conditionalFormatting>
  <conditionalFormatting sqref="H348">
    <cfRule type="containsBlanks" dxfId="2600" priority="2551">
      <formula>LEN(TRIM(H348))=0</formula>
    </cfRule>
  </conditionalFormatting>
  <conditionalFormatting sqref="N348">
    <cfRule type="containsBlanks" dxfId="2599" priority="2554">
      <formula>LEN(TRIM(N348))=0</formula>
    </cfRule>
  </conditionalFormatting>
  <conditionalFormatting sqref="H348">
    <cfRule type="containsBlanks" dxfId="2598" priority="2549">
      <formula>LEN(TRIM(H348))=0</formula>
    </cfRule>
  </conditionalFormatting>
  <conditionalFormatting sqref="H348">
    <cfRule type="containsBlanks" dxfId="2597" priority="2550">
      <formula>LEN(TRIM(H348))=0</formula>
    </cfRule>
  </conditionalFormatting>
  <conditionalFormatting sqref="N235:N237">
    <cfRule type="containsBlanks" dxfId="2596" priority="2092">
      <formula>LEN(TRIM(N235))=0</formula>
    </cfRule>
  </conditionalFormatting>
  <conditionalFormatting sqref="N247:N249">
    <cfRule type="containsBlanks" dxfId="2595" priority="2080">
      <formula>LEN(TRIM(N247))=0</formula>
    </cfRule>
  </conditionalFormatting>
  <conditionalFormatting sqref="J67">
    <cfRule type="containsBlanks" dxfId="2594" priority="2616">
      <formula>LEN(TRIM(J67))=0</formula>
    </cfRule>
  </conditionalFormatting>
  <conditionalFormatting sqref="J67">
    <cfRule type="containsBlanks" dxfId="2593" priority="2617">
      <formula>LEN(TRIM(J67))=0</formula>
    </cfRule>
  </conditionalFormatting>
  <conditionalFormatting sqref="O247:R249">
    <cfRule type="containsBlanks" dxfId="2592" priority="2081">
      <formula>LEN(TRIM(O247))=0</formula>
    </cfRule>
  </conditionalFormatting>
  <conditionalFormatting sqref="H67">
    <cfRule type="containsBlanks" dxfId="2591" priority="2612">
      <formula>LEN(TRIM(H67))=0</formula>
    </cfRule>
  </conditionalFormatting>
  <conditionalFormatting sqref="H67">
    <cfRule type="containsBlanks" dxfId="2590" priority="2613">
      <formula>LEN(TRIM(H67))=0</formula>
    </cfRule>
  </conditionalFormatting>
  <conditionalFormatting sqref="H67">
    <cfRule type="containsBlanks" dxfId="2589" priority="2611">
      <formula>LEN(TRIM(H67))=0</formula>
    </cfRule>
  </conditionalFormatting>
  <conditionalFormatting sqref="J92">
    <cfRule type="containsBlanks" dxfId="2588" priority="2608">
      <formula>LEN(TRIM(J92))=0</formula>
    </cfRule>
  </conditionalFormatting>
  <conditionalFormatting sqref="O241:P241">
    <cfRule type="containsBlanks" dxfId="2587" priority="2589">
      <formula>LEN(TRIM(O241))=0</formula>
    </cfRule>
  </conditionalFormatting>
  <conditionalFormatting sqref="H67">
    <cfRule type="containsBlanks" dxfId="2586" priority="2610">
      <formula>LEN(TRIM(H67))=0</formula>
    </cfRule>
  </conditionalFormatting>
  <conditionalFormatting sqref="J92">
    <cfRule type="containsBlanks" dxfId="2585" priority="2609">
      <formula>LEN(TRIM(J92))=0</formula>
    </cfRule>
  </conditionalFormatting>
  <conditionalFormatting sqref="L67">
    <cfRule type="containsBlanks" dxfId="2584" priority="2614">
      <formula>LEN(TRIM(L67))=0</formula>
    </cfRule>
  </conditionalFormatting>
  <conditionalFormatting sqref="L67">
    <cfRule type="containsBlanks" dxfId="2583" priority="2615">
      <formula>LEN(TRIM(L67))=0</formula>
    </cfRule>
  </conditionalFormatting>
  <conditionalFormatting sqref="L92">
    <cfRule type="containsBlanks" dxfId="2582" priority="2606">
      <formula>LEN(TRIM(L92))=0</formula>
    </cfRule>
  </conditionalFormatting>
  <conditionalFormatting sqref="L92">
    <cfRule type="containsBlanks" dxfId="2581" priority="2607">
      <formula>LEN(TRIM(L92))=0</formula>
    </cfRule>
  </conditionalFormatting>
  <conditionalFormatting sqref="H92">
    <cfRule type="containsBlanks" dxfId="2580" priority="2605">
      <formula>LEN(TRIM(H92))=0</formula>
    </cfRule>
  </conditionalFormatting>
  <conditionalFormatting sqref="H92">
    <cfRule type="containsBlanks" dxfId="2579" priority="2604">
      <formula>LEN(TRIM(H92))=0</formula>
    </cfRule>
  </conditionalFormatting>
  <conditionalFormatting sqref="H92">
    <cfRule type="containsBlanks" dxfId="2578" priority="2602">
      <formula>LEN(TRIM(H92))=0</formula>
    </cfRule>
  </conditionalFormatting>
  <conditionalFormatting sqref="H92">
    <cfRule type="containsBlanks" dxfId="2577" priority="2603">
      <formula>LEN(TRIM(H92))=0</formula>
    </cfRule>
  </conditionalFormatting>
  <conditionalFormatting sqref="J199">
    <cfRule type="containsBlanks" dxfId="2576" priority="2601">
      <formula>LEN(TRIM(J199))=0</formula>
    </cfRule>
  </conditionalFormatting>
  <conditionalFormatting sqref="J199">
    <cfRule type="containsBlanks" dxfId="2575" priority="2600">
      <formula>LEN(TRIM(J199))=0</formula>
    </cfRule>
  </conditionalFormatting>
  <conditionalFormatting sqref="L199">
    <cfRule type="containsBlanks" dxfId="2574" priority="2598">
      <formula>LEN(TRIM(L199))=0</formula>
    </cfRule>
  </conditionalFormatting>
  <conditionalFormatting sqref="L199">
    <cfRule type="containsBlanks" dxfId="2573" priority="2599">
      <formula>LEN(TRIM(L199))=0</formula>
    </cfRule>
  </conditionalFormatting>
  <conditionalFormatting sqref="H199">
    <cfRule type="containsBlanks" dxfId="2572" priority="2956">
      <formula>LEN(TRIM(H199))=0</formula>
    </cfRule>
  </conditionalFormatting>
  <conditionalFormatting sqref="H199">
    <cfRule type="containsBlanks" dxfId="2571" priority="2595">
      <formula>LEN(TRIM(H199))=0</formula>
    </cfRule>
  </conditionalFormatting>
  <conditionalFormatting sqref="H199">
    <cfRule type="containsBlanks" dxfId="2570" priority="2596">
      <formula>LEN(TRIM(H199))=0</formula>
    </cfRule>
  </conditionalFormatting>
  <conditionalFormatting sqref="E241">
    <cfRule type="containsBlanks" dxfId="2569" priority="2594">
      <formula>LEN(TRIM(E241))=0</formula>
    </cfRule>
  </conditionalFormatting>
  <conditionalFormatting sqref="D241">
    <cfRule type="containsBlanks" dxfId="2568" priority="2592">
      <formula>LEN(TRIM(D241))=0</formula>
    </cfRule>
  </conditionalFormatting>
  <conditionalFormatting sqref="F241">
    <cfRule type="containsBlanks" dxfId="2567" priority="2591">
      <formula>LEN(TRIM(F241))=0</formula>
    </cfRule>
  </conditionalFormatting>
  <conditionalFormatting sqref="G241">
    <cfRule type="containsBlanks" dxfId="2566" priority="2590">
      <formula>LEN(TRIM(G241))=0</formula>
    </cfRule>
  </conditionalFormatting>
  <conditionalFormatting sqref="G229">
    <cfRule type="containsBlanks" dxfId="2565" priority="2109">
      <formula>LEN(TRIM(G229))=0</formula>
    </cfRule>
  </conditionalFormatting>
  <conditionalFormatting sqref="O241:P241">
    <cfRule type="containsBlanks" dxfId="2564" priority="2588">
      <formula>LEN(TRIM(O241))=0</formula>
    </cfRule>
  </conditionalFormatting>
  <conditionalFormatting sqref="E241">
    <cfRule type="containsBlanks" dxfId="2563" priority="2593">
      <formula>LEN(TRIM(E241))=0</formula>
    </cfRule>
  </conditionalFormatting>
  <conditionalFormatting sqref="J241">
    <cfRule type="containsBlanks" dxfId="2562" priority="2587">
      <formula>LEN(TRIM(J241))=0</formula>
    </cfRule>
  </conditionalFormatting>
  <conditionalFormatting sqref="J241">
    <cfRule type="containsBlanks" dxfId="2561" priority="2586">
      <formula>LEN(TRIM(J241))=0</formula>
    </cfRule>
  </conditionalFormatting>
  <conditionalFormatting sqref="N241">
    <cfRule type="containsBlanks" dxfId="2560" priority="2582">
      <formula>LEN(TRIM(N241))=0</formula>
    </cfRule>
  </conditionalFormatting>
  <conditionalFormatting sqref="L241">
    <cfRule type="containsBlanks" dxfId="2559" priority="2584">
      <formula>LEN(TRIM(L241))=0</formula>
    </cfRule>
  </conditionalFormatting>
  <conditionalFormatting sqref="N241">
    <cfRule type="containsBlanks" dxfId="2558" priority="2583">
      <formula>LEN(TRIM(N241))=0</formula>
    </cfRule>
  </conditionalFormatting>
  <conditionalFormatting sqref="H241">
    <cfRule type="containsBlanks" dxfId="2557" priority="2581">
      <formula>LEN(TRIM(H241))=0</formula>
    </cfRule>
  </conditionalFormatting>
  <conditionalFormatting sqref="H241">
    <cfRule type="containsBlanks" dxfId="2556" priority="2580">
      <formula>LEN(TRIM(H241))=0</formula>
    </cfRule>
  </conditionalFormatting>
  <conditionalFormatting sqref="H241">
    <cfRule type="containsBlanks" dxfId="2555" priority="2578">
      <formula>LEN(TRIM(H241))=0</formula>
    </cfRule>
  </conditionalFormatting>
  <conditionalFormatting sqref="H241">
    <cfRule type="containsBlanks" dxfId="2554" priority="2579">
      <formula>LEN(TRIM(H241))=0</formula>
    </cfRule>
  </conditionalFormatting>
  <conditionalFormatting sqref="D338">
    <cfRule type="containsBlanks" dxfId="2553" priority="2576">
      <formula>LEN(TRIM(D338))=0</formula>
    </cfRule>
  </conditionalFormatting>
  <conditionalFormatting sqref="F338">
    <cfRule type="containsBlanks" dxfId="2552" priority="2575">
      <formula>LEN(TRIM(F338))=0</formula>
    </cfRule>
  </conditionalFormatting>
  <conditionalFormatting sqref="G338">
    <cfRule type="containsBlanks" dxfId="2551" priority="2574">
      <formula>LEN(TRIM(G338))=0</formula>
    </cfRule>
  </conditionalFormatting>
  <conditionalFormatting sqref="A247:B249">
    <cfRule type="containsBlanks" dxfId="2550" priority="2078">
      <formula>LEN(TRIM(A247))=0</formula>
    </cfRule>
  </conditionalFormatting>
  <conditionalFormatting sqref="A562:B562">
    <cfRule type="containsBlanks" dxfId="2549" priority="2285">
      <formula>LEN(TRIM(A562))=0</formula>
    </cfRule>
  </conditionalFormatting>
  <conditionalFormatting sqref="O338:P338">
    <cfRule type="containsBlanks" dxfId="2548" priority="2573">
      <formula>LEN(TRIM(O338))=0</formula>
    </cfRule>
  </conditionalFormatting>
  <conditionalFormatting sqref="E338">
    <cfRule type="containsBlanks" dxfId="2547" priority="2577">
      <formula>LEN(TRIM(E338))=0</formula>
    </cfRule>
  </conditionalFormatting>
  <conditionalFormatting sqref="J338">
    <cfRule type="containsBlanks" dxfId="2546" priority="2572">
      <formula>LEN(TRIM(J338))=0</formula>
    </cfRule>
  </conditionalFormatting>
  <conditionalFormatting sqref="J338">
    <cfRule type="containsBlanks" dxfId="2545" priority="2571">
      <formula>LEN(TRIM(J338))=0</formula>
    </cfRule>
  </conditionalFormatting>
  <conditionalFormatting sqref="N338">
    <cfRule type="containsBlanks" dxfId="2544" priority="2568">
      <formula>LEN(TRIM(N338))=0</formula>
    </cfRule>
  </conditionalFormatting>
  <conditionalFormatting sqref="L338">
    <cfRule type="containsBlanks" dxfId="2543" priority="2569">
      <formula>LEN(TRIM(L338))=0</formula>
    </cfRule>
  </conditionalFormatting>
  <conditionalFormatting sqref="L338">
    <cfRule type="containsBlanks" dxfId="2542" priority="2570">
      <formula>LEN(TRIM(L338))=0</formula>
    </cfRule>
  </conditionalFormatting>
  <conditionalFormatting sqref="H338">
    <cfRule type="containsBlanks" dxfId="2541" priority="2567">
      <formula>LEN(TRIM(H338))=0</formula>
    </cfRule>
  </conditionalFormatting>
  <conditionalFormatting sqref="H338">
    <cfRule type="containsBlanks" dxfId="2540" priority="2566">
      <formula>LEN(TRIM(H338))=0</formula>
    </cfRule>
  </conditionalFormatting>
  <conditionalFormatting sqref="H338">
    <cfRule type="containsBlanks" dxfId="2539" priority="2564">
      <formula>LEN(TRIM(H338))=0</formula>
    </cfRule>
  </conditionalFormatting>
  <conditionalFormatting sqref="H338">
    <cfRule type="containsBlanks" dxfId="2538" priority="2565">
      <formula>LEN(TRIM(H338))=0</formula>
    </cfRule>
  </conditionalFormatting>
  <conditionalFormatting sqref="E348">
    <cfRule type="containsBlanks" dxfId="2537" priority="2563">
      <formula>LEN(TRIM(E348))=0</formula>
    </cfRule>
  </conditionalFormatting>
  <conditionalFormatting sqref="D348">
    <cfRule type="containsBlanks" dxfId="2536" priority="2561">
      <formula>LEN(TRIM(D348))=0</formula>
    </cfRule>
  </conditionalFormatting>
  <conditionalFormatting sqref="F348">
    <cfRule type="containsBlanks" dxfId="2535" priority="2560">
      <formula>LEN(TRIM(F348))=0</formula>
    </cfRule>
  </conditionalFormatting>
  <conditionalFormatting sqref="G348">
    <cfRule type="containsBlanks" dxfId="2534" priority="2559">
      <formula>LEN(TRIM(G348))=0</formula>
    </cfRule>
  </conditionalFormatting>
  <conditionalFormatting sqref="O348:P348">
    <cfRule type="containsBlanks" dxfId="2533" priority="2557">
      <formula>LEN(TRIM(O348))=0</formula>
    </cfRule>
  </conditionalFormatting>
  <conditionalFormatting sqref="E348">
    <cfRule type="containsBlanks" dxfId="2532" priority="2562">
      <formula>LEN(TRIM(E348))=0</formula>
    </cfRule>
  </conditionalFormatting>
  <conditionalFormatting sqref="J348">
    <cfRule type="containsBlanks" dxfId="2531" priority="2556">
      <formula>LEN(TRIM(J348))=0</formula>
    </cfRule>
  </conditionalFormatting>
  <conditionalFormatting sqref="J348">
    <cfRule type="containsBlanks" dxfId="2530" priority="2555">
      <formula>LEN(TRIM(J348))=0</formula>
    </cfRule>
  </conditionalFormatting>
  <conditionalFormatting sqref="E402">
    <cfRule type="containsBlanks" dxfId="2529" priority="2548">
      <formula>LEN(TRIM(E402))=0</formula>
    </cfRule>
  </conditionalFormatting>
  <conditionalFormatting sqref="D402">
    <cfRule type="containsBlanks" dxfId="2528" priority="2546">
      <formula>LEN(TRIM(D402))=0</formula>
    </cfRule>
  </conditionalFormatting>
  <conditionalFormatting sqref="F402">
    <cfRule type="containsBlanks" dxfId="2527" priority="2545">
      <formula>LEN(TRIM(F402))=0</formula>
    </cfRule>
  </conditionalFormatting>
  <conditionalFormatting sqref="G402">
    <cfRule type="containsBlanks" dxfId="2526" priority="2544">
      <formula>LEN(TRIM(G402))=0</formula>
    </cfRule>
  </conditionalFormatting>
  <conditionalFormatting sqref="G105">
    <cfRule type="containsBlanks" dxfId="2525" priority="2212">
      <formula>LEN(TRIM(G105))=0</formula>
    </cfRule>
  </conditionalFormatting>
  <conditionalFormatting sqref="O402:P402">
    <cfRule type="containsBlanks" dxfId="2524" priority="2542">
      <formula>LEN(TRIM(O402))=0</formula>
    </cfRule>
  </conditionalFormatting>
  <conditionalFormatting sqref="O402:P402">
    <cfRule type="containsBlanks" dxfId="2523" priority="2543">
      <formula>LEN(TRIM(O402))=0</formula>
    </cfRule>
  </conditionalFormatting>
  <conditionalFormatting sqref="E402">
    <cfRule type="containsBlanks" dxfId="2522" priority="2547">
      <formula>LEN(TRIM(E402))=0</formula>
    </cfRule>
  </conditionalFormatting>
  <conditionalFormatting sqref="J402">
    <cfRule type="containsBlanks" dxfId="2521" priority="2541">
      <formula>LEN(TRIM(J402))=0</formula>
    </cfRule>
  </conditionalFormatting>
  <conditionalFormatting sqref="J402">
    <cfRule type="containsBlanks" dxfId="2520" priority="2540">
      <formula>LEN(TRIM(J402))=0</formula>
    </cfRule>
  </conditionalFormatting>
  <conditionalFormatting sqref="N402">
    <cfRule type="containsBlanks" dxfId="2519" priority="2536">
      <formula>LEN(TRIM(N402))=0</formula>
    </cfRule>
  </conditionalFormatting>
  <conditionalFormatting sqref="L402">
    <cfRule type="containsBlanks" dxfId="2518" priority="2538">
      <formula>LEN(TRIM(L402))=0</formula>
    </cfRule>
  </conditionalFormatting>
  <conditionalFormatting sqref="L402">
    <cfRule type="containsBlanks" dxfId="2517" priority="2539">
      <formula>LEN(TRIM(L402))=0</formula>
    </cfRule>
  </conditionalFormatting>
  <conditionalFormatting sqref="H402">
    <cfRule type="containsBlanks" dxfId="2516" priority="2535">
      <formula>LEN(TRIM(H402))=0</formula>
    </cfRule>
  </conditionalFormatting>
  <conditionalFormatting sqref="H402">
    <cfRule type="containsBlanks" dxfId="2515" priority="2534">
      <formula>LEN(TRIM(H402))=0</formula>
    </cfRule>
  </conditionalFormatting>
  <conditionalFormatting sqref="H402">
    <cfRule type="containsBlanks" dxfId="2514" priority="2532">
      <formula>LEN(TRIM(H402))=0</formula>
    </cfRule>
  </conditionalFormatting>
  <conditionalFormatting sqref="H402">
    <cfRule type="containsBlanks" dxfId="2513" priority="2533">
      <formula>LEN(TRIM(H402))=0</formula>
    </cfRule>
  </conditionalFormatting>
  <conditionalFormatting sqref="E403">
    <cfRule type="containsBlanks" dxfId="2512" priority="2531">
      <formula>LEN(TRIM(E403))=0</formula>
    </cfRule>
  </conditionalFormatting>
  <conditionalFormatting sqref="D403">
    <cfRule type="containsBlanks" dxfId="2511" priority="2529">
      <formula>LEN(TRIM(D403))=0</formula>
    </cfRule>
  </conditionalFormatting>
  <conditionalFormatting sqref="F403">
    <cfRule type="containsBlanks" dxfId="2510" priority="2528">
      <formula>LEN(TRIM(F403))=0</formula>
    </cfRule>
  </conditionalFormatting>
  <conditionalFormatting sqref="G403">
    <cfRule type="containsBlanks" dxfId="2509" priority="2527">
      <formula>LEN(TRIM(G403))=0</formula>
    </cfRule>
  </conditionalFormatting>
  <conditionalFormatting sqref="C342:C343">
    <cfRule type="containsBlanks" dxfId="2508" priority="1998">
      <formula>LEN(TRIM(C342))=0</formula>
    </cfRule>
  </conditionalFormatting>
  <conditionalFormatting sqref="A121:B121">
    <cfRule type="containsBlanks" dxfId="2507" priority="2194">
      <formula>LEN(TRIM(A121))=0</formula>
    </cfRule>
  </conditionalFormatting>
  <conditionalFormatting sqref="O403:P403">
    <cfRule type="containsBlanks" dxfId="2506" priority="2525">
      <formula>LEN(TRIM(O403))=0</formula>
    </cfRule>
  </conditionalFormatting>
  <conditionalFormatting sqref="O403:P403">
    <cfRule type="containsBlanks" dxfId="2505" priority="2526">
      <formula>LEN(TRIM(O403))=0</formula>
    </cfRule>
  </conditionalFormatting>
  <conditionalFormatting sqref="E403">
    <cfRule type="containsBlanks" dxfId="2504" priority="2530">
      <formula>LEN(TRIM(E403))=0</formula>
    </cfRule>
  </conditionalFormatting>
  <conditionalFormatting sqref="J403">
    <cfRule type="containsBlanks" dxfId="2503" priority="2524">
      <formula>LEN(TRIM(J403))=0</formula>
    </cfRule>
  </conditionalFormatting>
  <conditionalFormatting sqref="J403">
    <cfRule type="containsBlanks" dxfId="2502" priority="2523">
      <formula>LEN(TRIM(J403))=0</formula>
    </cfRule>
  </conditionalFormatting>
  <conditionalFormatting sqref="N403">
    <cfRule type="containsBlanks" dxfId="2501" priority="2519">
      <formula>LEN(TRIM(N403))=0</formula>
    </cfRule>
  </conditionalFormatting>
  <conditionalFormatting sqref="L403">
    <cfRule type="containsBlanks" dxfId="2500" priority="2521">
      <formula>LEN(TRIM(L403))=0</formula>
    </cfRule>
  </conditionalFormatting>
  <conditionalFormatting sqref="L403">
    <cfRule type="containsBlanks" dxfId="2499" priority="2522">
      <formula>LEN(TRIM(L403))=0</formula>
    </cfRule>
  </conditionalFormatting>
  <conditionalFormatting sqref="N403">
    <cfRule type="containsBlanks" dxfId="2498" priority="2520">
      <formula>LEN(TRIM(N403))=0</formula>
    </cfRule>
  </conditionalFormatting>
  <conditionalFormatting sqref="H403">
    <cfRule type="containsBlanks" dxfId="2497" priority="2518">
      <formula>LEN(TRIM(H403))=0</formula>
    </cfRule>
  </conditionalFormatting>
  <conditionalFormatting sqref="H403">
    <cfRule type="containsBlanks" dxfId="2496" priority="2517">
      <formula>LEN(TRIM(H403))=0</formula>
    </cfRule>
  </conditionalFormatting>
  <conditionalFormatting sqref="H403">
    <cfRule type="containsBlanks" dxfId="2495" priority="2515">
      <formula>LEN(TRIM(H403))=0</formula>
    </cfRule>
  </conditionalFormatting>
  <conditionalFormatting sqref="H403">
    <cfRule type="containsBlanks" dxfId="2494" priority="2516">
      <formula>LEN(TRIM(H403))=0</formula>
    </cfRule>
  </conditionalFormatting>
  <conditionalFormatting sqref="E523">
    <cfRule type="containsBlanks" dxfId="2493" priority="2514">
      <formula>LEN(TRIM(E523))=0</formula>
    </cfRule>
  </conditionalFormatting>
  <conditionalFormatting sqref="D523">
    <cfRule type="containsBlanks" dxfId="2492" priority="2512">
      <formula>LEN(TRIM(D523))=0</formula>
    </cfRule>
  </conditionalFormatting>
  <conditionalFormatting sqref="F523">
    <cfRule type="containsBlanks" dxfId="2491" priority="2511">
      <formula>LEN(TRIM(F523))=0</formula>
    </cfRule>
  </conditionalFormatting>
  <conditionalFormatting sqref="G523">
    <cfRule type="containsBlanks" dxfId="2490" priority="2510">
      <formula>LEN(TRIM(G523))=0</formula>
    </cfRule>
  </conditionalFormatting>
  <conditionalFormatting sqref="O501:R502">
    <cfRule type="containsBlanks" dxfId="2489" priority="1940">
      <formula>LEN(TRIM(O501))=0</formula>
    </cfRule>
  </conditionalFormatting>
  <conditionalFormatting sqref="S204:T206 H204:H206 E204:E206 L204:L206 J204:J206">
    <cfRule type="containsBlanks" dxfId="2488" priority="2139">
      <formula>LEN(TRIM(E204))=0</formula>
    </cfRule>
  </conditionalFormatting>
  <conditionalFormatting sqref="O523:P523">
    <cfRule type="containsBlanks" dxfId="2487" priority="2508">
      <formula>LEN(TRIM(O523))=0</formula>
    </cfRule>
  </conditionalFormatting>
  <conditionalFormatting sqref="O523:P523">
    <cfRule type="containsBlanks" dxfId="2486" priority="2509">
      <formula>LEN(TRIM(O523))=0</formula>
    </cfRule>
  </conditionalFormatting>
  <conditionalFormatting sqref="E523">
    <cfRule type="containsBlanks" dxfId="2485" priority="2513">
      <formula>LEN(TRIM(E523))=0</formula>
    </cfRule>
  </conditionalFormatting>
  <conditionalFormatting sqref="J523">
    <cfRule type="containsBlanks" dxfId="2484" priority="2507">
      <formula>LEN(TRIM(J523))=0</formula>
    </cfRule>
  </conditionalFormatting>
  <conditionalFormatting sqref="J523">
    <cfRule type="containsBlanks" dxfId="2483" priority="2506">
      <formula>LEN(TRIM(J523))=0</formula>
    </cfRule>
  </conditionalFormatting>
  <conditionalFormatting sqref="L523">
    <cfRule type="containsBlanks" dxfId="2482" priority="2504">
      <formula>LEN(TRIM(L523))=0</formula>
    </cfRule>
  </conditionalFormatting>
  <conditionalFormatting sqref="L523">
    <cfRule type="containsBlanks" dxfId="2481" priority="2505">
      <formula>LEN(TRIM(L523))=0</formula>
    </cfRule>
  </conditionalFormatting>
  <conditionalFormatting sqref="H523">
    <cfRule type="containsBlanks" dxfId="2480" priority="2501">
      <formula>LEN(TRIM(H523))=0</formula>
    </cfRule>
  </conditionalFormatting>
  <conditionalFormatting sqref="H523">
    <cfRule type="containsBlanks" dxfId="2479" priority="2500">
      <formula>LEN(TRIM(H523))=0</formula>
    </cfRule>
  </conditionalFormatting>
  <conditionalFormatting sqref="H523">
    <cfRule type="containsBlanks" dxfId="2478" priority="2498">
      <formula>LEN(TRIM(H523))=0</formula>
    </cfRule>
  </conditionalFormatting>
  <conditionalFormatting sqref="H523">
    <cfRule type="containsBlanks" dxfId="2477" priority="2499">
      <formula>LEN(TRIM(H523))=0</formula>
    </cfRule>
  </conditionalFormatting>
  <conditionalFormatting sqref="E524">
    <cfRule type="containsBlanks" dxfId="2476" priority="2497">
      <formula>LEN(TRIM(E524))=0</formula>
    </cfRule>
  </conditionalFormatting>
  <conditionalFormatting sqref="D524">
    <cfRule type="containsBlanks" dxfId="2475" priority="2495">
      <formula>LEN(TRIM(D524))=0</formula>
    </cfRule>
  </conditionalFormatting>
  <conditionalFormatting sqref="F524">
    <cfRule type="containsBlanks" dxfId="2474" priority="2494">
      <formula>LEN(TRIM(F524))=0</formula>
    </cfRule>
  </conditionalFormatting>
  <conditionalFormatting sqref="G524">
    <cfRule type="containsBlanks" dxfId="2473" priority="2493">
      <formula>LEN(TRIM(G524))=0</formula>
    </cfRule>
  </conditionalFormatting>
  <conditionalFormatting sqref="C518:C520">
    <cfRule type="containsBlanks" dxfId="2472" priority="1918">
      <formula>LEN(TRIM(C518))=0</formula>
    </cfRule>
  </conditionalFormatting>
  <conditionalFormatting sqref="O524:P524">
    <cfRule type="containsBlanks" dxfId="2471" priority="2491">
      <formula>LEN(TRIM(O524))=0</formula>
    </cfRule>
  </conditionalFormatting>
  <conditionalFormatting sqref="O524:P524">
    <cfRule type="containsBlanks" dxfId="2470" priority="2492">
      <formula>LEN(TRIM(O524))=0</formula>
    </cfRule>
  </conditionalFormatting>
  <conditionalFormatting sqref="E524">
    <cfRule type="containsBlanks" dxfId="2469" priority="2496">
      <formula>LEN(TRIM(E524))=0</formula>
    </cfRule>
  </conditionalFormatting>
  <conditionalFormatting sqref="J524">
    <cfRule type="containsBlanks" dxfId="2468" priority="2490">
      <formula>LEN(TRIM(J524))=0</formula>
    </cfRule>
  </conditionalFormatting>
  <conditionalFormatting sqref="J524">
    <cfRule type="containsBlanks" dxfId="2467" priority="2489">
      <formula>LEN(TRIM(J524))=0</formula>
    </cfRule>
  </conditionalFormatting>
  <conditionalFormatting sqref="N524">
    <cfRule type="containsBlanks" dxfId="2466" priority="2485">
      <formula>LEN(TRIM(N524))=0</formula>
    </cfRule>
  </conditionalFormatting>
  <conditionalFormatting sqref="L524">
    <cfRule type="containsBlanks" dxfId="2465" priority="2487">
      <formula>LEN(TRIM(L524))=0</formula>
    </cfRule>
  </conditionalFormatting>
  <conditionalFormatting sqref="L524">
    <cfRule type="containsBlanks" dxfId="2464" priority="2488">
      <formula>LEN(TRIM(L524))=0</formula>
    </cfRule>
  </conditionalFormatting>
  <conditionalFormatting sqref="N524">
    <cfRule type="containsBlanks" dxfId="2463" priority="2486">
      <formula>LEN(TRIM(N524))=0</formula>
    </cfRule>
  </conditionalFormatting>
  <conditionalFormatting sqref="H524">
    <cfRule type="containsBlanks" dxfId="2462" priority="2484">
      <formula>LEN(TRIM(H524))=0</formula>
    </cfRule>
  </conditionalFormatting>
  <conditionalFormatting sqref="H524">
    <cfRule type="containsBlanks" dxfId="2461" priority="2483">
      <formula>LEN(TRIM(H524))=0</formula>
    </cfRule>
  </conditionalFormatting>
  <conditionalFormatting sqref="H524">
    <cfRule type="containsBlanks" dxfId="2460" priority="2481">
      <formula>LEN(TRIM(H524))=0</formula>
    </cfRule>
  </conditionalFormatting>
  <conditionalFormatting sqref="H524">
    <cfRule type="containsBlanks" dxfId="2459" priority="2482">
      <formula>LEN(TRIM(H524))=0</formula>
    </cfRule>
  </conditionalFormatting>
  <conditionalFormatting sqref="A55:B55 O55:P55 J55 T55 E55:G55">
    <cfRule type="containsBlanks" dxfId="2458" priority="2480">
      <formula>LEN(TRIM(A55))=0</formula>
    </cfRule>
  </conditionalFormatting>
  <conditionalFormatting sqref="A55:B55 O55:P55 J55 T55 E55:G55">
    <cfRule type="containsBlanks" dxfId="2457" priority="2479">
      <formula>LEN(TRIM(A55))=0</formula>
    </cfRule>
  </conditionalFormatting>
  <conditionalFormatting sqref="L55">
    <cfRule type="containsBlanks" dxfId="2456" priority="2477">
      <formula>LEN(TRIM(L55))=0</formula>
    </cfRule>
  </conditionalFormatting>
  <conditionalFormatting sqref="L55">
    <cfRule type="containsBlanks" dxfId="2455" priority="2478">
      <formula>LEN(TRIM(L55))=0</formula>
    </cfRule>
  </conditionalFormatting>
  <conditionalFormatting sqref="N55">
    <cfRule type="containsBlanks" dxfId="2454" priority="2475">
      <formula>LEN(TRIM(N55))=0</formula>
    </cfRule>
  </conditionalFormatting>
  <conditionalFormatting sqref="N55">
    <cfRule type="containsBlanks" dxfId="2453" priority="2476">
      <formula>LEN(TRIM(N55))=0</formula>
    </cfRule>
  </conditionalFormatting>
  <conditionalFormatting sqref="H55">
    <cfRule type="containsBlanks" dxfId="2452" priority="2474">
      <formula>LEN(TRIM(H55))=0</formula>
    </cfRule>
  </conditionalFormatting>
  <conditionalFormatting sqref="H55">
    <cfRule type="containsBlanks" dxfId="2451" priority="2473">
      <formula>LEN(TRIM(H55))=0</formula>
    </cfRule>
  </conditionalFormatting>
  <conditionalFormatting sqref="A55:B55 T55">
    <cfRule type="containsBlanks" dxfId="2450" priority="2472">
      <formula>LEN(TRIM(A55))=0</formula>
    </cfRule>
  </conditionalFormatting>
  <conditionalFormatting sqref="C55">
    <cfRule type="containsBlanks" dxfId="2449" priority="2471">
      <formula>LEN(TRIM(C55))=0</formula>
    </cfRule>
  </conditionalFormatting>
  <conditionalFormatting sqref="F55">
    <cfRule type="containsBlanks" dxfId="2448" priority="2470">
      <formula>LEN(TRIM(F55))=0</formula>
    </cfRule>
  </conditionalFormatting>
  <conditionalFormatting sqref="H55">
    <cfRule type="containsBlanks" dxfId="2447" priority="2468">
      <formula>LEN(TRIM(H55))=0</formula>
    </cfRule>
  </conditionalFormatting>
  <conditionalFormatting sqref="H55">
    <cfRule type="containsBlanks" dxfId="2446" priority="2469">
      <formula>LEN(TRIM(H55))=0</formula>
    </cfRule>
  </conditionalFormatting>
  <conditionalFormatting sqref="A59:B59 O59:P59 J59 T59 E59:G59">
    <cfRule type="containsBlanks" dxfId="2445" priority="2467">
      <formula>LEN(TRIM(A59))=0</formula>
    </cfRule>
  </conditionalFormatting>
  <conditionalFormatting sqref="A59:B59 O59:P59 J59 T59 E59:G59">
    <cfRule type="containsBlanks" dxfId="2444" priority="2466">
      <formula>LEN(TRIM(A59))=0</formula>
    </cfRule>
  </conditionalFormatting>
  <conditionalFormatting sqref="L59">
    <cfRule type="containsBlanks" dxfId="2443" priority="2464">
      <formula>LEN(TRIM(L59))=0</formula>
    </cfRule>
  </conditionalFormatting>
  <conditionalFormatting sqref="N59">
    <cfRule type="containsBlanks" dxfId="2442" priority="2462">
      <formula>LEN(TRIM(N59))=0</formula>
    </cfRule>
  </conditionalFormatting>
  <conditionalFormatting sqref="N59">
    <cfRule type="containsBlanks" dxfId="2441" priority="2463">
      <formula>LEN(TRIM(N59))=0</formula>
    </cfRule>
  </conditionalFormatting>
  <conditionalFormatting sqref="H59">
    <cfRule type="containsBlanks" dxfId="2440" priority="2461">
      <formula>LEN(TRIM(H59))=0</formula>
    </cfRule>
  </conditionalFormatting>
  <conditionalFormatting sqref="H59">
    <cfRule type="containsBlanks" dxfId="2439" priority="2460">
      <formula>LEN(TRIM(H59))=0</formula>
    </cfRule>
  </conditionalFormatting>
  <conditionalFormatting sqref="A59:B59 T59">
    <cfRule type="containsBlanks" dxfId="2438" priority="2459">
      <formula>LEN(TRIM(A59))=0</formula>
    </cfRule>
  </conditionalFormatting>
  <conditionalFormatting sqref="C59">
    <cfRule type="containsBlanks" dxfId="2437" priority="2458">
      <formula>LEN(TRIM(C59))=0</formula>
    </cfRule>
  </conditionalFormatting>
  <conditionalFormatting sqref="F59">
    <cfRule type="containsBlanks" dxfId="2436" priority="2457">
      <formula>LEN(TRIM(F59))=0</formula>
    </cfRule>
  </conditionalFormatting>
  <conditionalFormatting sqref="H59">
    <cfRule type="containsBlanks" dxfId="2435" priority="2455">
      <formula>LEN(TRIM(H59))=0</formula>
    </cfRule>
  </conditionalFormatting>
  <conditionalFormatting sqref="H59">
    <cfRule type="containsBlanks" dxfId="2434" priority="2456">
      <formula>LEN(TRIM(H59))=0</formula>
    </cfRule>
  </conditionalFormatting>
  <conditionalFormatting sqref="A74:B74 O74:P74 J74 E74:F74">
    <cfRule type="containsBlanks" dxfId="2433" priority="2454">
      <formula>LEN(TRIM(A74))=0</formula>
    </cfRule>
  </conditionalFormatting>
  <conditionalFormatting sqref="A74:B74 O74:P74 J74 E74:F74">
    <cfRule type="containsBlanks" dxfId="2432" priority="2453">
      <formula>LEN(TRIM(A74))=0</formula>
    </cfRule>
  </conditionalFormatting>
  <conditionalFormatting sqref="N74">
    <cfRule type="containsBlanks" dxfId="2431" priority="2451">
      <formula>LEN(TRIM(N74))=0</formula>
    </cfRule>
  </conditionalFormatting>
  <conditionalFormatting sqref="N74">
    <cfRule type="containsBlanks" dxfId="2430" priority="2452">
      <formula>LEN(TRIM(N74))=0</formula>
    </cfRule>
  </conditionalFormatting>
  <conditionalFormatting sqref="H74">
    <cfRule type="containsBlanks" dxfId="2429" priority="2450">
      <formula>LEN(TRIM(H74))=0</formula>
    </cfRule>
  </conditionalFormatting>
  <conditionalFormatting sqref="C74">
    <cfRule type="containsBlanks" dxfId="2428" priority="2447">
      <formula>LEN(TRIM(C74))=0</formula>
    </cfRule>
  </conditionalFormatting>
  <conditionalFormatting sqref="F74">
    <cfRule type="containsBlanks" dxfId="2427" priority="2446">
      <formula>LEN(TRIM(F74))=0</formula>
    </cfRule>
  </conditionalFormatting>
  <conditionalFormatting sqref="H74">
    <cfRule type="containsBlanks" dxfId="2426" priority="2444">
      <formula>LEN(TRIM(H74))=0</formula>
    </cfRule>
  </conditionalFormatting>
  <conditionalFormatting sqref="H74">
    <cfRule type="containsBlanks" dxfId="2425" priority="2445">
      <formula>LEN(TRIM(H74))=0</formula>
    </cfRule>
  </conditionalFormatting>
  <conditionalFormatting sqref="A75:B75 O75:P75 J75 T75 E75:F75">
    <cfRule type="containsBlanks" dxfId="2424" priority="2443">
      <formula>LEN(TRIM(A75))=0</formula>
    </cfRule>
  </conditionalFormatting>
  <conditionalFormatting sqref="A75:B75 O75:P75 J75 T75 E75:F75">
    <cfRule type="containsBlanks" dxfId="2423" priority="2442">
      <formula>LEN(TRIM(A75))=0</formula>
    </cfRule>
  </conditionalFormatting>
  <conditionalFormatting sqref="N75">
    <cfRule type="containsBlanks" dxfId="2422" priority="2440">
      <formula>LEN(TRIM(N75))=0</formula>
    </cfRule>
  </conditionalFormatting>
  <conditionalFormatting sqref="N75">
    <cfRule type="containsBlanks" dxfId="2421" priority="2441">
      <formula>LEN(TRIM(N75))=0</formula>
    </cfRule>
  </conditionalFormatting>
  <conditionalFormatting sqref="H75">
    <cfRule type="containsBlanks" dxfId="2420" priority="2438">
      <formula>LEN(TRIM(H75))=0</formula>
    </cfRule>
  </conditionalFormatting>
  <conditionalFormatting sqref="A75:B75 T75 N75:P75">
    <cfRule type="containsBlanks" dxfId="2419" priority="2437">
      <formula>LEN(TRIM(A75))=0</formula>
    </cfRule>
  </conditionalFormatting>
  <conditionalFormatting sqref="C75">
    <cfRule type="containsBlanks" dxfId="2418" priority="2436">
      <formula>LEN(TRIM(C75))=0</formula>
    </cfRule>
  </conditionalFormatting>
  <conditionalFormatting sqref="F75">
    <cfRule type="containsBlanks" dxfId="2417" priority="2435">
      <formula>LEN(TRIM(F75))=0</formula>
    </cfRule>
  </conditionalFormatting>
  <conditionalFormatting sqref="H75">
    <cfRule type="containsBlanks" dxfId="2416" priority="2433">
      <formula>LEN(TRIM(H75))=0</formula>
    </cfRule>
  </conditionalFormatting>
  <conditionalFormatting sqref="H75">
    <cfRule type="containsBlanks" dxfId="2415" priority="2434">
      <formula>LEN(TRIM(H75))=0</formula>
    </cfRule>
  </conditionalFormatting>
  <conditionalFormatting sqref="E84:E85 H84:H85">
    <cfRule type="containsBlanks" dxfId="2414" priority="2432">
      <formula>LEN(TRIM(E84))=0</formula>
    </cfRule>
  </conditionalFormatting>
  <conditionalFormatting sqref="D84:D85">
    <cfRule type="containsBlanks" dxfId="2413" priority="2428">
      <formula>LEN(TRIM(D84))=0</formula>
    </cfRule>
  </conditionalFormatting>
  <conditionalFormatting sqref="F84:F85">
    <cfRule type="containsBlanks" dxfId="2412" priority="2427">
      <formula>LEN(TRIM(F84))=0</formula>
    </cfRule>
  </conditionalFormatting>
  <conditionalFormatting sqref="N331">
    <cfRule type="containsBlanks" dxfId="2411" priority="2027">
      <formula>LEN(TRIM(N331))=0</formula>
    </cfRule>
  </conditionalFormatting>
  <conditionalFormatting sqref="O84:P85">
    <cfRule type="containsBlanks" dxfId="2410" priority="2425">
      <formula>LEN(TRIM(O84))=0</formula>
    </cfRule>
  </conditionalFormatting>
  <conditionalFormatting sqref="T84:T85">
    <cfRule type="containsBlanks" dxfId="2409" priority="2431">
      <formula>LEN(TRIM(T84))=0</formula>
    </cfRule>
  </conditionalFormatting>
  <conditionalFormatting sqref="O84:P85">
    <cfRule type="containsBlanks" dxfId="2408" priority="2426">
      <formula>LEN(TRIM(O84))=0</formula>
    </cfRule>
  </conditionalFormatting>
  <conditionalFormatting sqref="E84:E85 T84:T85 H84:H85">
    <cfRule type="containsBlanks" dxfId="2407" priority="2430">
      <formula>LEN(TRIM(E84))=0</formula>
    </cfRule>
  </conditionalFormatting>
  <conditionalFormatting sqref="A84:B85">
    <cfRule type="containsBlanks" dxfId="2406" priority="2429">
      <formula>LEN(TRIM(A84))=0</formula>
    </cfRule>
  </conditionalFormatting>
  <conditionalFormatting sqref="J84:J85">
    <cfRule type="containsBlanks" dxfId="2405" priority="2424">
      <formula>LEN(TRIM(J84))=0</formula>
    </cfRule>
  </conditionalFormatting>
  <conditionalFormatting sqref="N84:N85">
    <cfRule type="containsBlanks" dxfId="2404" priority="2419">
      <formula>LEN(TRIM(N84))=0</formula>
    </cfRule>
  </conditionalFormatting>
  <conditionalFormatting sqref="J84:J85">
    <cfRule type="containsBlanks" dxfId="2403" priority="2423">
      <formula>LEN(TRIM(J84))=0</formula>
    </cfRule>
  </conditionalFormatting>
  <conditionalFormatting sqref="L84:L85">
    <cfRule type="containsBlanks" dxfId="2402" priority="2421">
      <formula>LEN(TRIM(L84))=0</formula>
    </cfRule>
  </conditionalFormatting>
  <conditionalFormatting sqref="L84:L85">
    <cfRule type="containsBlanks" dxfId="2401" priority="2422">
      <formula>LEN(TRIM(L84))=0</formula>
    </cfRule>
  </conditionalFormatting>
  <conditionalFormatting sqref="N84:N85">
    <cfRule type="containsBlanks" dxfId="2400" priority="2420">
      <formula>LEN(TRIM(N84))=0</formula>
    </cfRule>
  </conditionalFormatting>
  <conditionalFormatting sqref="A84:B85 T84:T85">
    <cfRule type="containsBlanks" dxfId="2399" priority="2418">
      <formula>LEN(TRIM(A84))=0</formula>
    </cfRule>
  </conditionalFormatting>
  <conditionalFormatting sqref="C84:C85">
    <cfRule type="containsBlanks" dxfId="2398" priority="2417">
      <formula>LEN(TRIM(C84))=0</formula>
    </cfRule>
  </conditionalFormatting>
  <conditionalFormatting sqref="C84:C85">
    <cfRule type="containsBlanks" dxfId="2397" priority="2416">
      <formula>LEN(TRIM(C84))=0</formula>
    </cfRule>
  </conditionalFormatting>
  <conditionalFormatting sqref="T103 H103 E103">
    <cfRule type="containsBlanks" dxfId="2396" priority="2415">
      <formula>LEN(TRIM(E103))=0</formula>
    </cfRule>
  </conditionalFormatting>
  <conditionalFormatting sqref="D103">
    <cfRule type="containsBlanks" dxfId="2395" priority="2412">
      <formula>LEN(TRIM(D103))=0</formula>
    </cfRule>
  </conditionalFormatting>
  <conditionalFormatting sqref="F103">
    <cfRule type="containsBlanks" dxfId="2394" priority="2411">
      <formula>LEN(TRIM(F103))=0</formula>
    </cfRule>
  </conditionalFormatting>
  <conditionalFormatting sqref="E335:E337">
    <cfRule type="containsBlanks" dxfId="2393" priority="2010">
      <formula>LEN(TRIM(E335))=0</formula>
    </cfRule>
  </conditionalFormatting>
  <conditionalFormatting sqref="O103:P103">
    <cfRule type="containsBlanks" dxfId="2392" priority="2409">
      <formula>LEN(TRIM(O103))=0</formula>
    </cfRule>
  </conditionalFormatting>
  <conditionalFormatting sqref="O103:P103">
    <cfRule type="containsBlanks" dxfId="2391" priority="2410">
      <formula>LEN(TRIM(O103))=0</formula>
    </cfRule>
  </conditionalFormatting>
  <conditionalFormatting sqref="H103 T103 E103">
    <cfRule type="containsBlanks" dxfId="2390" priority="2414">
      <formula>LEN(TRIM(E103))=0</formula>
    </cfRule>
  </conditionalFormatting>
  <conditionalFormatting sqref="A103:B103">
    <cfRule type="containsBlanks" dxfId="2389" priority="2413">
      <formula>LEN(TRIM(A103))=0</formula>
    </cfRule>
  </conditionalFormatting>
  <conditionalFormatting sqref="N103">
    <cfRule type="containsBlanks" dxfId="2388" priority="2405">
      <formula>LEN(TRIM(N103))=0</formula>
    </cfRule>
  </conditionalFormatting>
  <conditionalFormatting sqref="J103">
    <cfRule type="containsBlanks" dxfId="2387" priority="2408">
      <formula>LEN(TRIM(J103))=0</formula>
    </cfRule>
  </conditionalFormatting>
  <conditionalFormatting sqref="J103">
    <cfRule type="containsBlanks" dxfId="2386" priority="2407">
      <formula>LEN(TRIM(J103))=0</formula>
    </cfRule>
  </conditionalFormatting>
  <conditionalFormatting sqref="N103">
    <cfRule type="containsBlanks" dxfId="2385" priority="2406">
      <formula>LEN(TRIM(N103))=0</formula>
    </cfRule>
  </conditionalFormatting>
  <conditionalFormatting sqref="A103:B103 T103 N103:P103">
    <cfRule type="containsBlanks" dxfId="2384" priority="2404">
      <formula>LEN(TRIM(A103))=0</formula>
    </cfRule>
  </conditionalFormatting>
  <conditionalFormatting sqref="C103">
    <cfRule type="containsBlanks" dxfId="2383" priority="2403">
      <formula>LEN(TRIM(C103))=0</formula>
    </cfRule>
  </conditionalFormatting>
  <conditionalFormatting sqref="C103">
    <cfRule type="containsBlanks" dxfId="2382" priority="2402">
      <formula>LEN(TRIM(C103))=0</formula>
    </cfRule>
  </conditionalFormatting>
  <conditionalFormatting sqref="E125">
    <cfRule type="containsBlanks" dxfId="2381" priority="2401">
      <formula>LEN(TRIM(E125))=0</formula>
    </cfRule>
  </conditionalFormatting>
  <conditionalFormatting sqref="D125">
    <cfRule type="containsBlanks" dxfId="2380" priority="2397">
      <formula>LEN(TRIM(D125))=0</formula>
    </cfRule>
  </conditionalFormatting>
  <conditionalFormatting sqref="F361:F362">
    <cfRule type="containsBlanks" dxfId="2379" priority="1992">
      <formula>LEN(TRIM(F361))=0</formula>
    </cfRule>
  </conditionalFormatting>
  <conditionalFormatting sqref="O125:P125">
    <cfRule type="containsBlanks" dxfId="2378" priority="2395">
      <formula>LEN(TRIM(O125))=0</formula>
    </cfRule>
  </conditionalFormatting>
  <conditionalFormatting sqref="T125">
    <cfRule type="containsBlanks" dxfId="2377" priority="2400">
      <formula>LEN(TRIM(T125))=0</formula>
    </cfRule>
  </conditionalFormatting>
  <conditionalFormatting sqref="O125:P125">
    <cfRule type="containsBlanks" dxfId="2376" priority="2396">
      <formula>LEN(TRIM(O125))=0</formula>
    </cfRule>
  </conditionalFormatting>
  <conditionalFormatting sqref="E125 T125">
    <cfRule type="containsBlanks" dxfId="2375" priority="2399">
      <formula>LEN(TRIM(E125))=0</formula>
    </cfRule>
  </conditionalFormatting>
  <conditionalFormatting sqref="A125:B125">
    <cfRule type="containsBlanks" dxfId="2374" priority="2398">
      <formula>LEN(TRIM(A125))=0</formula>
    </cfRule>
  </conditionalFormatting>
  <conditionalFormatting sqref="N125">
    <cfRule type="containsBlanks" dxfId="2373" priority="2389">
      <formula>LEN(TRIM(N125))=0</formula>
    </cfRule>
  </conditionalFormatting>
  <conditionalFormatting sqref="J125">
    <cfRule type="containsBlanks" dxfId="2372" priority="2394">
      <formula>LEN(TRIM(J125))=0</formula>
    </cfRule>
  </conditionalFormatting>
  <conditionalFormatting sqref="J125">
    <cfRule type="containsBlanks" dxfId="2371" priority="2393">
      <formula>LEN(TRIM(J125))=0</formula>
    </cfRule>
  </conditionalFormatting>
  <conditionalFormatting sqref="L125">
    <cfRule type="containsBlanks" dxfId="2370" priority="2392">
      <formula>LEN(TRIM(L125))=0</formula>
    </cfRule>
  </conditionalFormatting>
  <conditionalFormatting sqref="L125">
    <cfRule type="containsBlanks" dxfId="2369" priority="2391">
      <formula>LEN(TRIM(L125))=0</formula>
    </cfRule>
  </conditionalFormatting>
  <conditionalFormatting sqref="N125">
    <cfRule type="containsBlanks" dxfId="2368" priority="2390">
      <formula>LEN(TRIM(N125))=0</formula>
    </cfRule>
  </conditionalFormatting>
  <conditionalFormatting sqref="D125:E125 A125:B125 T125 J125 L125 N125:P125">
    <cfRule type="containsBlanks" dxfId="2367" priority="2388">
      <formula>LEN(TRIM(A125))=0</formula>
    </cfRule>
  </conditionalFormatting>
  <conditionalFormatting sqref="C125">
    <cfRule type="containsBlanks" dxfId="2366" priority="2387">
      <formula>LEN(TRIM(C125))=0</formula>
    </cfRule>
  </conditionalFormatting>
  <conditionalFormatting sqref="C125">
    <cfRule type="containsBlanks" dxfId="2365" priority="2386">
      <formula>LEN(TRIM(C125))=0</formula>
    </cfRule>
  </conditionalFormatting>
  <conditionalFormatting sqref="E132 H132">
    <cfRule type="containsBlanks" dxfId="2364" priority="2385">
      <formula>LEN(TRIM(E132))=0</formula>
    </cfRule>
  </conditionalFormatting>
  <conditionalFormatting sqref="D132">
    <cfRule type="containsBlanks" dxfId="2363" priority="2381">
      <formula>LEN(TRIM(D132))=0</formula>
    </cfRule>
  </conditionalFormatting>
  <conditionalFormatting sqref="F132">
    <cfRule type="containsBlanks" dxfId="2362" priority="2380">
      <formula>LEN(TRIM(F132))=0</formula>
    </cfRule>
  </conditionalFormatting>
  <conditionalFormatting sqref="G132">
    <cfRule type="containsBlanks" dxfId="2361" priority="2379">
      <formula>LEN(TRIM(G132))=0</formula>
    </cfRule>
  </conditionalFormatting>
  <conditionalFormatting sqref="O387:R387">
    <cfRule type="containsBlanks" dxfId="2360" priority="1976">
      <formula>LEN(TRIM(O387))=0</formula>
    </cfRule>
  </conditionalFormatting>
  <conditionalFormatting sqref="O132:P132">
    <cfRule type="containsBlanks" dxfId="2359" priority="2377">
      <formula>LEN(TRIM(O132))=0</formula>
    </cfRule>
  </conditionalFormatting>
  <conditionalFormatting sqref="T132">
    <cfRule type="containsBlanks" dxfId="2358" priority="2384">
      <formula>LEN(TRIM(T132))=0</formula>
    </cfRule>
  </conditionalFormatting>
  <conditionalFormatting sqref="O132:P132">
    <cfRule type="containsBlanks" dxfId="2357" priority="2378">
      <formula>LEN(TRIM(O132))=0</formula>
    </cfRule>
  </conditionalFormatting>
  <conditionalFormatting sqref="E132 T132 H132">
    <cfRule type="containsBlanks" dxfId="2356" priority="2383">
      <formula>LEN(TRIM(E132))=0</formula>
    </cfRule>
  </conditionalFormatting>
  <conditionalFormatting sqref="A132:B132">
    <cfRule type="containsBlanks" dxfId="2355" priority="2382">
      <formula>LEN(TRIM(A132))=0</formula>
    </cfRule>
  </conditionalFormatting>
  <conditionalFormatting sqref="N132">
    <cfRule type="containsBlanks" dxfId="2354" priority="2371">
      <formula>LEN(TRIM(N132))=0</formula>
    </cfRule>
  </conditionalFormatting>
  <conditionalFormatting sqref="J132">
    <cfRule type="containsBlanks" dxfId="2353" priority="2376">
      <formula>LEN(TRIM(J132))=0</formula>
    </cfRule>
  </conditionalFormatting>
  <conditionalFormatting sqref="J132">
    <cfRule type="containsBlanks" dxfId="2352" priority="2375">
      <formula>LEN(TRIM(J132))=0</formula>
    </cfRule>
  </conditionalFormatting>
  <conditionalFormatting sqref="L132">
    <cfRule type="containsBlanks" dxfId="2351" priority="2374">
      <formula>LEN(TRIM(L132))=0</formula>
    </cfRule>
  </conditionalFormatting>
  <conditionalFormatting sqref="L132">
    <cfRule type="containsBlanks" dxfId="2350" priority="2373">
      <formula>LEN(TRIM(L132))=0</formula>
    </cfRule>
  </conditionalFormatting>
  <conditionalFormatting sqref="N132">
    <cfRule type="containsBlanks" dxfId="2349" priority="2372">
      <formula>LEN(TRIM(N132))=0</formula>
    </cfRule>
  </conditionalFormatting>
  <conditionalFormatting sqref="A132:B132 T132">
    <cfRule type="containsBlanks" dxfId="2348" priority="2370">
      <formula>LEN(TRIM(A132))=0</formula>
    </cfRule>
  </conditionalFormatting>
  <conditionalFormatting sqref="C132">
    <cfRule type="containsBlanks" dxfId="2347" priority="2369">
      <formula>LEN(TRIM(C132))=0</formula>
    </cfRule>
  </conditionalFormatting>
  <conditionalFormatting sqref="C132">
    <cfRule type="containsBlanks" dxfId="2346" priority="2368">
      <formula>LEN(TRIM(C132))=0</formula>
    </cfRule>
  </conditionalFormatting>
  <conditionalFormatting sqref="E134 H134:H135">
    <cfRule type="containsBlanks" dxfId="2345" priority="2367">
      <formula>LEN(TRIM(E134))=0</formula>
    </cfRule>
  </conditionalFormatting>
  <conditionalFormatting sqref="D134">
    <cfRule type="containsBlanks" dxfId="2344" priority="2363">
      <formula>LEN(TRIM(D134))=0</formula>
    </cfRule>
  </conditionalFormatting>
  <conditionalFormatting sqref="F134">
    <cfRule type="containsBlanks" dxfId="2343" priority="2362">
      <formula>LEN(TRIM(F134))=0</formula>
    </cfRule>
  </conditionalFormatting>
  <conditionalFormatting sqref="E409">
    <cfRule type="containsBlanks" dxfId="2342" priority="1958">
      <formula>LEN(TRIM(E409))=0</formula>
    </cfRule>
  </conditionalFormatting>
  <conditionalFormatting sqref="O134:P134">
    <cfRule type="containsBlanks" dxfId="2341" priority="2360">
      <formula>LEN(TRIM(O134))=0</formula>
    </cfRule>
  </conditionalFormatting>
  <conditionalFormatting sqref="T134">
    <cfRule type="containsBlanks" dxfId="2340" priority="2366">
      <formula>LEN(TRIM(T134))=0</formula>
    </cfRule>
  </conditionalFormatting>
  <conditionalFormatting sqref="O134:P134">
    <cfRule type="containsBlanks" dxfId="2339" priority="2361">
      <formula>LEN(TRIM(O134))=0</formula>
    </cfRule>
  </conditionalFormatting>
  <conditionalFormatting sqref="E134 T134 H134:H135">
    <cfRule type="containsBlanks" dxfId="2338" priority="2365">
      <formula>LEN(TRIM(E134))=0</formula>
    </cfRule>
  </conditionalFormatting>
  <conditionalFormatting sqref="A134:B134">
    <cfRule type="containsBlanks" dxfId="2337" priority="2364">
      <formula>LEN(TRIM(A134))=0</formula>
    </cfRule>
  </conditionalFormatting>
  <conditionalFormatting sqref="N134">
    <cfRule type="containsBlanks" dxfId="2336" priority="2354">
      <formula>LEN(TRIM(N134))=0</formula>
    </cfRule>
  </conditionalFormatting>
  <conditionalFormatting sqref="J134">
    <cfRule type="containsBlanks" dxfId="2335" priority="2359">
      <formula>LEN(TRIM(J134))=0</formula>
    </cfRule>
  </conditionalFormatting>
  <conditionalFormatting sqref="J134">
    <cfRule type="containsBlanks" dxfId="2334" priority="2358">
      <formula>LEN(TRIM(J134))=0</formula>
    </cfRule>
  </conditionalFormatting>
  <conditionalFormatting sqref="L134">
    <cfRule type="containsBlanks" dxfId="2333" priority="2357">
      <formula>LEN(TRIM(L134))=0</formula>
    </cfRule>
  </conditionalFormatting>
  <conditionalFormatting sqref="L134">
    <cfRule type="containsBlanks" dxfId="2332" priority="2356">
      <formula>LEN(TRIM(L134))=0</formula>
    </cfRule>
  </conditionalFormatting>
  <conditionalFormatting sqref="N134">
    <cfRule type="containsBlanks" dxfId="2331" priority="2355">
      <formula>LEN(TRIM(N134))=0</formula>
    </cfRule>
  </conditionalFormatting>
  <conditionalFormatting sqref="A134:B134 T134 H135">
    <cfRule type="containsBlanks" dxfId="2330" priority="2353">
      <formula>LEN(TRIM(A134))=0</formula>
    </cfRule>
  </conditionalFormatting>
  <conditionalFormatting sqref="C134">
    <cfRule type="containsBlanks" dxfId="2329" priority="2352">
      <formula>LEN(TRIM(C134))=0</formula>
    </cfRule>
  </conditionalFormatting>
  <conditionalFormatting sqref="C134">
    <cfRule type="containsBlanks" dxfId="2328" priority="2351">
      <formula>LEN(TRIM(C134))=0</formula>
    </cfRule>
  </conditionalFormatting>
  <conditionalFormatting sqref="E137 H137">
    <cfRule type="containsBlanks" dxfId="2327" priority="2350">
      <formula>LEN(TRIM(E137))=0</formula>
    </cfRule>
  </conditionalFormatting>
  <conditionalFormatting sqref="D137">
    <cfRule type="containsBlanks" dxfId="2326" priority="2346">
      <formula>LEN(TRIM(D137))=0</formula>
    </cfRule>
  </conditionalFormatting>
  <conditionalFormatting sqref="F137">
    <cfRule type="containsBlanks" dxfId="2325" priority="2345">
      <formula>LEN(TRIM(F137))=0</formula>
    </cfRule>
  </conditionalFormatting>
  <conditionalFormatting sqref="G137">
    <cfRule type="containsBlanks" dxfId="2324" priority="2344">
      <formula>LEN(TRIM(G137))=0</formula>
    </cfRule>
  </conditionalFormatting>
  <conditionalFormatting sqref="O137:P137">
    <cfRule type="containsBlanks" dxfId="2323" priority="2342">
      <formula>LEN(TRIM(O137))=0</formula>
    </cfRule>
  </conditionalFormatting>
  <conditionalFormatting sqref="T137">
    <cfRule type="containsBlanks" dxfId="2322" priority="2349">
      <formula>LEN(TRIM(T137))=0</formula>
    </cfRule>
  </conditionalFormatting>
  <conditionalFormatting sqref="O137:P137">
    <cfRule type="containsBlanks" dxfId="2321" priority="2343">
      <formula>LEN(TRIM(O137))=0</formula>
    </cfRule>
  </conditionalFormatting>
  <conditionalFormatting sqref="E137 T137 H137">
    <cfRule type="containsBlanks" dxfId="2320" priority="2348">
      <formula>LEN(TRIM(E137))=0</formula>
    </cfRule>
  </conditionalFormatting>
  <conditionalFormatting sqref="A137:B137">
    <cfRule type="containsBlanks" dxfId="2319" priority="2347">
      <formula>LEN(TRIM(A137))=0</formula>
    </cfRule>
  </conditionalFormatting>
  <conditionalFormatting sqref="N137">
    <cfRule type="containsBlanks" dxfId="2318" priority="2336">
      <formula>LEN(TRIM(N137))=0</formula>
    </cfRule>
  </conditionalFormatting>
  <conditionalFormatting sqref="J137">
    <cfRule type="containsBlanks" dxfId="2317" priority="2341">
      <formula>LEN(TRIM(J137))=0</formula>
    </cfRule>
  </conditionalFormatting>
  <conditionalFormatting sqref="J137">
    <cfRule type="containsBlanks" dxfId="2316" priority="2340">
      <formula>LEN(TRIM(J137))=0</formula>
    </cfRule>
  </conditionalFormatting>
  <conditionalFormatting sqref="L137">
    <cfRule type="containsBlanks" dxfId="2315" priority="2339">
      <formula>LEN(TRIM(L137))=0</formula>
    </cfRule>
  </conditionalFormatting>
  <conditionalFormatting sqref="L137">
    <cfRule type="containsBlanks" dxfId="2314" priority="2338">
      <formula>LEN(TRIM(L137))=0</formula>
    </cfRule>
  </conditionalFormatting>
  <conditionalFormatting sqref="N137">
    <cfRule type="containsBlanks" dxfId="2313" priority="2337">
      <formula>LEN(TRIM(N137))=0</formula>
    </cfRule>
  </conditionalFormatting>
  <conditionalFormatting sqref="A137:B137 T137">
    <cfRule type="containsBlanks" dxfId="2312" priority="2335">
      <formula>LEN(TRIM(A137))=0</formula>
    </cfRule>
  </conditionalFormatting>
  <conditionalFormatting sqref="C137">
    <cfRule type="containsBlanks" dxfId="2311" priority="2334">
      <formula>LEN(TRIM(C137))=0</formula>
    </cfRule>
  </conditionalFormatting>
  <conditionalFormatting sqref="C137">
    <cfRule type="containsBlanks" dxfId="2310" priority="2333">
      <formula>LEN(TRIM(C137))=0</formula>
    </cfRule>
  </conditionalFormatting>
  <conditionalFormatting sqref="A515:B515 T515">
    <cfRule type="containsBlanks" dxfId="2309" priority="2332">
      <formula>LEN(TRIM(A515))=0</formula>
    </cfRule>
  </conditionalFormatting>
  <conditionalFormatting sqref="A515:B515 T515">
    <cfRule type="containsBlanks" dxfId="2308" priority="2331">
      <formula>LEN(TRIM(A515))=0</formula>
    </cfRule>
  </conditionalFormatting>
  <conditionalFormatting sqref="C515">
    <cfRule type="containsBlanks" dxfId="2307" priority="2330">
      <formula>LEN(TRIM(C515))=0</formula>
    </cfRule>
  </conditionalFormatting>
  <conditionalFormatting sqref="H515">
    <cfRule type="containsBlanks" dxfId="2306" priority="2329">
      <formula>LEN(TRIM(H515))=0</formula>
    </cfRule>
  </conditionalFormatting>
  <conditionalFormatting sqref="A516:B516 T516">
    <cfRule type="containsBlanks" dxfId="2305" priority="2328">
      <formula>LEN(TRIM(A516))=0</formula>
    </cfRule>
  </conditionalFormatting>
  <conditionalFormatting sqref="A516:B516 T516">
    <cfRule type="containsBlanks" dxfId="2304" priority="2327">
      <formula>LEN(TRIM(A516))=0</formula>
    </cfRule>
  </conditionalFormatting>
  <conditionalFormatting sqref="C516">
    <cfRule type="containsBlanks" dxfId="2303" priority="2326">
      <formula>LEN(TRIM(C516))=0</formula>
    </cfRule>
  </conditionalFormatting>
  <conditionalFormatting sqref="H516">
    <cfRule type="containsBlanks" dxfId="2302" priority="2325">
      <formula>LEN(TRIM(H516))=0</formula>
    </cfRule>
  </conditionalFormatting>
  <conditionalFormatting sqref="A533:B533 T533">
    <cfRule type="containsBlanks" dxfId="2301" priority="2324">
      <formula>LEN(TRIM(A533))=0</formula>
    </cfRule>
  </conditionalFormatting>
  <conditionalFormatting sqref="A533:B533 T533">
    <cfRule type="containsBlanks" dxfId="2300" priority="2323">
      <formula>LEN(TRIM(A533))=0</formula>
    </cfRule>
  </conditionalFormatting>
  <conditionalFormatting sqref="C533">
    <cfRule type="containsBlanks" dxfId="2299" priority="2322">
      <formula>LEN(TRIM(C533))=0</formula>
    </cfRule>
  </conditionalFormatting>
  <conditionalFormatting sqref="H533">
    <cfRule type="containsBlanks" dxfId="2298" priority="2321">
      <formula>LEN(TRIM(H533))=0</formula>
    </cfRule>
  </conditionalFormatting>
  <conditionalFormatting sqref="A539:B540 T539:T540">
    <cfRule type="containsBlanks" dxfId="2297" priority="2320">
      <formula>LEN(TRIM(A539))=0</formula>
    </cfRule>
  </conditionalFormatting>
  <conditionalFormatting sqref="A539:B540 T539:T540">
    <cfRule type="containsBlanks" dxfId="2296" priority="2319">
      <formula>LEN(TRIM(A539))=0</formula>
    </cfRule>
  </conditionalFormatting>
  <conditionalFormatting sqref="C539:C540">
    <cfRule type="containsBlanks" dxfId="2295" priority="2318">
      <formula>LEN(TRIM(C539))=0</formula>
    </cfRule>
  </conditionalFormatting>
  <conditionalFormatting sqref="H539:H540">
    <cfRule type="containsBlanks" dxfId="2294" priority="2317">
      <formula>LEN(TRIM(H539))=0</formula>
    </cfRule>
  </conditionalFormatting>
  <conditionalFormatting sqref="H559 E559">
    <cfRule type="containsBlanks" dxfId="2293" priority="2316">
      <formula>LEN(TRIM(E559))=0</formula>
    </cfRule>
  </conditionalFormatting>
  <conditionalFormatting sqref="D559">
    <cfRule type="containsBlanks" dxfId="2292" priority="2313">
      <formula>LEN(TRIM(D559))=0</formula>
    </cfRule>
  </conditionalFormatting>
  <conditionalFormatting sqref="F559">
    <cfRule type="containsBlanks" dxfId="2291" priority="2312">
      <formula>LEN(TRIM(F559))=0</formula>
    </cfRule>
  </conditionalFormatting>
  <conditionalFormatting sqref="G559">
    <cfRule type="containsBlanks" dxfId="2290" priority="2311">
      <formula>LEN(TRIM(G559))=0</formula>
    </cfRule>
  </conditionalFormatting>
  <conditionalFormatting sqref="O559:P559">
    <cfRule type="containsBlanks" dxfId="2289" priority="2309">
      <formula>LEN(TRIM(O559))=0</formula>
    </cfRule>
  </conditionalFormatting>
  <conditionalFormatting sqref="O559:P559">
    <cfRule type="containsBlanks" dxfId="2288" priority="2310">
      <formula>LEN(TRIM(O559))=0</formula>
    </cfRule>
  </conditionalFormatting>
  <conditionalFormatting sqref="H559 E559">
    <cfRule type="containsBlanks" dxfId="2287" priority="2315">
      <formula>LEN(TRIM(E559))=0</formula>
    </cfRule>
  </conditionalFormatting>
  <conditionalFormatting sqref="A559:B559">
    <cfRule type="containsBlanks" dxfId="2286" priority="2314">
      <formula>LEN(TRIM(A559))=0</formula>
    </cfRule>
  </conditionalFormatting>
  <conditionalFormatting sqref="J559">
    <cfRule type="containsBlanks" dxfId="2285" priority="2308">
      <formula>LEN(TRIM(J559))=0</formula>
    </cfRule>
  </conditionalFormatting>
  <conditionalFormatting sqref="J559">
    <cfRule type="containsBlanks" dxfId="2284" priority="2307">
      <formula>LEN(TRIM(J559))=0</formula>
    </cfRule>
  </conditionalFormatting>
  <conditionalFormatting sqref="L559">
    <cfRule type="containsBlanks" dxfId="2283" priority="2306">
      <formula>LEN(TRIM(L559))=0</formula>
    </cfRule>
  </conditionalFormatting>
  <conditionalFormatting sqref="L559">
    <cfRule type="containsBlanks" dxfId="2282" priority="2305">
      <formula>LEN(TRIM(L559))=0</formula>
    </cfRule>
  </conditionalFormatting>
  <conditionalFormatting sqref="N559">
    <cfRule type="containsBlanks" dxfId="2281" priority="2303">
      <formula>LEN(TRIM(N559))=0</formula>
    </cfRule>
  </conditionalFormatting>
  <conditionalFormatting sqref="N559">
    <cfRule type="containsBlanks" dxfId="2280" priority="2304">
      <formula>LEN(TRIM(N559))=0</formula>
    </cfRule>
  </conditionalFormatting>
  <conditionalFormatting sqref="A559:B559">
    <cfRule type="containsBlanks" dxfId="2279" priority="2302">
      <formula>LEN(TRIM(A559))=0</formula>
    </cfRule>
  </conditionalFormatting>
  <conditionalFormatting sqref="H559">
    <cfRule type="containsBlanks" dxfId="2278" priority="2300">
      <formula>LEN(TRIM(H559))=0</formula>
    </cfRule>
  </conditionalFormatting>
  <conditionalFormatting sqref="H562 E562">
    <cfRule type="containsBlanks" dxfId="2277" priority="2299">
      <formula>LEN(TRIM(E562))=0</formula>
    </cfRule>
  </conditionalFormatting>
  <conditionalFormatting sqref="D562">
    <cfRule type="containsBlanks" dxfId="2276" priority="2296">
      <formula>LEN(TRIM(D562))=0</formula>
    </cfRule>
  </conditionalFormatting>
  <conditionalFormatting sqref="F562">
    <cfRule type="containsBlanks" dxfId="2275" priority="2295">
      <formula>LEN(TRIM(F562))=0</formula>
    </cfRule>
  </conditionalFormatting>
  <conditionalFormatting sqref="G562">
    <cfRule type="containsBlanks" dxfId="2274" priority="2294">
      <formula>LEN(TRIM(G562))=0</formula>
    </cfRule>
  </conditionalFormatting>
  <conditionalFormatting sqref="O562:P562">
    <cfRule type="containsBlanks" dxfId="2273" priority="2292">
      <formula>LEN(TRIM(O562))=0</formula>
    </cfRule>
  </conditionalFormatting>
  <conditionalFormatting sqref="O562:P562">
    <cfRule type="containsBlanks" dxfId="2272" priority="2293">
      <formula>LEN(TRIM(O562))=0</formula>
    </cfRule>
  </conditionalFormatting>
  <conditionalFormatting sqref="H562 E562">
    <cfRule type="containsBlanks" dxfId="2271" priority="2298">
      <formula>LEN(TRIM(E562))=0</formula>
    </cfRule>
  </conditionalFormatting>
  <conditionalFormatting sqref="A562:B562">
    <cfRule type="containsBlanks" dxfId="2270" priority="2297">
      <formula>LEN(TRIM(A562))=0</formula>
    </cfRule>
  </conditionalFormatting>
  <conditionalFormatting sqref="J562">
    <cfRule type="containsBlanks" dxfId="2269" priority="2291">
      <formula>LEN(TRIM(J562))=0</formula>
    </cfRule>
  </conditionalFormatting>
  <conditionalFormatting sqref="J562">
    <cfRule type="containsBlanks" dxfId="2268" priority="2290">
      <formula>LEN(TRIM(J562))=0</formula>
    </cfRule>
  </conditionalFormatting>
  <conditionalFormatting sqref="L562">
    <cfRule type="containsBlanks" dxfId="2267" priority="2289">
      <formula>LEN(TRIM(L562))=0</formula>
    </cfRule>
  </conditionalFormatting>
  <conditionalFormatting sqref="L562">
    <cfRule type="containsBlanks" dxfId="2266" priority="2288">
      <formula>LEN(TRIM(L562))=0</formula>
    </cfRule>
  </conditionalFormatting>
  <conditionalFormatting sqref="N562">
    <cfRule type="containsBlanks" dxfId="2265" priority="2286">
      <formula>LEN(TRIM(N562))=0</formula>
    </cfRule>
  </conditionalFormatting>
  <conditionalFormatting sqref="N562">
    <cfRule type="containsBlanks" dxfId="2264" priority="2287">
      <formula>LEN(TRIM(N562))=0</formula>
    </cfRule>
  </conditionalFormatting>
  <conditionalFormatting sqref="C562">
    <cfRule type="containsBlanks" dxfId="2263" priority="2284">
      <formula>LEN(TRIM(C562))=0</formula>
    </cfRule>
  </conditionalFormatting>
  <conditionalFormatting sqref="H562">
    <cfRule type="containsBlanks" dxfId="2262" priority="2283">
      <formula>LEN(TRIM(H562))=0</formula>
    </cfRule>
  </conditionalFormatting>
  <conditionalFormatting sqref="S52:T52 E52 J52 L52 H52">
    <cfRule type="containsBlanks" dxfId="2261" priority="2282">
      <formula>LEN(TRIM(E52))=0</formula>
    </cfRule>
  </conditionalFormatting>
  <conditionalFormatting sqref="D52">
    <cfRule type="containsBlanks" dxfId="2260" priority="2279">
      <formula>LEN(TRIM(D52))=0</formula>
    </cfRule>
  </conditionalFormatting>
  <conditionalFormatting sqref="F52">
    <cfRule type="containsBlanks" dxfId="2259" priority="2278">
      <formula>LEN(TRIM(F52))=0</formula>
    </cfRule>
  </conditionalFormatting>
  <conditionalFormatting sqref="G52">
    <cfRule type="containsBlanks" dxfId="2258" priority="2277">
      <formula>LEN(TRIM(G52))=0</formula>
    </cfRule>
  </conditionalFormatting>
  <conditionalFormatting sqref="O52:R52">
    <cfRule type="containsBlanks" dxfId="2257" priority="2275">
      <formula>LEN(TRIM(O52))=0</formula>
    </cfRule>
  </conditionalFormatting>
  <conditionalFormatting sqref="O52:R52">
    <cfRule type="containsBlanks" dxfId="2256" priority="2276">
      <formula>LEN(TRIM(O52))=0</formula>
    </cfRule>
  </conditionalFormatting>
  <conditionalFormatting sqref="S52:T52 E52 J52 L52 H52">
    <cfRule type="containsBlanks" dxfId="2255" priority="2281">
      <formula>LEN(TRIM(E52))=0</formula>
    </cfRule>
  </conditionalFormatting>
  <conditionalFormatting sqref="A52:B52">
    <cfRule type="containsBlanks" dxfId="2254" priority="2280">
      <formula>LEN(TRIM(A52))=0</formula>
    </cfRule>
  </conditionalFormatting>
  <conditionalFormatting sqref="N52">
    <cfRule type="containsBlanks" dxfId="2253" priority="2273">
      <formula>LEN(TRIM(N52))=0</formula>
    </cfRule>
  </conditionalFormatting>
  <conditionalFormatting sqref="N52">
    <cfRule type="containsBlanks" dxfId="2252" priority="2274">
      <formula>LEN(TRIM(N52))=0</formula>
    </cfRule>
  </conditionalFormatting>
  <conditionalFormatting sqref="A52:B52">
    <cfRule type="containsBlanks" dxfId="2251" priority="2272">
      <formula>LEN(TRIM(A52))=0</formula>
    </cfRule>
  </conditionalFormatting>
  <conditionalFormatting sqref="C52">
    <cfRule type="containsBlanks" dxfId="2250" priority="2271">
      <formula>LEN(TRIM(C52))=0</formula>
    </cfRule>
  </conditionalFormatting>
  <conditionalFormatting sqref="E52">
    <cfRule type="containsBlanks" dxfId="2249" priority="2270">
      <formula>LEN(TRIM(E52))=0</formula>
    </cfRule>
  </conditionalFormatting>
  <conditionalFormatting sqref="S64:T64 E64 J64 L64 H64">
    <cfRule type="containsBlanks" dxfId="2248" priority="2269">
      <formula>LEN(TRIM(E64))=0</formula>
    </cfRule>
  </conditionalFormatting>
  <conditionalFormatting sqref="D64">
    <cfRule type="containsBlanks" dxfId="2247" priority="2266">
      <formula>LEN(TRIM(D64))=0</formula>
    </cfRule>
  </conditionalFormatting>
  <conditionalFormatting sqref="F64">
    <cfRule type="containsBlanks" dxfId="2246" priority="2265">
      <formula>LEN(TRIM(F64))=0</formula>
    </cfRule>
  </conditionalFormatting>
  <conditionalFormatting sqref="G64">
    <cfRule type="containsBlanks" dxfId="2245" priority="2264">
      <formula>LEN(TRIM(G64))=0</formula>
    </cfRule>
  </conditionalFormatting>
  <conditionalFormatting sqref="O64:R64">
    <cfRule type="containsBlanks" dxfId="2244" priority="2262">
      <formula>LEN(TRIM(O64))=0</formula>
    </cfRule>
  </conditionalFormatting>
  <conditionalFormatting sqref="O64:R64">
    <cfRule type="containsBlanks" dxfId="2243" priority="2263">
      <formula>LEN(TRIM(O64))=0</formula>
    </cfRule>
  </conditionalFormatting>
  <conditionalFormatting sqref="S64:T64 E64 J64 L64 H64">
    <cfRule type="containsBlanks" dxfId="2242" priority="2268">
      <formula>LEN(TRIM(E64))=0</formula>
    </cfRule>
  </conditionalFormatting>
  <conditionalFormatting sqref="N64">
    <cfRule type="containsBlanks" dxfId="2241" priority="2260">
      <formula>LEN(TRIM(N64))=0</formula>
    </cfRule>
  </conditionalFormatting>
  <conditionalFormatting sqref="N64">
    <cfRule type="containsBlanks" dxfId="2240" priority="2261">
      <formula>LEN(TRIM(N64))=0</formula>
    </cfRule>
  </conditionalFormatting>
  <conditionalFormatting sqref="A64:B64">
    <cfRule type="containsBlanks" dxfId="2239" priority="2259">
      <formula>LEN(TRIM(A64))=0</formula>
    </cfRule>
  </conditionalFormatting>
  <conditionalFormatting sqref="C64">
    <cfRule type="containsBlanks" dxfId="2238" priority="2258">
      <formula>LEN(TRIM(C64))=0</formula>
    </cfRule>
  </conditionalFormatting>
  <conditionalFormatting sqref="E64">
    <cfRule type="containsBlanks" dxfId="2237" priority="2257">
      <formula>LEN(TRIM(E64))=0</formula>
    </cfRule>
  </conditionalFormatting>
  <conditionalFormatting sqref="S76:T77 E76:E77 J76:J77 L76:L77 H76:H77">
    <cfRule type="containsBlanks" dxfId="2236" priority="2256">
      <formula>LEN(TRIM(E76))=0</formula>
    </cfRule>
  </conditionalFormatting>
  <conditionalFormatting sqref="D76:D77 J77 L77 N77:R77 E77:H77">
    <cfRule type="containsBlanks" dxfId="2235" priority="2253">
      <formula>LEN(TRIM(D76))=0</formula>
    </cfRule>
  </conditionalFormatting>
  <conditionalFormatting sqref="F76:F77">
    <cfRule type="containsBlanks" dxfId="2234" priority="2252">
      <formula>LEN(TRIM(F76))=0</formula>
    </cfRule>
  </conditionalFormatting>
  <conditionalFormatting sqref="G76:G77">
    <cfRule type="containsBlanks" dxfId="2233" priority="2251">
      <formula>LEN(TRIM(G76))=0</formula>
    </cfRule>
  </conditionalFormatting>
  <conditionalFormatting sqref="O76:R77">
    <cfRule type="containsBlanks" dxfId="2232" priority="2249">
      <formula>LEN(TRIM(O76))=0</formula>
    </cfRule>
  </conditionalFormatting>
  <conditionalFormatting sqref="O76:R77">
    <cfRule type="containsBlanks" dxfId="2231" priority="2250">
      <formula>LEN(TRIM(O76))=0</formula>
    </cfRule>
  </conditionalFormatting>
  <conditionalFormatting sqref="S76:T77 E76:E77 J76:J77 L76:L77 H76:H77">
    <cfRule type="containsBlanks" dxfId="2230" priority="2255">
      <formula>LEN(TRIM(E76))=0</formula>
    </cfRule>
  </conditionalFormatting>
  <conditionalFormatting sqref="A76:B77">
    <cfRule type="containsBlanks" dxfId="2229" priority="2254">
      <formula>LEN(TRIM(A76))=0</formula>
    </cfRule>
  </conditionalFormatting>
  <conditionalFormatting sqref="N76:N77">
    <cfRule type="containsBlanks" dxfId="2228" priority="2247">
      <formula>LEN(TRIM(N76))=0</formula>
    </cfRule>
  </conditionalFormatting>
  <conditionalFormatting sqref="N76:N77">
    <cfRule type="containsBlanks" dxfId="2227" priority="2248">
      <formula>LEN(TRIM(N76))=0</formula>
    </cfRule>
  </conditionalFormatting>
  <conditionalFormatting sqref="A76:B77">
    <cfRule type="containsBlanks" dxfId="2226" priority="2246">
      <formula>LEN(TRIM(A76))=0</formula>
    </cfRule>
  </conditionalFormatting>
  <conditionalFormatting sqref="C76:C77">
    <cfRule type="containsBlanks" dxfId="2225" priority="2245">
      <formula>LEN(TRIM(C76))=0</formula>
    </cfRule>
  </conditionalFormatting>
  <conditionalFormatting sqref="E76:E77">
    <cfRule type="containsBlanks" dxfId="2224" priority="2244">
      <formula>LEN(TRIM(E76))=0</formula>
    </cfRule>
  </conditionalFormatting>
  <conditionalFormatting sqref="S89:T89 E89 J89 L89 H89">
    <cfRule type="containsBlanks" dxfId="2223" priority="2243">
      <formula>LEN(TRIM(E89))=0</formula>
    </cfRule>
  </conditionalFormatting>
  <conditionalFormatting sqref="D89">
    <cfRule type="containsBlanks" dxfId="2222" priority="2240">
      <formula>LEN(TRIM(D89))=0</formula>
    </cfRule>
  </conditionalFormatting>
  <conditionalFormatting sqref="F89">
    <cfRule type="containsBlanks" dxfId="2221" priority="2239">
      <formula>LEN(TRIM(F89))=0</formula>
    </cfRule>
  </conditionalFormatting>
  <conditionalFormatting sqref="G89">
    <cfRule type="containsBlanks" dxfId="2220" priority="2238">
      <formula>LEN(TRIM(G89))=0</formula>
    </cfRule>
  </conditionalFormatting>
  <conditionalFormatting sqref="O89:R89">
    <cfRule type="containsBlanks" dxfId="2219" priority="2236">
      <formula>LEN(TRIM(O89))=0</formula>
    </cfRule>
  </conditionalFormatting>
  <conditionalFormatting sqref="O89:R89">
    <cfRule type="containsBlanks" dxfId="2218" priority="2237">
      <formula>LEN(TRIM(O89))=0</formula>
    </cfRule>
  </conditionalFormatting>
  <conditionalFormatting sqref="S89:T89 E89 J89 L89 H89">
    <cfRule type="containsBlanks" dxfId="2217" priority="2242">
      <formula>LEN(TRIM(E89))=0</formula>
    </cfRule>
  </conditionalFormatting>
  <conditionalFormatting sqref="A89:B89">
    <cfRule type="containsBlanks" dxfId="2216" priority="2241">
      <formula>LEN(TRIM(A89))=0</formula>
    </cfRule>
  </conditionalFormatting>
  <conditionalFormatting sqref="N89">
    <cfRule type="containsBlanks" dxfId="2215" priority="2234">
      <formula>LEN(TRIM(N89))=0</formula>
    </cfRule>
  </conditionalFormatting>
  <conditionalFormatting sqref="N89">
    <cfRule type="containsBlanks" dxfId="2214" priority="2235">
      <formula>LEN(TRIM(N89))=0</formula>
    </cfRule>
  </conditionalFormatting>
  <conditionalFormatting sqref="A89:B89">
    <cfRule type="containsBlanks" dxfId="2213" priority="2233">
      <formula>LEN(TRIM(A89))=0</formula>
    </cfRule>
  </conditionalFormatting>
  <conditionalFormatting sqref="C89">
    <cfRule type="containsBlanks" dxfId="2212" priority="2232">
      <formula>LEN(TRIM(C89))=0</formula>
    </cfRule>
  </conditionalFormatting>
  <conditionalFormatting sqref="E89">
    <cfRule type="containsBlanks" dxfId="2211" priority="2231">
      <formula>LEN(TRIM(E89))=0</formula>
    </cfRule>
  </conditionalFormatting>
  <conditionalFormatting sqref="S90:T90 E90 J90 L90 H90">
    <cfRule type="containsBlanks" dxfId="2210" priority="2230">
      <formula>LEN(TRIM(E90))=0</formula>
    </cfRule>
  </conditionalFormatting>
  <conditionalFormatting sqref="D90">
    <cfRule type="containsBlanks" dxfId="2209" priority="2227">
      <formula>LEN(TRIM(D90))=0</formula>
    </cfRule>
  </conditionalFormatting>
  <conditionalFormatting sqref="F90">
    <cfRule type="containsBlanks" dxfId="2208" priority="2226">
      <formula>LEN(TRIM(F90))=0</formula>
    </cfRule>
  </conditionalFormatting>
  <conditionalFormatting sqref="G90">
    <cfRule type="containsBlanks" dxfId="2207" priority="2225">
      <formula>LEN(TRIM(G90))=0</formula>
    </cfRule>
  </conditionalFormatting>
  <conditionalFormatting sqref="O90:R90">
    <cfRule type="containsBlanks" dxfId="2206" priority="2223">
      <formula>LEN(TRIM(O90))=0</formula>
    </cfRule>
  </conditionalFormatting>
  <conditionalFormatting sqref="O90:R90">
    <cfRule type="containsBlanks" dxfId="2205" priority="2224">
      <formula>LEN(TRIM(O90))=0</formula>
    </cfRule>
  </conditionalFormatting>
  <conditionalFormatting sqref="S90:T90 E90 J90 L90 H90">
    <cfRule type="containsBlanks" dxfId="2204" priority="2229">
      <formula>LEN(TRIM(E90))=0</formula>
    </cfRule>
  </conditionalFormatting>
  <conditionalFormatting sqref="A90:B90">
    <cfRule type="containsBlanks" dxfId="2203" priority="2228">
      <formula>LEN(TRIM(A90))=0</formula>
    </cfRule>
  </conditionalFormatting>
  <conditionalFormatting sqref="N90">
    <cfRule type="containsBlanks" dxfId="2202" priority="2221">
      <formula>LEN(TRIM(N90))=0</formula>
    </cfRule>
  </conditionalFormatting>
  <conditionalFormatting sqref="N90">
    <cfRule type="containsBlanks" dxfId="2201" priority="2222">
      <formula>LEN(TRIM(N90))=0</formula>
    </cfRule>
  </conditionalFormatting>
  <conditionalFormatting sqref="A90:B90">
    <cfRule type="containsBlanks" dxfId="2200" priority="2220">
      <formula>LEN(TRIM(A90))=0</formula>
    </cfRule>
  </conditionalFormatting>
  <conditionalFormatting sqref="C90">
    <cfRule type="containsBlanks" dxfId="2199" priority="2219">
      <formula>LEN(TRIM(C90))=0</formula>
    </cfRule>
  </conditionalFormatting>
  <conditionalFormatting sqref="E90">
    <cfRule type="containsBlanks" dxfId="2198" priority="2218">
      <formula>LEN(TRIM(E90))=0</formula>
    </cfRule>
  </conditionalFormatting>
  <conditionalFormatting sqref="S105:T105 E105 J105 L105 H105">
    <cfRule type="containsBlanks" dxfId="2197" priority="2217">
      <formula>LEN(TRIM(E105))=0</formula>
    </cfRule>
  </conditionalFormatting>
  <conditionalFormatting sqref="D105">
    <cfRule type="containsBlanks" dxfId="2196" priority="2214">
      <formula>LEN(TRIM(D105))=0</formula>
    </cfRule>
  </conditionalFormatting>
  <conditionalFormatting sqref="F105">
    <cfRule type="containsBlanks" dxfId="2195" priority="2213">
      <formula>LEN(TRIM(F105))=0</formula>
    </cfRule>
  </conditionalFormatting>
  <conditionalFormatting sqref="O105:R105">
    <cfRule type="containsBlanks" dxfId="2194" priority="2210">
      <formula>LEN(TRIM(O105))=0</formula>
    </cfRule>
  </conditionalFormatting>
  <conditionalFormatting sqref="O105:R105">
    <cfRule type="containsBlanks" dxfId="2193" priority="2211">
      <formula>LEN(TRIM(O105))=0</formula>
    </cfRule>
  </conditionalFormatting>
  <conditionalFormatting sqref="S105:T105 E105 J105 L105 H105">
    <cfRule type="containsBlanks" dxfId="2192" priority="2216">
      <formula>LEN(TRIM(E105))=0</formula>
    </cfRule>
  </conditionalFormatting>
  <conditionalFormatting sqref="A105:B105">
    <cfRule type="containsBlanks" dxfId="2191" priority="2215">
      <formula>LEN(TRIM(A105))=0</formula>
    </cfRule>
  </conditionalFormatting>
  <conditionalFormatting sqref="N105">
    <cfRule type="containsBlanks" dxfId="2190" priority="2208">
      <formula>LEN(TRIM(N105))=0</formula>
    </cfRule>
  </conditionalFormatting>
  <conditionalFormatting sqref="N105">
    <cfRule type="containsBlanks" dxfId="2189" priority="2209">
      <formula>LEN(TRIM(N105))=0</formula>
    </cfRule>
  </conditionalFormatting>
  <conditionalFormatting sqref="A105:B105">
    <cfRule type="containsBlanks" dxfId="2188" priority="2207">
      <formula>LEN(TRIM(A105))=0</formula>
    </cfRule>
  </conditionalFormatting>
  <conditionalFormatting sqref="D121">
    <cfRule type="containsBlanks" dxfId="2187" priority="2201">
      <formula>LEN(TRIM(D121))=0</formula>
    </cfRule>
  </conditionalFormatting>
  <conditionalFormatting sqref="F121">
    <cfRule type="containsBlanks" dxfId="2186" priority="2200">
      <formula>LEN(TRIM(F121))=0</formula>
    </cfRule>
  </conditionalFormatting>
  <conditionalFormatting sqref="G121">
    <cfRule type="containsBlanks" dxfId="2185" priority="2199">
      <formula>LEN(TRIM(G121))=0</formula>
    </cfRule>
  </conditionalFormatting>
  <conditionalFormatting sqref="O121:R121">
    <cfRule type="containsBlanks" dxfId="2184" priority="2197">
      <formula>LEN(TRIM(O121))=0</formula>
    </cfRule>
  </conditionalFormatting>
  <conditionalFormatting sqref="O121:R121">
    <cfRule type="containsBlanks" dxfId="2183" priority="2198">
      <formula>LEN(TRIM(O121))=0</formula>
    </cfRule>
  </conditionalFormatting>
  <conditionalFormatting sqref="S121:T121 E121 J121 L121 H121">
    <cfRule type="containsBlanks" dxfId="2182" priority="2203">
      <formula>LEN(TRIM(E121))=0</formula>
    </cfRule>
  </conditionalFormatting>
  <conditionalFormatting sqref="A121:B121">
    <cfRule type="containsBlanks" dxfId="2181" priority="2202">
      <formula>LEN(TRIM(A121))=0</formula>
    </cfRule>
  </conditionalFormatting>
  <conditionalFormatting sqref="N121">
    <cfRule type="containsBlanks" dxfId="2180" priority="2195">
      <formula>LEN(TRIM(N121))=0</formula>
    </cfRule>
  </conditionalFormatting>
  <conditionalFormatting sqref="N121">
    <cfRule type="containsBlanks" dxfId="2179" priority="2196">
      <formula>LEN(TRIM(N121))=0</formula>
    </cfRule>
  </conditionalFormatting>
  <conditionalFormatting sqref="C121">
    <cfRule type="containsBlanks" dxfId="2178" priority="2193">
      <formula>LEN(TRIM(C121))=0</formula>
    </cfRule>
  </conditionalFormatting>
  <conditionalFormatting sqref="E121">
    <cfRule type="containsBlanks" dxfId="2177" priority="2192">
      <formula>LEN(TRIM(E121))=0</formula>
    </cfRule>
  </conditionalFormatting>
  <conditionalFormatting sqref="S122:T122 E122 J122 L122 H122">
    <cfRule type="containsBlanks" dxfId="2176" priority="2191">
      <formula>LEN(TRIM(E122))=0</formula>
    </cfRule>
  </conditionalFormatting>
  <conditionalFormatting sqref="D122">
    <cfRule type="containsBlanks" dxfId="2175" priority="2188">
      <formula>LEN(TRIM(D122))=0</formula>
    </cfRule>
  </conditionalFormatting>
  <conditionalFormatting sqref="F122">
    <cfRule type="containsBlanks" dxfId="2174" priority="2187">
      <formula>LEN(TRIM(F122))=0</formula>
    </cfRule>
  </conditionalFormatting>
  <conditionalFormatting sqref="G122">
    <cfRule type="containsBlanks" dxfId="2173" priority="2186">
      <formula>LEN(TRIM(G122))=0</formula>
    </cfRule>
  </conditionalFormatting>
  <conditionalFormatting sqref="O122:R122">
    <cfRule type="containsBlanks" dxfId="2172" priority="2184">
      <formula>LEN(TRIM(O122))=0</formula>
    </cfRule>
  </conditionalFormatting>
  <conditionalFormatting sqref="O122:R122">
    <cfRule type="containsBlanks" dxfId="2171" priority="2185">
      <formula>LEN(TRIM(O122))=0</formula>
    </cfRule>
  </conditionalFormatting>
  <conditionalFormatting sqref="S122:T122 E122 J122 L122 H122">
    <cfRule type="containsBlanks" dxfId="2170" priority="2190">
      <formula>LEN(TRIM(E122))=0</formula>
    </cfRule>
  </conditionalFormatting>
  <conditionalFormatting sqref="A122:B122">
    <cfRule type="containsBlanks" dxfId="2169" priority="2189">
      <formula>LEN(TRIM(A122))=0</formula>
    </cfRule>
  </conditionalFormatting>
  <conditionalFormatting sqref="N122">
    <cfRule type="containsBlanks" dxfId="2168" priority="2182">
      <formula>LEN(TRIM(N122))=0</formula>
    </cfRule>
  </conditionalFormatting>
  <conditionalFormatting sqref="N122">
    <cfRule type="containsBlanks" dxfId="2167" priority="2183">
      <formula>LEN(TRIM(N122))=0</formula>
    </cfRule>
  </conditionalFormatting>
  <conditionalFormatting sqref="A122:B122">
    <cfRule type="containsBlanks" dxfId="2166" priority="2181">
      <formula>LEN(TRIM(A122))=0</formula>
    </cfRule>
  </conditionalFormatting>
  <conditionalFormatting sqref="C122">
    <cfRule type="containsBlanks" dxfId="2165" priority="2180">
      <formula>LEN(TRIM(C122))=0</formula>
    </cfRule>
  </conditionalFormatting>
  <conditionalFormatting sqref="E122">
    <cfRule type="containsBlanks" dxfId="2164" priority="2179">
      <formula>LEN(TRIM(E122))=0</formula>
    </cfRule>
  </conditionalFormatting>
  <conditionalFormatting sqref="S133:T133 H133 E133 L133 J133">
    <cfRule type="containsBlanks" dxfId="2163" priority="2178">
      <formula>LEN(TRIM(E133))=0</formula>
    </cfRule>
  </conditionalFormatting>
  <conditionalFormatting sqref="F133">
    <cfRule type="containsBlanks" dxfId="2162" priority="2175">
      <formula>LEN(TRIM(F133))=0</formula>
    </cfRule>
  </conditionalFormatting>
  <conditionalFormatting sqref="G133">
    <cfRule type="containsBlanks" dxfId="2161" priority="2174">
      <formula>LEN(TRIM(G133))=0</formula>
    </cfRule>
  </conditionalFormatting>
  <conditionalFormatting sqref="O133:R133">
    <cfRule type="containsBlanks" dxfId="2160" priority="2172">
      <formula>LEN(TRIM(O133))=0</formula>
    </cfRule>
  </conditionalFormatting>
  <conditionalFormatting sqref="O133:R133">
    <cfRule type="containsBlanks" dxfId="2159" priority="2173">
      <formula>LEN(TRIM(O133))=0</formula>
    </cfRule>
  </conditionalFormatting>
  <conditionalFormatting sqref="H133 S133:T133 E133 L133 J133">
    <cfRule type="containsBlanks" dxfId="2158" priority="2177">
      <formula>LEN(TRIM(E133))=0</formula>
    </cfRule>
  </conditionalFormatting>
  <conditionalFormatting sqref="A133:B133">
    <cfRule type="containsBlanks" dxfId="2157" priority="2176">
      <formula>LEN(TRIM(A133))=0</formula>
    </cfRule>
  </conditionalFormatting>
  <conditionalFormatting sqref="N133">
    <cfRule type="containsBlanks" dxfId="2156" priority="2170">
      <formula>LEN(TRIM(N133))=0</formula>
    </cfRule>
  </conditionalFormatting>
  <conditionalFormatting sqref="N133">
    <cfRule type="containsBlanks" dxfId="2155" priority="2171">
      <formula>LEN(TRIM(N133))=0</formula>
    </cfRule>
  </conditionalFormatting>
  <conditionalFormatting sqref="A133:B133">
    <cfRule type="containsBlanks" dxfId="2154" priority="2169">
      <formula>LEN(TRIM(A133))=0</formula>
    </cfRule>
  </conditionalFormatting>
  <conditionalFormatting sqref="C133">
    <cfRule type="containsBlanks" dxfId="2153" priority="2168">
      <formula>LEN(TRIM(C133))=0</formula>
    </cfRule>
  </conditionalFormatting>
  <conditionalFormatting sqref="C133">
    <cfRule type="containsBlanks" dxfId="2152" priority="2167">
      <formula>LEN(TRIM(C133))=0</formula>
    </cfRule>
  </conditionalFormatting>
  <conditionalFormatting sqref="E133">
    <cfRule type="containsBlanks" dxfId="2151" priority="2166">
      <formula>LEN(TRIM(E133))=0</formula>
    </cfRule>
  </conditionalFormatting>
  <conditionalFormatting sqref="S136:T136 H136 E136 L136 J136">
    <cfRule type="containsBlanks" dxfId="2150" priority="2165">
      <formula>LEN(TRIM(E136))=0</formula>
    </cfRule>
  </conditionalFormatting>
  <conditionalFormatting sqref="F136">
    <cfRule type="containsBlanks" dxfId="2149" priority="2162">
      <formula>LEN(TRIM(F136))=0</formula>
    </cfRule>
  </conditionalFormatting>
  <conditionalFormatting sqref="G136">
    <cfRule type="containsBlanks" dxfId="2148" priority="2161">
      <formula>LEN(TRIM(G136))=0</formula>
    </cfRule>
  </conditionalFormatting>
  <conditionalFormatting sqref="O71:P71">
    <cfRule type="containsBlanks" dxfId="2147" priority="1892">
      <formula>LEN(TRIM(O71))=0</formula>
    </cfRule>
  </conditionalFormatting>
  <conditionalFormatting sqref="O136:R136">
    <cfRule type="containsBlanks" dxfId="2146" priority="2159">
      <formula>LEN(TRIM(O136))=0</formula>
    </cfRule>
  </conditionalFormatting>
  <conditionalFormatting sqref="O136:R136">
    <cfRule type="containsBlanks" dxfId="2145" priority="2160">
      <formula>LEN(TRIM(O136))=0</formula>
    </cfRule>
  </conditionalFormatting>
  <conditionalFormatting sqref="H136 S136:T136 E136 L136 J136">
    <cfRule type="containsBlanks" dxfId="2144" priority="2164">
      <formula>LEN(TRIM(E136))=0</formula>
    </cfRule>
  </conditionalFormatting>
  <conditionalFormatting sqref="A136:B136">
    <cfRule type="containsBlanks" dxfId="2143" priority="2163">
      <formula>LEN(TRIM(A136))=0</formula>
    </cfRule>
  </conditionalFormatting>
  <conditionalFormatting sqref="N136">
    <cfRule type="containsBlanks" dxfId="2142" priority="2157">
      <formula>LEN(TRIM(N136))=0</formula>
    </cfRule>
  </conditionalFormatting>
  <conditionalFormatting sqref="N136">
    <cfRule type="containsBlanks" dxfId="2141" priority="2158">
      <formula>LEN(TRIM(N136))=0</formula>
    </cfRule>
  </conditionalFormatting>
  <conditionalFormatting sqref="A136:B136">
    <cfRule type="containsBlanks" dxfId="2140" priority="2156">
      <formula>LEN(TRIM(A136))=0</formula>
    </cfRule>
  </conditionalFormatting>
  <conditionalFormatting sqref="C136">
    <cfRule type="containsBlanks" dxfId="2139" priority="2155">
      <formula>LEN(TRIM(C136))=0</formula>
    </cfRule>
  </conditionalFormatting>
  <conditionalFormatting sqref="C136">
    <cfRule type="containsBlanks" dxfId="2138" priority="2154">
      <formula>LEN(TRIM(C136))=0</formula>
    </cfRule>
  </conditionalFormatting>
  <conditionalFormatting sqref="E136">
    <cfRule type="containsBlanks" dxfId="2137" priority="2153">
      <formula>LEN(TRIM(E136))=0</formula>
    </cfRule>
  </conditionalFormatting>
  <conditionalFormatting sqref="S202:T203 H202:H203 E202:E203 L202:L203 J202:J203">
    <cfRule type="containsBlanks" dxfId="2136" priority="2152">
      <formula>LEN(TRIM(E202))=0</formula>
    </cfRule>
  </conditionalFormatting>
  <conditionalFormatting sqref="F202:F203">
    <cfRule type="containsBlanks" dxfId="2135" priority="2149">
      <formula>LEN(TRIM(F202))=0</formula>
    </cfRule>
  </conditionalFormatting>
  <conditionalFormatting sqref="G202:G203">
    <cfRule type="containsBlanks" dxfId="2134" priority="2148">
      <formula>LEN(TRIM(G202))=0</formula>
    </cfRule>
  </conditionalFormatting>
  <conditionalFormatting sqref="O202:R203">
    <cfRule type="containsBlanks" dxfId="2133" priority="2146">
      <formula>LEN(TRIM(O202))=0</formula>
    </cfRule>
  </conditionalFormatting>
  <conditionalFormatting sqref="O202:R203">
    <cfRule type="containsBlanks" dxfId="2132" priority="2147">
      <formula>LEN(TRIM(O202))=0</formula>
    </cfRule>
  </conditionalFormatting>
  <conditionalFormatting sqref="H202:H203 S202:T203 E202:E203 L202:L203 J202:J203">
    <cfRule type="containsBlanks" dxfId="2131" priority="2151">
      <formula>LEN(TRIM(E202))=0</formula>
    </cfRule>
  </conditionalFormatting>
  <conditionalFormatting sqref="A202:B203">
    <cfRule type="containsBlanks" dxfId="2130" priority="2150">
      <formula>LEN(TRIM(A202))=0</formula>
    </cfRule>
  </conditionalFormatting>
  <conditionalFormatting sqref="N202:N203">
    <cfRule type="containsBlanks" dxfId="2129" priority="2144">
      <formula>LEN(TRIM(N202))=0</formula>
    </cfRule>
  </conditionalFormatting>
  <conditionalFormatting sqref="N202:N203">
    <cfRule type="containsBlanks" dxfId="2128" priority="2145">
      <formula>LEN(TRIM(N202))=0</formula>
    </cfRule>
  </conditionalFormatting>
  <conditionalFormatting sqref="A202:B203">
    <cfRule type="containsBlanks" dxfId="2127" priority="2143">
      <formula>LEN(TRIM(A202))=0</formula>
    </cfRule>
  </conditionalFormatting>
  <conditionalFormatting sqref="C202:C203">
    <cfRule type="containsBlanks" dxfId="2126" priority="2142">
      <formula>LEN(TRIM(C202))=0</formula>
    </cfRule>
  </conditionalFormatting>
  <conditionalFormatting sqref="C202:C203">
    <cfRule type="containsBlanks" dxfId="2125" priority="2141">
      <formula>LEN(TRIM(C202))=0</formula>
    </cfRule>
  </conditionalFormatting>
  <conditionalFormatting sqref="E202:E203">
    <cfRule type="containsBlanks" dxfId="2124" priority="2140">
      <formula>LEN(TRIM(E202))=0</formula>
    </cfRule>
  </conditionalFormatting>
  <conditionalFormatting sqref="F204:F206">
    <cfRule type="containsBlanks" dxfId="2123" priority="2136">
      <formula>LEN(TRIM(F204))=0</formula>
    </cfRule>
  </conditionalFormatting>
  <conditionalFormatting sqref="G204:G206">
    <cfRule type="containsBlanks" dxfId="2122" priority="2135">
      <formula>LEN(TRIM(G204))=0</formula>
    </cfRule>
  </conditionalFormatting>
  <conditionalFormatting sqref="O204:R206">
    <cfRule type="containsBlanks" dxfId="2121" priority="2133">
      <formula>LEN(TRIM(O204))=0</formula>
    </cfRule>
  </conditionalFormatting>
  <conditionalFormatting sqref="O204:R206">
    <cfRule type="containsBlanks" dxfId="2120" priority="2134">
      <formula>LEN(TRIM(O204))=0</formula>
    </cfRule>
  </conditionalFormatting>
  <conditionalFormatting sqref="H204:H206 S204:T206 E204:E206 L204:L206 J204:J206">
    <cfRule type="containsBlanks" dxfId="2119" priority="2138">
      <formula>LEN(TRIM(E204))=0</formula>
    </cfRule>
  </conditionalFormatting>
  <conditionalFormatting sqref="A204:B206">
    <cfRule type="containsBlanks" dxfId="2118" priority="2137">
      <formula>LEN(TRIM(A204))=0</formula>
    </cfRule>
  </conditionalFormatting>
  <conditionalFormatting sqref="N204:N206">
    <cfRule type="containsBlanks" dxfId="2117" priority="2131">
      <formula>LEN(TRIM(N204))=0</formula>
    </cfRule>
  </conditionalFormatting>
  <conditionalFormatting sqref="N204:N206">
    <cfRule type="containsBlanks" dxfId="2116" priority="2132">
      <formula>LEN(TRIM(N204))=0</formula>
    </cfRule>
  </conditionalFormatting>
  <conditionalFormatting sqref="A204:B206">
    <cfRule type="containsBlanks" dxfId="2115" priority="2130">
      <formula>LEN(TRIM(A204))=0</formula>
    </cfRule>
  </conditionalFormatting>
  <conditionalFormatting sqref="C204:C206">
    <cfRule type="containsBlanks" dxfId="2114" priority="2129">
      <formula>LEN(TRIM(C204))=0</formula>
    </cfRule>
  </conditionalFormatting>
  <conditionalFormatting sqref="C204:C206">
    <cfRule type="containsBlanks" dxfId="2113" priority="2128">
      <formula>LEN(TRIM(C204))=0</formula>
    </cfRule>
  </conditionalFormatting>
  <conditionalFormatting sqref="E204:E206">
    <cfRule type="containsBlanks" dxfId="2112" priority="2127">
      <formula>LEN(TRIM(E204))=0</formula>
    </cfRule>
  </conditionalFormatting>
  <conditionalFormatting sqref="S217:T222 H217:H222 E217:E222 L217:L222 J217:J222">
    <cfRule type="containsBlanks" dxfId="2111" priority="2126">
      <formula>LEN(TRIM(E217))=0</formula>
    </cfRule>
  </conditionalFormatting>
  <conditionalFormatting sqref="F217:F222">
    <cfRule type="containsBlanks" dxfId="2110" priority="2123">
      <formula>LEN(TRIM(F217))=0</formula>
    </cfRule>
  </conditionalFormatting>
  <conditionalFormatting sqref="G217:G222">
    <cfRule type="containsBlanks" dxfId="2109" priority="2122">
      <formula>LEN(TRIM(G217))=0</formula>
    </cfRule>
  </conditionalFormatting>
  <conditionalFormatting sqref="O217:R222">
    <cfRule type="containsBlanks" dxfId="2108" priority="2120">
      <formula>LEN(TRIM(O217))=0</formula>
    </cfRule>
  </conditionalFormatting>
  <conditionalFormatting sqref="O217:R222">
    <cfRule type="containsBlanks" dxfId="2107" priority="2121">
      <formula>LEN(TRIM(O217))=0</formula>
    </cfRule>
  </conditionalFormatting>
  <conditionalFormatting sqref="H217:H222 S217:T222 E217:E222 L217:L222 J217:J222">
    <cfRule type="containsBlanks" dxfId="2106" priority="2125">
      <formula>LEN(TRIM(E217))=0</formula>
    </cfRule>
  </conditionalFormatting>
  <conditionalFormatting sqref="A217:B222">
    <cfRule type="containsBlanks" dxfId="2105" priority="2124">
      <formula>LEN(TRIM(A217))=0</formula>
    </cfRule>
  </conditionalFormatting>
  <conditionalFormatting sqref="N217:N222">
    <cfRule type="containsBlanks" dxfId="2104" priority="2118">
      <formula>LEN(TRIM(N217))=0</formula>
    </cfRule>
  </conditionalFormatting>
  <conditionalFormatting sqref="N217:N222">
    <cfRule type="containsBlanks" dxfId="2103" priority="2119">
      <formula>LEN(TRIM(N217))=0</formula>
    </cfRule>
  </conditionalFormatting>
  <conditionalFormatting sqref="A217:B222">
    <cfRule type="containsBlanks" dxfId="2102" priority="2117">
      <formula>LEN(TRIM(A217))=0</formula>
    </cfRule>
  </conditionalFormatting>
  <conditionalFormatting sqref="C217:C222">
    <cfRule type="containsBlanks" dxfId="2101" priority="2116">
      <formula>LEN(TRIM(C217))=0</formula>
    </cfRule>
  </conditionalFormatting>
  <conditionalFormatting sqref="C217:C222">
    <cfRule type="containsBlanks" dxfId="2100" priority="2115">
      <formula>LEN(TRIM(C217))=0</formula>
    </cfRule>
  </conditionalFormatting>
  <conditionalFormatting sqref="E217:E222">
    <cfRule type="containsBlanks" dxfId="2099" priority="2114">
      <formula>LEN(TRIM(E217))=0</formula>
    </cfRule>
  </conditionalFormatting>
  <conditionalFormatting sqref="S229:T229 H229 E229 L229 J229">
    <cfRule type="containsBlanks" dxfId="2098" priority="2113">
      <formula>LEN(TRIM(E229))=0</formula>
    </cfRule>
  </conditionalFormatting>
  <conditionalFormatting sqref="F229">
    <cfRule type="containsBlanks" dxfId="2097" priority="2110">
      <formula>LEN(TRIM(F229))=0</formula>
    </cfRule>
  </conditionalFormatting>
  <conditionalFormatting sqref="O229:R229">
    <cfRule type="containsBlanks" dxfId="2096" priority="2107">
      <formula>LEN(TRIM(O229))=0</formula>
    </cfRule>
  </conditionalFormatting>
  <conditionalFormatting sqref="O229:R229">
    <cfRule type="containsBlanks" dxfId="2095" priority="2108">
      <formula>LEN(TRIM(O229))=0</formula>
    </cfRule>
  </conditionalFormatting>
  <conditionalFormatting sqref="H229 S229:T229 E229 L229 J229">
    <cfRule type="containsBlanks" dxfId="2094" priority="2112">
      <formula>LEN(TRIM(E229))=0</formula>
    </cfRule>
  </conditionalFormatting>
  <conditionalFormatting sqref="A229:B229">
    <cfRule type="containsBlanks" dxfId="2093" priority="2111">
      <formula>LEN(TRIM(A229))=0</formula>
    </cfRule>
  </conditionalFormatting>
  <conditionalFormatting sqref="N229">
    <cfRule type="containsBlanks" dxfId="2092" priority="2105">
      <formula>LEN(TRIM(N229))=0</formula>
    </cfRule>
  </conditionalFormatting>
  <conditionalFormatting sqref="N229">
    <cfRule type="containsBlanks" dxfId="2091" priority="2106">
      <formula>LEN(TRIM(N229))=0</formula>
    </cfRule>
  </conditionalFormatting>
  <conditionalFormatting sqref="A229:B229">
    <cfRule type="containsBlanks" dxfId="2090" priority="2104">
      <formula>LEN(TRIM(A229))=0</formula>
    </cfRule>
  </conditionalFormatting>
  <conditionalFormatting sqref="C229">
    <cfRule type="containsBlanks" dxfId="2089" priority="2103">
      <formula>LEN(TRIM(C229))=0</formula>
    </cfRule>
  </conditionalFormatting>
  <conditionalFormatting sqref="C229">
    <cfRule type="containsBlanks" dxfId="2088" priority="2102">
      <formula>LEN(TRIM(C229))=0</formula>
    </cfRule>
  </conditionalFormatting>
  <conditionalFormatting sqref="E229">
    <cfRule type="containsBlanks" dxfId="2087" priority="2101">
      <formula>LEN(TRIM(E229))=0</formula>
    </cfRule>
  </conditionalFormatting>
  <conditionalFormatting sqref="S235:T237 H235:H237 E235:E237 L235:L237 J235:J237">
    <cfRule type="containsBlanks" dxfId="2086" priority="2100">
      <formula>LEN(TRIM(E235))=0</formula>
    </cfRule>
  </conditionalFormatting>
  <conditionalFormatting sqref="F235:F237">
    <cfRule type="containsBlanks" dxfId="2085" priority="2097">
      <formula>LEN(TRIM(F235))=0</formula>
    </cfRule>
  </conditionalFormatting>
  <conditionalFormatting sqref="G235:G237">
    <cfRule type="containsBlanks" dxfId="2084" priority="2096">
      <formula>LEN(TRIM(G235))=0</formula>
    </cfRule>
  </conditionalFormatting>
  <conditionalFormatting sqref="S332:S334">
    <cfRule type="containsBlanks" dxfId="2083" priority="1846">
      <formula>LEN(TRIM(S332))=0</formula>
    </cfRule>
  </conditionalFormatting>
  <conditionalFormatting sqref="O235:R237">
    <cfRule type="containsBlanks" dxfId="2082" priority="2094">
      <formula>LEN(TRIM(O235))=0</formula>
    </cfRule>
  </conditionalFormatting>
  <conditionalFormatting sqref="O235:R237">
    <cfRule type="containsBlanks" dxfId="2081" priority="2095">
      <formula>LEN(TRIM(O235))=0</formula>
    </cfRule>
  </conditionalFormatting>
  <conditionalFormatting sqref="H235:H237 S235:T237 E235:E237 L235:L237 J235:J237">
    <cfRule type="containsBlanks" dxfId="2080" priority="2099">
      <formula>LEN(TRIM(E235))=0</formula>
    </cfRule>
  </conditionalFormatting>
  <conditionalFormatting sqref="A235:B237">
    <cfRule type="containsBlanks" dxfId="2079" priority="2098">
      <formula>LEN(TRIM(A235))=0</formula>
    </cfRule>
  </conditionalFormatting>
  <conditionalFormatting sqref="N235:N237">
    <cfRule type="containsBlanks" dxfId="2078" priority="2093">
      <formula>LEN(TRIM(N235))=0</formula>
    </cfRule>
  </conditionalFormatting>
  <conditionalFormatting sqref="A235:B237">
    <cfRule type="containsBlanks" dxfId="2077" priority="2091">
      <formula>LEN(TRIM(A235))=0</formula>
    </cfRule>
  </conditionalFormatting>
  <conditionalFormatting sqref="C235:C237">
    <cfRule type="containsBlanks" dxfId="2076" priority="2090">
      <formula>LEN(TRIM(C235))=0</formula>
    </cfRule>
  </conditionalFormatting>
  <conditionalFormatting sqref="C235:C237">
    <cfRule type="containsBlanks" dxfId="2075" priority="2089">
      <formula>LEN(TRIM(C235))=0</formula>
    </cfRule>
  </conditionalFormatting>
  <conditionalFormatting sqref="E235:E237">
    <cfRule type="containsBlanks" dxfId="2074" priority="2088">
      <formula>LEN(TRIM(E235))=0</formula>
    </cfRule>
  </conditionalFormatting>
  <conditionalFormatting sqref="S247:T249 H247:H249 E247:E249 L247:L249 J247:J249">
    <cfRule type="containsBlanks" dxfId="2073" priority="2087">
      <formula>LEN(TRIM(E247))=0</formula>
    </cfRule>
  </conditionalFormatting>
  <conditionalFormatting sqref="F247:F249">
    <cfRule type="containsBlanks" dxfId="2072" priority="2084">
      <formula>LEN(TRIM(F247))=0</formula>
    </cfRule>
  </conditionalFormatting>
  <conditionalFormatting sqref="G247:G249">
    <cfRule type="containsBlanks" dxfId="2071" priority="2083">
      <formula>LEN(TRIM(G247))=0</formula>
    </cfRule>
  </conditionalFormatting>
  <conditionalFormatting sqref="S400">
    <cfRule type="containsBlanks" dxfId="2070" priority="1840">
      <formula>LEN(TRIM(S400))=0</formula>
    </cfRule>
  </conditionalFormatting>
  <conditionalFormatting sqref="O247:R249">
    <cfRule type="containsBlanks" dxfId="2069" priority="2082">
      <formula>LEN(TRIM(O247))=0</formula>
    </cfRule>
  </conditionalFormatting>
  <conditionalFormatting sqref="H247:H249 S247:T249 E247:E249 L247:L249 J247:J249">
    <cfRule type="containsBlanks" dxfId="2068" priority="2086">
      <formula>LEN(TRIM(E247))=0</formula>
    </cfRule>
  </conditionalFormatting>
  <conditionalFormatting sqref="A247:B249">
    <cfRule type="containsBlanks" dxfId="2067" priority="2085">
      <formula>LEN(TRIM(A247))=0</formula>
    </cfRule>
  </conditionalFormatting>
  <conditionalFormatting sqref="N247:N249">
    <cfRule type="containsBlanks" dxfId="2066" priority="2079">
      <formula>LEN(TRIM(N247))=0</formula>
    </cfRule>
  </conditionalFormatting>
  <conditionalFormatting sqref="C247:C249">
    <cfRule type="containsBlanks" dxfId="2065" priority="2077">
      <formula>LEN(TRIM(C247))=0</formula>
    </cfRule>
  </conditionalFormatting>
  <conditionalFormatting sqref="C247:C249">
    <cfRule type="containsBlanks" dxfId="2064" priority="2076">
      <formula>LEN(TRIM(C247))=0</formula>
    </cfRule>
  </conditionalFormatting>
  <conditionalFormatting sqref="E247:E249">
    <cfRule type="containsBlanks" dxfId="2063" priority="2075">
      <formula>LEN(TRIM(E247))=0</formula>
    </cfRule>
  </conditionalFormatting>
  <conditionalFormatting sqref="J257:J258 L257:L258 H257:H258 E257:E258 S257:T258">
    <cfRule type="containsBlanks" dxfId="2062" priority="2074">
      <formula>LEN(TRIM(E257))=0</formula>
    </cfRule>
  </conditionalFormatting>
  <conditionalFormatting sqref="D257:D258">
    <cfRule type="containsBlanks" dxfId="2061" priority="2071">
      <formula>LEN(TRIM(D257))=0</formula>
    </cfRule>
  </conditionalFormatting>
  <conditionalFormatting sqref="F257:F258">
    <cfRule type="containsBlanks" dxfId="2060" priority="2070">
      <formula>LEN(TRIM(F257))=0</formula>
    </cfRule>
  </conditionalFormatting>
  <conditionalFormatting sqref="G257:G258">
    <cfRule type="containsBlanks" dxfId="2059" priority="2069">
      <formula>LEN(TRIM(G257))=0</formula>
    </cfRule>
  </conditionalFormatting>
  <conditionalFormatting sqref="S432:S500">
    <cfRule type="containsBlanks" dxfId="2058" priority="1835">
      <formula>LEN(TRIM(S432))=0</formula>
    </cfRule>
  </conditionalFormatting>
  <conditionalFormatting sqref="O257:R258">
    <cfRule type="containsBlanks" dxfId="2057" priority="2067">
      <formula>LEN(TRIM(O257))=0</formula>
    </cfRule>
  </conditionalFormatting>
  <conditionalFormatting sqref="O257:R258">
    <cfRule type="containsBlanks" dxfId="2056" priority="2068">
      <formula>LEN(TRIM(O257))=0</formula>
    </cfRule>
  </conditionalFormatting>
  <conditionalFormatting sqref="J257:J258 L257:L258 H257:H258 S257:T258 E257:E258">
    <cfRule type="containsBlanks" dxfId="2055" priority="2073">
      <formula>LEN(TRIM(E257))=0</formula>
    </cfRule>
  </conditionalFormatting>
  <conditionalFormatting sqref="A257:B258">
    <cfRule type="containsBlanks" dxfId="2054" priority="2072">
      <formula>LEN(TRIM(A257))=0</formula>
    </cfRule>
  </conditionalFormatting>
  <conditionalFormatting sqref="N257:N258">
    <cfRule type="containsBlanks" dxfId="2053" priority="2065">
      <formula>LEN(TRIM(N257))=0</formula>
    </cfRule>
  </conditionalFormatting>
  <conditionalFormatting sqref="N257:N258">
    <cfRule type="containsBlanks" dxfId="2052" priority="2066">
      <formula>LEN(TRIM(N257))=0</formula>
    </cfRule>
  </conditionalFormatting>
  <conditionalFormatting sqref="A257:B258">
    <cfRule type="containsBlanks" dxfId="2051" priority="2064">
      <formula>LEN(TRIM(A257))=0</formula>
    </cfRule>
  </conditionalFormatting>
  <conditionalFormatting sqref="C257:C258">
    <cfRule type="containsBlanks" dxfId="2050" priority="2063">
      <formula>LEN(TRIM(C257))=0</formula>
    </cfRule>
  </conditionalFormatting>
  <conditionalFormatting sqref="E257:E258">
    <cfRule type="containsBlanks" dxfId="2049" priority="2062">
      <formula>LEN(TRIM(E257))=0</formula>
    </cfRule>
  </conditionalFormatting>
  <conditionalFormatting sqref="J260:J261 L260:L261 H260:H261 E260:E261 S260:T261">
    <cfRule type="containsBlanks" dxfId="2048" priority="2061">
      <formula>LEN(TRIM(E260))=0</formula>
    </cfRule>
  </conditionalFormatting>
  <conditionalFormatting sqref="D260:D261">
    <cfRule type="containsBlanks" dxfId="2047" priority="2058">
      <formula>LEN(TRIM(D260))=0</formula>
    </cfRule>
  </conditionalFormatting>
  <conditionalFormatting sqref="F260:F261">
    <cfRule type="containsBlanks" dxfId="2046" priority="2057">
      <formula>LEN(TRIM(F260))=0</formula>
    </cfRule>
  </conditionalFormatting>
  <conditionalFormatting sqref="G260:G261">
    <cfRule type="containsBlanks" dxfId="2045" priority="2056">
      <formula>LEN(TRIM(G260))=0</formula>
    </cfRule>
  </conditionalFormatting>
  <conditionalFormatting sqref="O260:R261">
    <cfRule type="containsBlanks" dxfId="2044" priority="2054">
      <formula>LEN(TRIM(O260))=0</formula>
    </cfRule>
  </conditionalFormatting>
  <conditionalFormatting sqref="O260:R261">
    <cfRule type="containsBlanks" dxfId="2043" priority="2055">
      <formula>LEN(TRIM(O260))=0</formula>
    </cfRule>
  </conditionalFormatting>
  <conditionalFormatting sqref="J260:J261 L260:L261 H260:H261 S260:T261 E260:E261">
    <cfRule type="containsBlanks" dxfId="2042" priority="2060">
      <formula>LEN(TRIM(E260))=0</formula>
    </cfRule>
  </conditionalFormatting>
  <conditionalFormatting sqref="A260:B261">
    <cfRule type="containsBlanks" dxfId="2041" priority="2059">
      <formula>LEN(TRIM(A260))=0</formula>
    </cfRule>
  </conditionalFormatting>
  <conditionalFormatting sqref="N260:N261">
    <cfRule type="containsBlanks" dxfId="2040" priority="2052">
      <formula>LEN(TRIM(N260))=0</formula>
    </cfRule>
  </conditionalFormatting>
  <conditionalFormatting sqref="N260:N261">
    <cfRule type="containsBlanks" dxfId="2039" priority="2053">
      <formula>LEN(TRIM(N260))=0</formula>
    </cfRule>
  </conditionalFormatting>
  <conditionalFormatting sqref="A260:B261">
    <cfRule type="containsBlanks" dxfId="2038" priority="2051">
      <formula>LEN(TRIM(A260))=0</formula>
    </cfRule>
  </conditionalFormatting>
  <conditionalFormatting sqref="C260:C261">
    <cfRule type="containsBlanks" dxfId="2037" priority="2050">
      <formula>LEN(TRIM(C260))=0</formula>
    </cfRule>
  </conditionalFormatting>
  <conditionalFormatting sqref="E260:E261">
    <cfRule type="containsBlanks" dxfId="2036" priority="2049">
      <formula>LEN(TRIM(E260))=0</formula>
    </cfRule>
  </conditionalFormatting>
  <conditionalFormatting sqref="J329:J330 L329:L330 H329:H330 E329:E330 S329:T330">
    <cfRule type="containsBlanks" dxfId="2035" priority="2048">
      <formula>LEN(TRIM(E329))=0</formula>
    </cfRule>
  </conditionalFormatting>
  <conditionalFormatting sqref="D329:D330">
    <cfRule type="containsBlanks" dxfId="2034" priority="2045">
      <formula>LEN(TRIM(D329))=0</formula>
    </cfRule>
  </conditionalFormatting>
  <conditionalFormatting sqref="F329:F330">
    <cfRule type="containsBlanks" dxfId="2033" priority="2044">
      <formula>LEN(TRIM(F329))=0</formula>
    </cfRule>
  </conditionalFormatting>
  <conditionalFormatting sqref="G329:G330">
    <cfRule type="containsBlanks" dxfId="2032" priority="2043">
      <formula>LEN(TRIM(G329))=0</formula>
    </cfRule>
  </conditionalFormatting>
  <conditionalFormatting sqref="O329:R330">
    <cfRule type="containsBlanks" dxfId="2031" priority="2041">
      <formula>LEN(TRIM(O329))=0</formula>
    </cfRule>
  </conditionalFormatting>
  <conditionalFormatting sqref="O329:R330">
    <cfRule type="containsBlanks" dxfId="2030" priority="2042">
      <formula>LEN(TRIM(O329))=0</formula>
    </cfRule>
  </conditionalFormatting>
  <conditionalFormatting sqref="J329:J330 L329:L330 H329:H330 S329:T330 E329:E330">
    <cfRule type="containsBlanks" dxfId="2029" priority="2047">
      <formula>LEN(TRIM(E329))=0</formula>
    </cfRule>
  </conditionalFormatting>
  <conditionalFormatting sqref="A329:B330">
    <cfRule type="containsBlanks" dxfId="2028" priority="2046">
      <formula>LEN(TRIM(A329))=0</formula>
    </cfRule>
  </conditionalFormatting>
  <conditionalFormatting sqref="N329:N330">
    <cfRule type="containsBlanks" dxfId="2027" priority="2039">
      <formula>LEN(TRIM(N329))=0</formula>
    </cfRule>
  </conditionalFormatting>
  <conditionalFormatting sqref="N329:N330">
    <cfRule type="containsBlanks" dxfId="2026" priority="2040">
      <formula>LEN(TRIM(N329))=0</formula>
    </cfRule>
  </conditionalFormatting>
  <conditionalFormatting sqref="A329:B330">
    <cfRule type="containsBlanks" dxfId="2025" priority="2038">
      <formula>LEN(TRIM(A329))=0</formula>
    </cfRule>
  </conditionalFormatting>
  <conditionalFormatting sqref="C329:C330">
    <cfRule type="containsBlanks" dxfId="2024" priority="2037">
      <formula>LEN(TRIM(C329))=0</formula>
    </cfRule>
  </conditionalFormatting>
  <conditionalFormatting sqref="E329:E330">
    <cfRule type="containsBlanks" dxfId="2023" priority="2036">
      <formula>LEN(TRIM(E329))=0</formula>
    </cfRule>
  </conditionalFormatting>
  <conditionalFormatting sqref="J331 L331 H331 E331 S331:T331">
    <cfRule type="containsBlanks" dxfId="2022" priority="2035">
      <formula>LEN(TRIM(E331))=0</formula>
    </cfRule>
  </conditionalFormatting>
  <conditionalFormatting sqref="D331">
    <cfRule type="containsBlanks" dxfId="2021" priority="2032">
      <formula>LEN(TRIM(D331))=0</formula>
    </cfRule>
  </conditionalFormatting>
  <conditionalFormatting sqref="F331">
    <cfRule type="containsBlanks" dxfId="2020" priority="2031">
      <formula>LEN(TRIM(F331))=0</formula>
    </cfRule>
  </conditionalFormatting>
  <conditionalFormatting sqref="G331">
    <cfRule type="containsBlanks" dxfId="2019" priority="2030">
      <formula>LEN(TRIM(G331))=0</formula>
    </cfRule>
  </conditionalFormatting>
  <conditionalFormatting sqref="O331:R331">
    <cfRule type="containsBlanks" dxfId="2018" priority="2028">
      <formula>LEN(TRIM(O331))=0</formula>
    </cfRule>
  </conditionalFormatting>
  <conditionalFormatting sqref="O331:R331">
    <cfRule type="containsBlanks" dxfId="2017" priority="2029">
      <formula>LEN(TRIM(O331))=0</formula>
    </cfRule>
  </conditionalFormatting>
  <conditionalFormatting sqref="J331 L331 H331 S331:T331 E331">
    <cfRule type="containsBlanks" dxfId="2016" priority="2034">
      <formula>LEN(TRIM(E331))=0</formula>
    </cfRule>
  </conditionalFormatting>
  <conditionalFormatting sqref="A331:B331">
    <cfRule type="containsBlanks" dxfId="2015" priority="2033">
      <formula>LEN(TRIM(A331))=0</formula>
    </cfRule>
  </conditionalFormatting>
  <conditionalFormatting sqref="N331">
    <cfRule type="containsBlanks" dxfId="2014" priority="2026">
      <formula>LEN(TRIM(N331))=0</formula>
    </cfRule>
  </conditionalFormatting>
  <conditionalFormatting sqref="A331:B331">
    <cfRule type="containsBlanks" dxfId="2013" priority="2025">
      <formula>LEN(TRIM(A331))=0</formula>
    </cfRule>
  </conditionalFormatting>
  <conditionalFormatting sqref="C331">
    <cfRule type="containsBlanks" dxfId="2012" priority="2024">
      <formula>LEN(TRIM(C331))=0</formula>
    </cfRule>
  </conditionalFormatting>
  <conditionalFormatting sqref="E331">
    <cfRule type="containsBlanks" dxfId="2011" priority="2023">
      <formula>LEN(TRIM(E331))=0</formula>
    </cfRule>
  </conditionalFormatting>
  <conditionalFormatting sqref="J335:J337 L335:L337 H335:H337 E335:E337 S335:T337">
    <cfRule type="containsBlanks" dxfId="2010" priority="2022">
      <formula>LEN(TRIM(E335))=0</formula>
    </cfRule>
  </conditionalFormatting>
  <conditionalFormatting sqref="D335:D337">
    <cfRule type="containsBlanks" dxfId="2009" priority="2019">
      <formula>LEN(TRIM(D335))=0</formula>
    </cfRule>
  </conditionalFormatting>
  <conditionalFormatting sqref="F335:F337">
    <cfRule type="containsBlanks" dxfId="2008" priority="2018">
      <formula>LEN(TRIM(F335))=0</formula>
    </cfRule>
  </conditionalFormatting>
  <conditionalFormatting sqref="G335:G337">
    <cfRule type="containsBlanks" dxfId="2007" priority="2017">
      <formula>LEN(TRIM(G335))=0</formula>
    </cfRule>
  </conditionalFormatting>
  <conditionalFormatting sqref="S71">
    <cfRule type="containsBlanks" dxfId="2006" priority="1812">
      <formula>LEN(TRIM(S71))=0</formula>
    </cfRule>
  </conditionalFormatting>
  <conditionalFormatting sqref="O335:R337">
    <cfRule type="containsBlanks" dxfId="2005" priority="2015">
      <formula>LEN(TRIM(O335))=0</formula>
    </cfRule>
  </conditionalFormatting>
  <conditionalFormatting sqref="O335:R337">
    <cfRule type="containsBlanks" dxfId="2004" priority="2016">
      <formula>LEN(TRIM(O335))=0</formula>
    </cfRule>
  </conditionalFormatting>
  <conditionalFormatting sqref="J335:J337 L335:L337 H335:H337 S335:T337 E335:E337">
    <cfRule type="containsBlanks" dxfId="2003" priority="2021">
      <formula>LEN(TRIM(E335))=0</formula>
    </cfRule>
  </conditionalFormatting>
  <conditionalFormatting sqref="A335:B337">
    <cfRule type="containsBlanks" dxfId="2002" priority="2020">
      <formula>LEN(TRIM(A335))=0</formula>
    </cfRule>
  </conditionalFormatting>
  <conditionalFormatting sqref="N335:N337">
    <cfRule type="containsBlanks" dxfId="2001" priority="2013">
      <formula>LEN(TRIM(N335))=0</formula>
    </cfRule>
  </conditionalFormatting>
  <conditionalFormatting sqref="N335:N337">
    <cfRule type="containsBlanks" dxfId="2000" priority="2014">
      <formula>LEN(TRIM(N335))=0</formula>
    </cfRule>
  </conditionalFormatting>
  <conditionalFormatting sqref="A335:B337">
    <cfRule type="containsBlanks" dxfId="1999" priority="2012">
      <formula>LEN(TRIM(A335))=0</formula>
    </cfRule>
  </conditionalFormatting>
  <conditionalFormatting sqref="C335:C337">
    <cfRule type="containsBlanks" dxfId="1998" priority="2011">
      <formula>LEN(TRIM(C335))=0</formula>
    </cfRule>
  </conditionalFormatting>
  <conditionalFormatting sqref="J342:J343 L342:L343 H342:H343 E342:E343 S342:T343">
    <cfRule type="containsBlanks" dxfId="1997" priority="2009">
      <formula>LEN(TRIM(E342))=0</formula>
    </cfRule>
  </conditionalFormatting>
  <conditionalFormatting sqref="D342:D343">
    <cfRule type="containsBlanks" dxfId="1996" priority="2006">
      <formula>LEN(TRIM(D342))=0</formula>
    </cfRule>
  </conditionalFormatting>
  <conditionalFormatting sqref="F342:F343">
    <cfRule type="containsBlanks" dxfId="1995" priority="2005">
      <formula>LEN(TRIM(F342))=0</formula>
    </cfRule>
  </conditionalFormatting>
  <conditionalFormatting sqref="G342:G343">
    <cfRule type="containsBlanks" dxfId="1994" priority="2004">
      <formula>LEN(TRIM(G342))=0</formula>
    </cfRule>
  </conditionalFormatting>
  <conditionalFormatting sqref="O342:R343">
    <cfRule type="containsBlanks" dxfId="1993" priority="2002">
      <formula>LEN(TRIM(O342))=0</formula>
    </cfRule>
  </conditionalFormatting>
  <conditionalFormatting sqref="O342:R343">
    <cfRule type="containsBlanks" dxfId="1992" priority="2003">
      <formula>LEN(TRIM(O342))=0</formula>
    </cfRule>
  </conditionalFormatting>
  <conditionalFormatting sqref="J342:J343 L342:L343 H342:H343 S342:T343 E342:E343">
    <cfRule type="containsBlanks" dxfId="1991" priority="2008">
      <formula>LEN(TRIM(E342))=0</formula>
    </cfRule>
  </conditionalFormatting>
  <conditionalFormatting sqref="A342:B343">
    <cfRule type="containsBlanks" dxfId="1990" priority="2007">
      <formula>LEN(TRIM(A342))=0</formula>
    </cfRule>
  </conditionalFormatting>
  <conditionalFormatting sqref="N342:N343">
    <cfRule type="containsBlanks" dxfId="1989" priority="2000">
      <formula>LEN(TRIM(N342))=0</formula>
    </cfRule>
  </conditionalFormatting>
  <conditionalFormatting sqref="N342:N343">
    <cfRule type="containsBlanks" dxfId="1988" priority="2001">
      <formula>LEN(TRIM(N342))=0</formula>
    </cfRule>
  </conditionalFormatting>
  <conditionalFormatting sqref="A342:B343">
    <cfRule type="containsBlanks" dxfId="1987" priority="1999">
      <formula>LEN(TRIM(A342))=0</formula>
    </cfRule>
  </conditionalFormatting>
  <conditionalFormatting sqref="E342:E343">
    <cfRule type="containsBlanks" dxfId="1986" priority="1997">
      <formula>LEN(TRIM(E342))=0</formula>
    </cfRule>
  </conditionalFormatting>
  <conditionalFormatting sqref="J361:J362 L361:L362 H361:H362 E361:E362 S361:T362">
    <cfRule type="containsBlanks" dxfId="1985" priority="1996">
      <formula>LEN(TRIM(E361))=0</formula>
    </cfRule>
  </conditionalFormatting>
  <conditionalFormatting sqref="D361:D362">
    <cfRule type="containsBlanks" dxfId="1984" priority="1993">
      <formula>LEN(TRIM(D361))=0</formula>
    </cfRule>
  </conditionalFormatting>
  <conditionalFormatting sqref="G361:G362">
    <cfRule type="containsBlanks" dxfId="1983" priority="1991">
      <formula>LEN(TRIM(G361))=0</formula>
    </cfRule>
  </conditionalFormatting>
  <conditionalFormatting sqref="S92">
    <cfRule type="containsBlanks" dxfId="1982" priority="1808">
      <formula>LEN(TRIM(S92))=0</formula>
    </cfRule>
  </conditionalFormatting>
  <conditionalFormatting sqref="O361:R362">
    <cfRule type="containsBlanks" dxfId="1981" priority="1989">
      <formula>LEN(TRIM(O361))=0</formula>
    </cfRule>
  </conditionalFormatting>
  <conditionalFormatting sqref="O361:R362">
    <cfRule type="containsBlanks" dxfId="1980" priority="1990">
      <formula>LEN(TRIM(O361))=0</formula>
    </cfRule>
  </conditionalFormatting>
  <conditionalFormatting sqref="J361:J362 L361:L362 H361:H362 S361:T362 E361:E362">
    <cfRule type="containsBlanks" dxfId="1979" priority="1995">
      <formula>LEN(TRIM(E361))=0</formula>
    </cfRule>
  </conditionalFormatting>
  <conditionalFormatting sqref="A361:B362">
    <cfRule type="containsBlanks" dxfId="1978" priority="1994">
      <formula>LEN(TRIM(A361))=0</formula>
    </cfRule>
  </conditionalFormatting>
  <conditionalFormatting sqref="N361:N362">
    <cfRule type="containsBlanks" dxfId="1977" priority="1987">
      <formula>LEN(TRIM(N361))=0</formula>
    </cfRule>
  </conditionalFormatting>
  <conditionalFormatting sqref="N361:N362">
    <cfRule type="containsBlanks" dxfId="1976" priority="1988">
      <formula>LEN(TRIM(N361))=0</formula>
    </cfRule>
  </conditionalFormatting>
  <conditionalFormatting sqref="A361:B362">
    <cfRule type="containsBlanks" dxfId="1975" priority="1986">
      <formula>LEN(TRIM(A361))=0</formula>
    </cfRule>
  </conditionalFormatting>
  <conditionalFormatting sqref="C361:C362">
    <cfRule type="containsBlanks" dxfId="1974" priority="1985">
      <formula>LEN(TRIM(C361))=0</formula>
    </cfRule>
  </conditionalFormatting>
  <conditionalFormatting sqref="E361:E362">
    <cfRule type="containsBlanks" dxfId="1973" priority="1984">
      <formula>LEN(TRIM(E361))=0</formula>
    </cfRule>
  </conditionalFormatting>
  <conditionalFormatting sqref="J387 L387 H387 E387 S387:T387">
    <cfRule type="containsBlanks" dxfId="1972" priority="1983">
      <formula>LEN(TRIM(E387))=0</formula>
    </cfRule>
  </conditionalFormatting>
  <conditionalFormatting sqref="J387 L387 N387:R387 D387:H387">
    <cfRule type="containsBlanks" dxfId="1971" priority="1980">
      <formula>LEN(TRIM(D387))=0</formula>
    </cfRule>
  </conditionalFormatting>
  <conditionalFormatting sqref="F387">
    <cfRule type="containsBlanks" dxfId="1970" priority="1979">
      <formula>LEN(TRIM(F387))=0</formula>
    </cfRule>
  </conditionalFormatting>
  <conditionalFormatting sqref="G387">
    <cfRule type="containsBlanks" dxfId="1969" priority="1978">
      <formula>LEN(TRIM(G387))=0</formula>
    </cfRule>
  </conditionalFormatting>
  <conditionalFormatting sqref="O387:R387">
    <cfRule type="containsBlanks" dxfId="1968" priority="1977">
      <formula>LEN(TRIM(O387))=0</formula>
    </cfRule>
  </conditionalFormatting>
  <conditionalFormatting sqref="J387 L387 H387 S387:T387 E387">
    <cfRule type="containsBlanks" dxfId="1967" priority="1982">
      <formula>LEN(TRIM(E387))=0</formula>
    </cfRule>
  </conditionalFormatting>
  <conditionalFormatting sqref="A387:B387">
    <cfRule type="containsBlanks" dxfId="1966" priority="1981">
      <formula>LEN(TRIM(A387))=0</formula>
    </cfRule>
  </conditionalFormatting>
  <conditionalFormatting sqref="N387">
    <cfRule type="containsBlanks" dxfId="1965" priority="1974">
      <formula>LEN(TRIM(N387))=0</formula>
    </cfRule>
  </conditionalFormatting>
  <conditionalFormatting sqref="N387">
    <cfRule type="containsBlanks" dxfId="1964" priority="1975">
      <formula>LEN(TRIM(N387))=0</formula>
    </cfRule>
  </conditionalFormatting>
  <conditionalFormatting sqref="A387:B387">
    <cfRule type="containsBlanks" dxfId="1963" priority="1973">
      <formula>LEN(TRIM(A387))=0</formula>
    </cfRule>
  </conditionalFormatting>
  <conditionalFormatting sqref="C387">
    <cfRule type="containsBlanks" dxfId="1962" priority="1972">
      <formula>LEN(TRIM(C387))=0</formula>
    </cfRule>
  </conditionalFormatting>
  <conditionalFormatting sqref="E387">
    <cfRule type="containsBlanks" dxfId="1961" priority="1971">
      <formula>LEN(TRIM(E387))=0</formula>
    </cfRule>
  </conditionalFormatting>
  <conditionalFormatting sqref="J409 L409 H409 E409 S409:T409">
    <cfRule type="containsBlanks" dxfId="1960" priority="1970">
      <formula>LEN(TRIM(E409))=0</formula>
    </cfRule>
  </conditionalFormatting>
  <conditionalFormatting sqref="D409">
    <cfRule type="containsBlanks" dxfId="1959" priority="1967">
      <formula>LEN(TRIM(D409))=0</formula>
    </cfRule>
  </conditionalFormatting>
  <conditionalFormatting sqref="F409">
    <cfRule type="containsBlanks" dxfId="1958" priority="1966">
      <formula>LEN(TRIM(F409))=0</formula>
    </cfRule>
  </conditionalFormatting>
  <conditionalFormatting sqref="G409">
    <cfRule type="containsBlanks" dxfId="1957" priority="1965">
      <formula>LEN(TRIM(G409))=0</formula>
    </cfRule>
  </conditionalFormatting>
  <conditionalFormatting sqref="S199">
    <cfRule type="containsBlanks" dxfId="1956" priority="1804">
      <formula>LEN(TRIM(S199))=0</formula>
    </cfRule>
  </conditionalFormatting>
  <conditionalFormatting sqref="O409:R409">
    <cfRule type="containsBlanks" dxfId="1955" priority="1963">
      <formula>LEN(TRIM(O409))=0</formula>
    </cfRule>
  </conditionalFormatting>
  <conditionalFormatting sqref="O409:R409">
    <cfRule type="containsBlanks" dxfId="1954" priority="1964">
      <formula>LEN(TRIM(O409))=0</formula>
    </cfRule>
  </conditionalFormatting>
  <conditionalFormatting sqref="J409 L409 H409 S409:T409 E409">
    <cfRule type="containsBlanks" dxfId="1953" priority="1969">
      <formula>LEN(TRIM(E409))=0</formula>
    </cfRule>
  </conditionalFormatting>
  <conditionalFormatting sqref="A409:B409">
    <cfRule type="containsBlanks" dxfId="1952" priority="1968">
      <formula>LEN(TRIM(A409))=0</formula>
    </cfRule>
  </conditionalFormatting>
  <conditionalFormatting sqref="N409">
    <cfRule type="containsBlanks" dxfId="1951" priority="1961">
      <formula>LEN(TRIM(N409))=0</formula>
    </cfRule>
  </conditionalFormatting>
  <conditionalFormatting sqref="N409">
    <cfRule type="containsBlanks" dxfId="1950" priority="1962">
      <formula>LEN(TRIM(N409))=0</formula>
    </cfRule>
  </conditionalFormatting>
  <conditionalFormatting sqref="A409:B409">
    <cfRule type="containsBlanks" dxfId="1949" priority="1960">
      <formula>LEN(TRIM(A409))=0</formula>
    </cfRule>
  </conditionalFormatting>
  <conditionalFormatting sqref="C409">
    <cfRule type="containsBlanks" dxfId="1948" priority="1959">
      <formula>LEN(TRIM(C409))=0</formula>
    </cfRule>
  </conditionalFormatting>
  <conditionalFormatting sqref="J410:J412 L410:L412 H410:H412 E410:E412 S410:T412">
    <cfRule type="containsBlanks" dxfId="1947" priority="1957">
      <formula>LEN(TRIM(E410))=0</formula>
    </cfRule>
  </conditionalFormatting>
  <conditionalFormatting sqref="D410:D412">
    <cfRule type="containsBlanks" dxfId="1946" priority="1954">
      <formula>LEN(TRIM(D410))=0</formula>
    </cfRule>
  </conditionalFormatting>
  <conditionalFormatting sqref="F410:F412">
    <cfRule type="containsBlanks" dxfId="1945" priority="1953">
      <formula>LEN(TRIM(F410))=0</formula>
    </cfRule>
  </conditionalFormatting>
  <conditionalFormatting sqref="G410:G412">
    <cfRule type="containsBlanks" dxfId="1944" priority="1952">
      <formula>LEN(TRIM(G410))=0</formula>
    </cfRule>
  </conditionalFormatting>
  <conditionalFormatting sqref="O410:R412">
    <cfRule type="containsBlanks" dxfId="1943" priority="1950">
      <formula>LEN(TRIM(O410))=0</formula>
    </cfRule>
  </conditionalFormatting>
  <conditionalFormatting sqref="O410:R412">
    <cfRule type="containsBlanks" dxfId="1942" priority="1951">
      <formula>LEN(TRIM(O410))=0</formula>
    </cfRule>
  </conditionalFormatting>
  <conditionalFormatting sqref="J410:J412 L410:L412 H410:H412 S410:T412 E410:E412">
    <cfRule type="containsBlanks" dxfId="1941" priority="1956">
      <formula>LEN(TRIM(E410))=0</formula>
    </cfRule>
  </conditionalFormatting>
  <conditionalFormatting sqref="A410:B412">
    <cfRule type="containsBlanks" dxfId="1940" priority="1955">
      <formula>LEN(TRIM(A410))=0</formula>
    </cfRule>
  </conditionalFormatting>
  <conditionalFormatting sqref="N410:N412">
    <cfRule type="containsBlanks" dxfId="1939" priority="1948">
      <formula>LEN(TRIM(N410))=0</formula>
    </cfRule>
  </conditionalFormatting>
  <conditionalFormatting sqref="N410:N412">
    <cfRule type="containsBlanks" dxfId="1938" priority="1949">
      <formula>LEN(TRIM(N410))=0</formula>
    </cfRule>
  </conditionalFormatting>
  <conditionalFormatting sqref="A410:B412">
    <cfRule type="containsBlanks" dxfId="1937" priority="1947">
      <formula>LEN(TRIM(A410))=0</formula>
    </cfRule>
  </conditionalFormatting>
  <conditionalFormatting sqref="C410:C412">
    <cfRule type="containsBlanks" dxfId="1936" priority="1946">
      <formula>LEN(TRIM(C410))=0</formula>
    </cfRule>
  </conditionalFormatting>
  <conditionalFormatting sqref="E410:E412">
    <cfRule type="containsBlanks" dxfId="1935" priority="1945">
      <formula>LEN(TRIM(E410))=0</formula>
    </cfRule>
  </conditionalFormatting>
  <conditionalFormatting sqref="A501:B502">
    <cfRule type="containsBlanks" dxfId="1934" priority="1944">
      <formula>LEN(TRIM(A501))=0</formula>
    </cfRule>
  </conditionalFormatting>
  <conditionalFormatting sqref="S501:T502 L501:L502 J501:J502 H501:H502 E501:E502">
    <cfRule type="containsBlanks" dxfId="1933" priority="1943">
      <formula>LEN(TRIM(E501))=0</formula>
    </cfRule>
  </conditionalFormatting>
  <conditionalFormatting sqref="O501:R502">
    <cfRule type="containsBlanks" dxfId="1932" priority="1941">
      <formula>LEN(TRIM(O501))=0</formula>
    </cfRule>
  </conditionalFormatting>
  <conditionalFormatting sqref="L501:L502 J501:J502">
    <cfRule type="containsBlanks" dxfId="1931" priority="1942">
      <formula>LEN(TRIM(J501))=0</formula>
    </cfRule>
  </conditionalFormatting>
  <conditionalFormatting sqref="N501:N502">
    <cfRule type="containsBlanks" dxfId="1930" priority="1939">
      <formula>LEN(TRIM(N501))=0</formula>
    </cfRule>
  </conditionalFormatting>
  <conditionalFormatting sqref="N501:N502">
    <cfRule type="containsBlanks" dxfId="1929" priority="1938">
      <formula>LEN(TRIM(N501))=0</formula>
    </cfRule>
  </conditionalFormatting>
  <conditionalFormatting sqref="A501:B502">
    <cfRule type="containsBlanks" dxfId="1928" priority="1937">
      <formula>LEN(TRIM(A501))=0</formula>
    </cfRule>
  </conditionalFormatting>
  <conditionalFormatting sqref="C501:C502">
    <cfRule type="containsBlanks" dxfId="1927" priority="1936">
      <formula>LEN(TRIM(C501))=0</formula>
    </cfRule>
  </conditionalFormatting>
  <conditionalFormatting sqref="A511:B511">
    <cfRule type="containsBlanks" dxfId="1926" priority="1935">
      <formula>LEN(TRIM(A511))=0</formula>
    </cfRule>
  </conditionalFormatting>
  <conditionalFormatting sqref="O511:R511">
    <cfRule type="containsBlanks" dxfId="1925" priority="1933">
      <formula>LEN(TRIM(O511))=0</formula>
    </cfRule>
  </conditionalFormatting>
  <conditionalFormatting sqref="J511 L511">
    <cfRule type="containsBlanks" dxfId="1924" priority="1934">
      <formula>LEN(TRIM(J511))=0</formula>
    </cfRule>
  </conditionalFormatting>
  <conditionalFormatting sqref="N511">
    <cfRule type="containsBlanks" dxfId="1923" priority="1932">
      <formula>LEN(TRIM(N511))=0</formula>
    </cfRule>
  </conditionalFormatting>
  <conditionalFormatting sqref="A511:B511">
    <cfRule type="containsBlanks" dxfId="1922" priority="1931">
      <formula>LEN(TRIM(A511))=0</formula>
    </cfRule>
  </conditionalFormatting>
  <conditionalFormatting sqref="C511">
    <cfRule type="containsBlanks" dxfId="1921" priority="1930">
      <formula>LEN(TRIM(C511))=0</formula>
    </cfRule>
  </conditionalFormatting>
  <conditionalFormatting sqref="A514:B514">
    <cfRule type="containsBlanks" dxfId="1920" priority="1929">
      <formula>LEN(TRIM(A514))=0</formula>
    </cfRule>
  </conditionalFormatting>
  <conditionalFormatting sqref="O514:R514">
    <cfRule type="containsBlanks" dxfId="1919" priority="1927">
      <formula>LEN(TRIM(O514))=0</formula>
    </cfRule>
  </conditionalFormatting>
  <conditionalFormatting sqref="J514 L514">
    <cfRule type="containsBlanks" dxfId="1918" priority="1928">
      <formula>LEN(TRIM(J514))=0</formula>
    </cfRule>
  </conditionalFormatting>
  <conditionalFormatting sqref="N514">
    <cfRule type="containsBlanks" dxfId="1917" priority="1926">
      <formula>LEN(TRIM(N514))=0</formula>
    </cfRule>
  </conditionalFormatting>
  <conditionalFormatting sqref="A514:B514">
    <cfRule type="containsBlanks" dxfId="1916" priority="1925">
      <formula>LEN(TRIM(A514))=0</formula>
    </cfRule>
  </conditionalFormatting>
  <conditionalFormatting sqref="C514">
    <cfRule type="containsBlanks" dxfId="1915" priority="1924">
      <formula>LEN(TRIM(C514))=0</formula>
    </cfRule>
  </conditionalFormatting>
  <conditionalFormatting sqref="A518:B520">
    <cfRule type="containsBlanks" dxfId="1914" priority="1923">
      <formula>LEN(TRIM(A518))=0</formula>
    </cfRule>
  </conditionalFormatting>
  <conditionalFormatting sqref="O518:R520">
    <cfRule type="containsBlanks" dxfId="1913" priority="1921">
      <formula>LEN(TRIM(O518))=0</formula>
    </cfRule>
  </conditionalFormatting>
  <conditionalFormatting sqref="J518:J520 L518:L520">
    <cfRule type="containsBlanks" dxfId="1912" priority="1922">
      <formula>LEN(TRIM(J518))=0</formula>
    </cfRule>
  </conditionalFormatting>
  <conditionalFormatting sqref="N518:N520">
    <cfRule type="containsBlanks" dxfId="1911" priority="1920">
      <formula>LEN(TRIM(N518))=0</formula>
    </cfRule>
  </conditionalFormatting>
  <conditionalFormatting sqref="A518:B520">
    <cfRule type="containsBlanks" dxfId="1910" priority="1919">
      <formula>LEN(TRIM(A518))=0</formula>
    </cfRule>
  </conditionalFormatting>
  <conditionalFormatting sqref="N556">
    <cfRule type="containsBlanks" dxfId="1909" priority="1905">
      <formula>LEN(TRIM(N556))=0</formula>
    </cfRule>
  </conditionalFormatting>
  <conditionalFormatting sqref="N556">
    <cfRule type="containsBlanks" dxfId="1908" priority="1906">
      <formula>LEN(TRIM(N556))=0</formula>
    </cfRule>
  </conditionalFormatting>
  <conditionalFormatting sqref="E556">
    <cfRule type="containsBlanks" dxfId="1907" priority="1917">
      <formula>LEN(TRIM(E556))=0</formula>
    </cfRule>
  </conditionalFormatting>
  <conditionalFormatting sqref="D556">
    <cfRule type="containsBlanks" dxfId="1906" priority="1915">
      <formula>LEN(TRIM(D556))=0</formula>
    </cfRule>
  </conditionalFormatting>
  <conditionalFormatting sqref="F556">
    <cfRule type="containsBlanks" dxfId="1905" priority="1914">
      <formula>LEN(TRIM(F556))=0</formula>
    </cfRule>
  </conditionalFormatting>
  <conditionalFormatting sqref="G556">
    <cfRule type="containsBlanks" dxfId="1904" priority="1913">
      <formula>LEN(TRIM(G556))=0</formula>
    </cfRule>
  </conditionalFormatting>
  <conditionalFormatting sqref="S230:S234">
    <cfRule type="containsBlanks" dxfId="1903" priority="1854">
      <formula>LEN(TRIM(S230))=0</formula>
    </cfRule>
  </conditionalFormatting>
  <conditionalFormatting sqref="O556:P556">
    <cfRule type="containsBlanks" dxfId="1902" priority="1911">
      <formula>LEN(TRIM(O556))=0</formula>
    </cfRule>
  </conditionalFormatting>
  <conditionalFormatting sqref="O556:P556">
    <cfRule type="containsBlanks" dxfId="1901" priority="1912">
      <formula>LEN(TRIM(O556))=0</formula>
    </cfRule>
  </conditionalFormatting>
  <conditionalFormatting sqref="E556">
    <cfRule type="containsBlanks" dxfId="1900" priority="1916">
      <formula>LEN(TRIM(E556))=0</formula>
    </cfRule>
  </conditionalFormatting>
  <conditionalFormatting sqref="J556">
    <cfRule type="containsBlanks" dxfId="1899" priority="1910">
      <formula>LEN(TRIM(J556))=0</formula>
    </cfRule>
  </conditionalFormatting>
  <conditionalFormatting sqref="J556">
    <cfRule type="containsBlanks" dxfId="1898" priority="1909">
      <formula>LEN(TRIM(J556))=0</formula>
    </cfRule>
  </conditionalFormatting>
  <conditionalFormatting sqref="L556">
    <cfRule type="containsBlanks" dxfId="1897" priority="1907">
      <formula>LEN(TRIM(L556))=0</formula>
    </cfRule>
  </conditionalFormatting>
  <conditionalFormatting sqref="L556">
    <cfRule type="containsBlanks" dxfId="1896" priority="1908">
      <formula>LEN(TRIM(L556))=0</formula>
    </cfRule>
  </conditionalFormatting>
  <conditionalFormatting sqref="H556">
    <cfRule type="containsBlanks" dxfId="1895" priority="1904">
      <formula>LEN(TRIM(H556))=0</formula>
    </cfRule>
  </conditionalFormatting>
  <conditionalFormatting sqref="H556">
    <cfRule type="containsBlanks" dxfId="1894" priority="1903">
      <formula>LEN(TRIM(H556))=0</formula>
    </cfRule>
  </conditionalFormatting>
  <conditionalFormatting sqref="H556">
    <cfRule type="containsBlanks" dxfId="1893" priority="1901">
      <formula>LEN(TRIM(H556))=0</formula>
    </cfRule>
  </conditionalFormatting>
  <conditionalFormatting sqref="H556">
    <cfRule type="containsBlanks" dxfId="1892" priority="1902">
      <formula>LEN(TRIM(H556))=0</formula>
    </cfRule>
  </conditionalFormatting>
  <conditionalFormatting sqref="A556:B556">
    <cfRule type="containsBlanks" dxfId="1891" priority="1900">
      <formula>LEN(TRIM(A556))=0</formula>
    </cfRule>
  </conditionalFormatting>
  <conditionalFormatting sqref="A556:B556">
    <cfRule type="containsBlanks" dxfId="1890" priority="1899">
      <formula>LEN(TRIM(A556))=0</formula>
    </cfRule>
  </conditionalFormatting>
  <conditionalFormatting sqref="C556">
    <cfRule type="containsBlanks" dxfId="1889" priority="1898">
      <formula>LEN(TRIM(C556))=0</formula>
    </cfRule>
  </conditionalFormatting>
  <conditionalFormatting sqref="F103">
    <cfRule type="containsBlanks" dxfId="1888" priority="1748">
      <formula>LEN(TRIM(F103))=0</formula>
    </cfRule>
  </conditionalFormatting>
  <conditionalFormatting sqref="Q47:S47">
    <cfRule type="containsBlanks" dxfId="1887" priority="1897">
      <formula>LEN(TRIM(Q47))=0</formula>
    </cfRule>
  </conditionalFormatting>
  <conditionalFormatting sqref="S67">
    <cfRule type="containsBlanks" dxfId="1886" priority="1896">
      <formula>LEN(TRIM(S67))=0</formula>
    </cfRule>
  </conditionalFormatting>
  <conditionalFormatting sqref="E71">
    <cfRule type="containsBlanks" dxfId="1885" priority="1894">
      <formula>LEN(TRIM(E71))=0</formula>
    </cfRule>
  </conditionalFormatting>
  <conditionalFormatting sqref="H71">
    <cfRule type="containsBlanks" dxfId="1884" priority="1884">
      <formula>LEN(TRIM(H71))=0</formula>
    </cfRule>
  </conditionalFormatting>
  <conditionalFormatting sqref="F71">
    <cfRule type="containsBlanks" dxfId="1883" priority="1893">
      <formula>LEN(TRIM(F71))=0</formula>
    </cfRule>
  </conditionalFormatting>
  <conditionalFormatting sqref="H78">
    <cfRule type="containsBlanks" dxfId="1882" priority="1387">
      <formula>LEN(TRIM(H78))=0</formula>
    </cfRule>
  </conditionalFormatting>
  <conditionalFormatting sqref="D146">
    <cfRule type="containsBlanks" dxfId="1881" priority="1455">
      <formula>LEN(TRIM(D146))=0</formula>
    </cfRule>
  </conditionalFormatting>
  <conditionalFormatting sqref="F404">
    <cfRule type="containsBlanks" dxfId="1880" priority="1683">
      <formula>LEN(TRIM(F404))=0</formula>
    </cfRule>
  </conditionalFormatting>
  <conditionalFormatting sqref="O71:P71">
    <cfRule type="containsBlanks" dxfId="1879" priority="1891">
      <formula>LEN(TRIM(O71))=0</formula>
    </cfRule>
  </conditionalFormatting>
  <conditionalFormatting sqref="J71">
    <cfRule type="containsBlanks" dxfId="1878" priority="1890">
      <formula>LEN(TRIM(J71))=0</formula>
    </cfRule>
  </conditionalFormatting>
  <conditionalFormatting sqref="L71">
    <cfRule type="containsBlanks" dxfId="1877" priority="1888">
      <formula>LEN(TRIM(L71))=0</formula>
    </cfRule>
  </conditionalFormatting>
  <conditionalFormatting sqref="J71">
    <cfRule type="containsBlanks" dxfId="1876" priority="1889">
      <formula>LEN(TRIM(J71))=0</formula>
    </cfRule>
  </conditionalFormatting>
  <conditionalFormatting sqref="L71">
    <cfRule type="containsBlanks" dxfId="1875" priority="1887">
      <formula>LEN(TRIM(L71))=0</formula>
    </cfRule>
  </conditionalFormatting>
  <conditionalFormatting sqref="N71">
    <cfRule type="containsBlanks" dxfId="1874" priority="1886">
      <formula>LEN(TRIM(N71))=0</formula>
    </cfRule>
  </conditionalFormatting>
  <conditionalFormatting sqref="N71">
    <cfRule type="containsBlanks" dxfId="1873" priority="1885">
      <formula>LEN(TRIM(N71))=0</formula>
    </cfRule>
  </conditionalFormatting>
  <conditionalFormatting sqref="H71">
    <cfRule type="containsBlanks" dxfId="1872" priority="1883">
      <formula>LEN(TRIM(H71))=0</formula>
    </cfRule>
  </conditionalFormatting>
  <conditionalFormatting sqref="T78">
    <cfRule type="containsBlanks" dxfId="1871" priority="1409">
      <formula>LEN(TRIM(T78))=0</formula>
    </cfRule>
  </conditionalFormatting>
  <conditionalFormatting sqref="N78">
    <cfRule type="containsBlanks" dxfId="1870" priority="1397">
      <formula>LEN(TRIM(N78))=0</formula>
    </cfRule>
  </conditionalFormatting>
  <conditionalFormatting sqref="N78">
    <cfRule type="containsBlanks" dxfId="1869" priority="1398">
      <formula>LEN(TRIM(N78))=0</formula>
    </cfRule>
  </conditionalFormatting>
  <conditionalFormatting sqref="H78 T78 E78">
    <cfRule type="containsBlanks" dxfId="1868" priority="1408">
      <formula>LEN(TRIM(E78))=0</formula>
    </cfRule>
  </conditionalFormatting>
  <conditionalFormatting sqref="D78">
    <cfRule type="containsBlanks" dxfId="1867" priority="1406">
      <formula>LEN(TRIM(D78))=0</formula>
    </cfRule>
  </conditionalFormatting>
  <conditionalFormatting sqref="F78">
    <cfRule type="containsBlanks" dxfId="1866" priority="1405">
      <formula>LEN(TRIM(F78))=0</formula>
    </cfRule>
  </conditionalFormatting>
  <conditionalFormatting sqref="O78:P78">
    <cfRule type="containsBlanks" dxfId="1865" priority="1403">
      <formula>LEN(TRIM(O78))=0</formula>
    </cfRule>
  </conditionalFormatting>
  <conditionalFormatting sqref="O78:P78">
    <cfRule type="containsBlanks" dxfId="1864" priority="1404">
      <formula>LEN(TRIM(O78))=0</formula>
    </cfRule>
  </conditionalFormatting>
  <conditionalFormatting sqref="A78:B78">
    <cfRule type="containsBlanks" dxfId="1863" priority="1407">
      <formula>LEN(TRIM(A78))=0</formula>
    </cfRule>
  </conditionalFormatting>
  <conditionalFormatting sqref="J78">
    <cfRule type="containsBlanks" dxfId="1862" priority="1402">
      <formula>LEN(TRIM(J78))=0</formula>
    </cfRule>
  </conditionalFormatting>
  <conditionalFormatting sqref="J78">
    <cfRule type="containsBlanks" dxfId="1861" priority="1401">
      <formula>LEN(TRIM(J78))=0</formula>
    </cfRule>
  </conditionalFormatting>
  <conditionalFormatting sqref="A78:B78 T78">
    <cfRule type="containsBlanks" dxfId="1860" priority="1396">
      <formula>LEN(TRIM(A78))=0</formula>
    </cfRule>
  </conditionalFormatting>
  <conditionalFormatting sqref="C78">
    <cfRule type="containsBlanks" dxfId="1859" priority="1395">
      <formula>LEN(TRIM(C78))=0</formula>
    </cfRule>
  </conditionalFormatting>
  <conditionalFormatting sqref="C78">
    <cfRule type="containsBlanks" dxfId="1858" priority="1394">
      <formula>LEN(TRIM(C78))=0</formula>
    </cfRule>
  </conditionalFormatting>
  <conditionalFormatting sqref="J78">
    <cfRule type="containsBlanks" dxfId="1857" priority="1392">
      <formula>LEN(TRIM(J78))=0</formula>
    </cfRule>
  </conditionalFormatting>
  <conditionalFormatting sqref="J78">
    <cfRule type="containsBlanks" dxfId="1856" priority="1393">
      <formula>LEN(TRIM(J78))=0</formula>
    </cfRule>
  </conditionalFormatting>
  <conditionalFormatting sqref="E71">
    <cfRule type="containsBlanks" dxfId="1855" priority="1895">
      <formula>LEN(TRIM(E71))=0</formula>
    </cfRule>
  </conditionalFormatting>
  <conditionalFormatting sqref="H71">
    <cfRule type="containsBlanks" dxfId="1854" priority="1881">
      <formula>LEN(TRIM(H71))=0</formula>
    </cfRule>
  </conditionalFormatting>
  <conditionalFormatting sqref="H71">
    <cfRule type="containsBlanks" dxfId="1853" priority="1882">
      <formula>LEN(TRIM(H71))=0</formula>
    </cfRule>
  </conditionalFormatting>
  <conditionalFormatting sqref="L517">
    <cfRule type="containsBlanks" dxfId="1852" priority="1880">
      <formula>LEN(TRIM(L517))=0</formula>
    </cfRule>
  </conditionalFormatting>
  <conditionalFormatting sqref="L517">
    <cfRule type="containsBlanks" dxfId="1851" priority="1879">
      <formula>LEN(TRIM(L517))=0</formula>
    </cfRule>
  </conditionalFormatting>
  <conditionalFormatting sqref="L517">
    <cfRule type="containsBlanks" dxfId="1850" priority="1878">
      <formula>LEN(TRIM(L517))=0</formula>
    </cfRule>
  </conditionalFormatting>
  <conditionalFormatting sqref="F515:F517">
    <cfRule type="containsBlanks" dxfId="1849" priority="1659">
      <formula>LEN(TRIM(F515))=0</formula>
    </cfRule>
  </conditionalFormatting>
  <conditionalFormatting sqref="G145">
    <cfRule type="containsBlanks" dxfId="1848" priority="1877">
      <formula>LEN(TRIM(G145))=0</formula>
    </cfRule>
  </conditionalFormatting>
  <conditionalFormatting sqref="F145">
    <cfRule type="containsBlanks" dxfId="1847" priority="1876">
      <formula>LEN(TRIM(F145))=0</formula>
    </cfRule>
  </conditionalFormatting>
  <conditionalFormatting sqref="J145 L145 N145:R145 D145:H145">
    <cfRule type="containsBlanks" dxfId="1846" priority="1875">
      <formula>LEN(TRIM(D145))=0</formula>
    </cfRule>
  </conditionalFormatting>
  <conditionalFormatting sqref="S55:S60">
    <cfRule type="containsBlanks" dxfId="1845" priority="1874">
      <formula>LEN(TRIM(S55))=0</formula>
    </cfRule>
  </conditionalFormatting>
  <conditionalFormatting sqref="S55:S60">
    <cfRule type="containsBlanks" dxfId="1844" priority="1873">
      <formula>LEN(TRIM(S55))=0</formula>
    </cfRule>
  </conditionalFormatting>
  <conditionalFormatting sqref="S70">
    <cfRule type="containsBlanks" dxfId="1843" priority="1872">
      <formula>LEN(TRIM(S70))=0</formula>
    </cfRule>
  </conditionalFormatting>
  <conditionalFormatting sqref="S70">
    <cfRule type="containsBlanks" dxfId="1842" priority="1871">
      <formula>LEN(TRIM(S70))=0</formula>
    </cfRule>
  </conditionalFormatting>
  <conditionalFormatting sqref="S79:S88">
    <cfRule type="containsBlanks" dxfId="1841" priority="1870">
      <formula>LEN(TRIM(S79))=0</formula>
    </cfRule>
  </conditionalFormatting>
  <conditionalFormatting sqref="S332:S334">
    <cfRule type="containsBlanks" dxfId="1840" priority="1845">
      <formula>LEN(TRIM(S332))=0</formula>
    </cfRule>
  </conditionalFormatting>
  <conditionalFormatting sqref="S79:S88">
    <cfRule type="containsBlanks" dxfId="1839" priority="1869">
      <formula>LEN(TRIM(S79))=0</formula>
    </cfRule>
  </conditionalFormatting>
  <conditionalFormatting sqref="S91 S93:S104">
    <cfRule type="containsBlanks" dxfId="1838" priority="1868">
      <formula>LEN(TRIM(S91))=0</formula>
    </cfRule>
  </conditionalFormatting>
  <conditionalFormatting sqref="S339:S341">
    <cfRule type="containsBlanks" dxfId="1837" priority="1843">
      <formula>LEN(TRIM(S339))=0</formula>
    </cfRule>
  </conditionalFormatting>
  <conditionalFormatting sqref="S339:S341">
    <cfRule type="containsBlanks" dxfId="1836" priority="1844">
      <formula>LEN(TRIM(S339))=0</formula>
    </cfRule>
  </conditionalFormatting>
  <conditionalFormatting sqref="S91 S93:S104">
    <cfRule type="containsBlanks" dxfId="1835" priority="1867">
      <formula>LEN(TRIM(S91))=0</formula>
    </cfRule>
  </conditionalFormatting>
  <conditionalFormatting sqref="S125">
    <cfRule type="containsBlanks" dxfId="1834" priority="1866">
      <formula>LEN(TRIM(S125))=0</formula>
    </cfRule>
  </conditionalFormatting>
  <conditionalFormatting sqref="S125">
    <cfRule type="containsBlanks" dxfId="1833" priority="1865">
      <formula>LEN(TRIM(S125))=0</formula>
    </cfRule>
  </conditionalFormatting>
  <conditionalFormatting sqref="S132">
    <cfRule type="containsBlanks" dxfId="1832" priority="1864">
      <formula>LEN(TRIM(S132))=0</formula>
    </cfRule>
  </conditionalFormatting>
  <conditionalFormatting sqref="S132">
    <cfRule type="containsBlanks" dxfId="1831" priority="1863">
      <formula>LEN(TRIM(S132))=0</formula>
    </cfRule>
  </conditionalFormatting>
  <conditionalFormatting sqref="S134:S135">
    <cfRule type="containsBlanks" dxfId="1830" priority="1862">
      <formula>LEN(TRIM(S134))=0</formula>
    </cfRule>
  </conditionalFormatting>
  <conditionalFormatting sqref="S363:S381">
    <cfRule type="containsBlanks" dxfId="1829" priority="1841">
      <formula>LEN(TRIM(S363))=0</formula>
    </cfRule>
  </conditionalFormatting>
  <conditionalFormatting sqref="S134:S135">
    <cfRule type="containsBlanks" dxfId="1828" priority="1861">
      <formula>LEN(TRIM(S134))=0</formula>
    </cfRule>
  </conditionalFormatting>
  <conditionalFormatting sqref="S137:S143">
    <cfRule type="containsBlanks" dxfId="1827" priority="1860">
      <formula>LEN(TRIM(S137))=0</formula>
    </cfRule>
  </conditionalFormatting>
  <conditionalFormatting sqref="S400">
    <cfRule type="containsBlanks" dxfId="1826" priority="1839">
      <formula>LEN(TRIM(S400))=0</formula>
    </cfRule>
  </conditionalFormatting>
  <conditionalFormatting sqref="S137:S143">
    <cfRule type="containsBlanks" dxfId="1825" priority="1859">
      <formula>LEN(TRIM(S137))=0</formula>
    </cfRule>
  </conditionalFormatting>
  <conditionalFormatting sqref="S200:S201 S151 S155:S156 S159:S178">
    <cfRule type="containsBlanks" dxfId="1824" priority="1858">
      <formula>LEN(TRIM(S151))=0</formula>
    </cfRule>
  </conditionalFormatting>
  <conditionalFormatting sqref="S200:S201 S151 S155:S156 S159:S178">
    <cfRule type="containsBlanks" dxfId="1823" priority="1857">
      <formula>LEN(TRIM(S151))=0</formula>
    </cfRule>
  </conditionalFormatting>
  <conditionalFormatting sqref="S224:S226">
    <cfRule type="containsBlanks" dxfId="1822" priority="1856">
      <formula>LEN(TRIM(S224))=0</formula>
    </cfRule>
  </conditionalFormatting>
  <conditionalFormatting sqref="S224:S226">
    <cfRule type="containsBlanks" dxfId="1821" priority="1855">
      <formula>LEN(TRIM(S224))=0</formula>
    </cfRule>
  </conditionalFormatting>
  <conditionalFormatting sqref="S421:S422">
    <cfRule type="containsBlanks" dxfId="1820" priority="1837">
      <formula>LEN(TRIM(S421))=0</formula>
    </cfRule>
  </conditionalFormatting>
  <conditionalFormatting sqref="S230:S234">
    <cfRule type="containsBlanks" dxfId="1819" priority="1853">
      <formula>LEN(TRIM(S230))=0</formula>
    </cfRule>
  </conditionalFormatting>
  <conditionalFormatting sqref="S238:S240 S242:S245">
    <cfRule type="containsBlanks" dxfId="1818" priority="1852">
      <formula>LEN(TRIM(S238))=0</formula>
    </cfRule>
  </conditionalFormatting>
  <conditionalFormatting sqref="S432:S500">
    <cfRule type="containsBlanks" dxfId="1817" priority="1836">
      <formula>LEN(TRIM(S432))=0</formula>
    </cfRule>
  </conditionalFormatting>
  <conditionalFormatting sqref="S238:S240 S242:S245">
    <cfRule type="containsBlanks" dxfId="1816" priority="1851">
      <formula>LEN(TRIM(S238))=0</formula>
    </cfRule>
  </conditionalFormatting>
  <conditionalFormatting sqref="S262:S264 S266:S274 S277:S279 S281:S282 S284:S289">
    <cfRule type="containsBlanks" dxfId="1815" priority="1850">
      <formula>LEN(TRIM(S262))=0</formula>
    </cfRule>
  </conditionalFormatting>
  <conditionalFormatting sqref="S262:S264 S266:S274 S277:S279 S281:S282 S284:S289">
    <cfRule type="containsBlanks" dxfId="1814" priority="1849">
      <formula>LEN(TRIM(S262))=0</formula>
    </cfRule>
  </conditionalFormatting>
  <conditionalFormatting sqref="S304:S305">
    <cfRule type="containsBlanks" dxfId="1813" priority="1848">
      <formula>LEN(TRIM(S304))=0</formula>
    </cfRule>
  </conditionalFormatting>
  <conditionalFormatting sqref="S515:S517">
    <cfRule type="containsBlanks" dxfId="1812" priority="1834">
      <formula>LEN(TRIM(S515))=0</formula>
    </cfRule>
  </conditionalFormatting>
  <conditionalFormatting sqref="S304:S305">
    <cfRule type="containsBlanks" dxfId="1811" priority="1847">
      <formula>LEN(TRIM(S304))=0</formula>
    </cfRule>
  </conditionalFormatting>
  <conditionalFormatting sqref="S521:S522 S525:S527">
    <cfRule type="containsBlanks" dxfId="1810" priority="1831">
      <formula>LEN(TRIM(S521))=0</formula>
    </cfRule>
  </conditionalFormatting>
  <conditionalFormatting sqref="S521:S522 S525:S527">
    <cfRule type="containsBlanks" dxfId="1809" priority="1832">
      <formula>LEN(TRIM(S521))=0</formula>
    </cfRule>
  </conditionalFormatting>
  <conditionalFormatting sqref="S363:S381">
    <cfRule type="containsBlanks" dxfId="1808" priority="1842">
      <formula>LEN(TRIM(S363))=0</formula>
    </cfRule>
  </conditionalFormatting>
  <conditionalFormatting sqref="S581">
    <cfRule type="containsBlanks" dxfId="1807" priority="1825">
      <formula>LEN(TRIM(S581))=0</formula>
    </cfRule>
  </conditionalFormatting>
  <conditionalFormatting sqref="S581">
    <cfRule type="containsBlanks" dxfId="1806" priority="1826">
      <formula>LEN(TRIM(S581))=0</formula>
    </cfRule>
  </conditionalFormatting>
  <conditionalFormatting sqref="S515:S517">
    <cfRule type="containsBlanks" dxfId="1805" priority="1833">
      <formula>LEN(TRIM(S515))=0</formula>
    </cfRule>
  </conditionalFormatting>
  <conditionalFormatting sqref="S421:S422">
    <cfRule type="containsBlanks" dxfId="1804" priority="1838">
      <formula>LEN(TRIM(S421))=0</formula>
    </cfRule>
  </conditionalFormatting>
  <conditionalFormatting sqref="S562:S563 S565:S566">
    <cfRule type="containsBlanks" dxfId="1803" priority="1827">
      <formula>LEN(TRIM(S562))=0</formula>
    </cfRule>
  </conditionalFormatting>
  <conditionalFormatting sqref="S586">
    <cfRule type="containsBlanks" dxfId="1802" priority="1824">
      <formula>LEN(TRIM(S586))=0</formula>
    </cfRule>
  </conditionalFormatting>
  <conditionalFormatting sqref="S559">
    <cfRule type="containsBlanks" dxfId="1801" priority="1830">
      <formula>LEN(TRIM(S559))=0</formula>
    </cfRule>
  </conditionalFormatting>
  <conditionalFormatting sqref="Q47">
    <cfRule type="containsBlanks" dxfId="1800" priority="1818">
      <formula>LEN(TRIM(Q47))=0</formula>
    </cfRule>
  </conditionalFormatting>
  <conditionalFormatting sqref="S559">
    <cfRule type="containsBlanks" dxfId="1799" priority="1829">
      <formula>LEN(TRIM(S559))=0</formula>
    </cfRule>
  </conditionalFormatting>
  <conditionalFormatting sqref="S562:S563 S565:S566">
    <cfRule type="containsBlanks" dxfId="1798" priority="1828">
      <formula>LEN(TRIM(S562))=0</formula>
    </cfRule>
  </conditionalFormatting>
  <conditionalFormatting sqref="S47">
    <cfRule type="containsBlanks" dxfId="1797" priority="1816">
      <formula>LEN(TRIM(S47))=0</formula>
    </cfRule>
  </conditionalFormatting>
  <conditionalFormatting sqref="S586">
    <cfRule type="containsBlanks" dxfId="1796" priority="1823">
      <formula>LEN(TRIM(S586))=0</formula>
    </cfRule>
  </conditionalFormatting>
  <conditionalFormatting sqref="S589:S590">
    <cfRule type="containsBlanks" dxfId="1795" priority="1822">
      <formula>LEN(TRIM(S589))=0</formula>
    </cfRule>
  </conditionalFormatting>
  <conditionalFormatting sqref="S589:S590">
    <cfRule type="containsBlanks" dxfId="1794" priority="1821">
      <formula>LEN(TRIM(S589))=0</formula>
    </cfRule>
  </conditionalFormatting>
  <conditionalFormatting sqref="S596:S599">
    <cfRule type="containsBlanks" dxfId="1793" priority="1820">
      <formula>LEN(TRIM(S596))=0</formula>
    </cfRule>
  </conditionalFormatting>
  <conditionalFormatting sqref="S67">
    <cfRule type="containsBlanks" dxfId="1792" priority="1815">
      <formula>LEN(TRIM(S67))=0</formula>
    </cfRule>
  </conditionalFormatting>
  <conditionalFormatting sqref="S596:S599">
    <cfRule type="containsBlanks" dxfId="1791" priority="1819">
      <formula>LEN(TRIM(S596))=0</formula>
    </cfRule>
  </conditionalFormatting>
  <conditionalFormatting sqref="S425">
    <cfRule type="containsBlanks" dxfId="1790" priority="1198">
      <formula>LEN(TRIM(S425))=0</formula>
    </cfRule>
  </conditionalFormatting>
  <conditionalFormatting sqref="S241">
    <cfRule type="containsBlanks" dxfId="1789" priority="1801">
      <formula>LEN(TRIM(S241))=0</formula>
    </cfRule>
  </conditionalFormatting>
  <conditionalFormatting sqref="S425">
    <cfRule type="containsBlanks" dxfId="1788" priority="1197">
      <formula>LEN(TRIM(S425))=0</formula>
    </cfRule>
  </conditionalFormatting>
  <conditionalFormatting sqref="R47">
    <cfRule type="containsBlanks" dxfId="1787" priority="1817">
      <formula>LEN(TRIM(R47))=0</formula>
    </cfRule>
  </conditionalFormatting>
  <conditionalFormatting sqref="S67">
    <cfRule type="containsBlanks" dxfId="1786" priority="1814">
      <formula>LEN(TRIM(S67))=0</formula>
    </cfRule>
  </conditionalFormatting>
  <conditionalFormatting sqref="S71">
    <cfRule type="containsBlanks" dxfId="1785" priority="1813">
      <formula>LEN(TRIM(S71))=0</formula>
    </cfRule>
  </conditionalFormatting>
  <conditionalFormatting sqref="S71">
    <cfRule type="containsBlanks" dxfId="1784" priority="1811">
      <formula>LEN(TRIM(S71))=0</formula>
    </cfRule>
  </conditionalFormatting>
  <conditionalFormatting sqref="S199">
    <cfRule type="containsBlanks" dxfId="1783" priority="1803">
      <formula>LEN(TRIM(S199))=0</formula>
    </cfRule>
  </conditionalFormatting>
  <conditionalFormatting sqref="S71">
    <cfRule type="containsBlanks" dxfId="1782" priority="1810">
      <formula>LEN(TRIM(S71))=0</formula>
    </cfRule>
  </conditionalFormatting>
  <conditionalFormatting sqref="S92">
    <cfRule type="containsBlanks" dxfId="1781" priority="1809">
      <formula>LEN(TRIM(S92))=0</formula>
    </cfRule>
  </conditionalFormatting>
  <conditionalFormatting sqref="S241">
    <cfRule type="containsBlanks" dxfId="1780" priority="1798">
      <formula>LEN(TRIM(S241))=0</formula>
    </cfRule>
  </conditionalFormatting>
  <conditionalFormatting sqref="S92">
    <cfRule type="containsBlanks" dxfId="1779" priority="1807">
      <formula>LEN(TRIM(S92))=0</formula>
    </cfRule>
  </conditionalFormatting>
  <conditionalFormatting sqref="S92">
    <cfRule type="containsBlanks" dxfId="1778" priority="1806">
      <formula>LEN(TRIM(S92))=0</formula>
    </cfRule>
  </conditionalFormatting>
  <conditionalFormatting sqref="S199">
    <cfRule type="containsBlanks" dxfId="1777" priority="1805">
      <formula>LEN(TRIM(S199))=0</formula>
    </cfRule>
  </conditionalFormatting>
  <conditionalFormatting sqref="S199">
    <cfRule type="containsBlanks" dxfId="1776" priority="1802">
      <formula>LEN(TRIM(S199))=0</formula>
    </cfRule>
  </conditionalFormatting>
  <conditionalFormatting sqref="S348">
    <cfRule type="containsBlanks" dxfId="1775" priority="1791">
      <formula>LEN(TRIM(S348))=0</formula>
    </cfRule>
  </conditionalFormatting>
  <conditionalFormatting sqref="S241">
    <cfRule type="containsBlanks" dxfId="1774" priority="1800">
      <formula>LEN(TRIM(S241))=0</formula>
    </cfRule>
  </conditionalFormatting>
  <conditionalFormatting sqref="S348">
    <cfRule type="containsBlanks" dxfId="1773" priority="1790">
      <formula>LEN(TRIM(S348))=0</formula>
    </cfRule>
  </conditionalFormatting>
  <conditionalFormatting sqref="S241">
    <cfRule type="containsBlanks" dxfId="1772" priority="1799">
      <formula>LEN(TRIM(S241))=0</formula>
    </cfRule>
  </conditionalFormatting>
  <conditionalFormatting sqref="S338">
    <cfRule type="containsBlanks" dxfId="1771" priority="1797">
      <formula>LEN(TRIM(S338))=0</formula>
    </cfRule>
  </conditionalFormatting>
  <conditionalFormatting sqref="S338">
    <cfRule type="containsBlanks" dxfId="1770" priority="1796">
      <formula>LEN(TRIM(S338))=0</formula>
    </cfRule>
  </conditionalFormatting>
  <conditionalFormatting sqref="S338">
    <cfRule type="containsBlanks" dxfId="1769" priority="1795">
      <formula>LEN(TRIM(S338))=0</formula>
    </cfRule>
  </conditionalFormatting>
  <conditionalFormatting sqref="S338">
    <cfRule type="containsBlanks" dxfId="1768" priority="1794">
      <formula>LEN(TRIM(S338))=0</formula>
    </cfRule>
  </conditionalFormatting>
  <conditionalFormatting sqref="S348">
    <cfRule type="containsBlanks" dxfId="1767" priority="1793">
      <formula>LEN(TRIM(S348))=0</formula>
    </cfRule>
  </conditionalFormatting>
  <conditionalFormatting sqref="S348">
    <cfRule type="containsBlanks" dxfId="1766" priority="1792">
      <formula>LEN(TRIM(S348))=0</formula>
    </cfRule>
  </conditionalFormatting>
  <conditionalFormatting sqref="S402">
    <cfRule type="containsBlanks" dxfId="1765" priority="1789">
      <formula>LEN(TRIM(S402))=0</formula>
    </cfRule>
  </conditionalFormatting>
  <conditionalFormatting sqref="S402">
    <cfRule type="containsBlanks" dxfId="1764" priority="1788">
      <formula>LEN(TRIM(S402))=0</formula>
    </cfRule>
  </conditionalFormatting>
  <conditionalFormatting sqref="S402">
    <cfRule type="containsBlanks" dxfId="1763" priority="1787">
      <formula>LEN(TRIM(S402))=0</formula>
    </cfRule>
  </conditionalFormatting>
  <conditionalFormatting sqref="S523">
    <cfRule type="containsBlanks" dxfId="1762" priority="1781">
      <formula>LEN(TRIM(S523))=0</formula>
    </cfRule>
  </conditionalFormatting>
  <conditionalFormatting sqref="S523">
    <cfRule type="containsBlanks" dxfId="1761" priority="1780">
      <formula>LEN(TRIM(S523))=0</formula>
    </cfRule>
  </conditionalFormatting>
  <conditionalFormatting sqref="S402">
    <cfRule type="containsBlanks" dxfId="1760" priority="1786">
      <formula>LEN(TRIM(S402))=0</formula>
    </cfRule>
  </conditionalFormatting>
  <conditionalFormatting sqref="S403">
    <cfRule type="containsBlanks" dxfId="1759" priority="1785">
      <formula>LEN(TRIM(S403))=0</formula>
    </cfRule>
  </conditionalFormatting>
  <conditionalFormatting sqref="S523">
    <cfRule type="containsBlanks" dxfId="1758" priority="1779">
      <formula>LEN(TRIM(S523))=0</formula>
    </cfRule>
  </conditionalFormatting>
  <conditionalFormatting sqref="S403">
    <cfRule type="containsBlanks" dxfId="1757" priority="1784">
      <formula>LEN(TRIM(S403))=0</formula>
    </cfRule>
  </conditionalFormatting>
  <conditionalFormatting sqref="S403">
    <cfRule type="containsBlanks" dxfId="1756" priority="1783">
      <formula>LEN(TRIM(S403))=0</formula>
    </cfRule>
  </conditionalFormatting>
  <conditionalFormatting sqref="S524">
    <cfRule type="containsBlanks" dxfId="1755" priority="1777">
      <formula>LEN(TRIM(S524))=0</formula>
    </cfRule>
  </conditionalFormatting>
  <conditionalFormatting sqref="S524">
    <cfRule type="containsBlanks" dxfId="1754" priority="1776">
      <formula>LEN(TRIM(S524))=0</formula>
    </cfRule>
  </conditionalFormatting>
  <conditionalFormatting sqref="S403">
    <cfRule type="containsBlanks" dxfId="1753" priority="1782">
      <formula>LEN(TRIM(S403))=0</formula>
    </cfRule>
  </conditionalFormatting>
  <conditionalFormatting sqref="S523">
    <cfRule type="containsBlanks" dxfId="1752" priority="1778">
      <formula>LEN(TRIM(S523))=0</formula>
    </cfRule>
  </conditionalFormatting>
  <conditionalFormatting sqref="S524">
    <cfRule type="containsBlanks" dxfId="1751" priority="1775">
      <formula>LEN(TRIM(S524))=0</formula>
    </cfRule>
  </conditionalFormatting>
  <conditionalFormatting sqref="S524">
    <cfRule type="containsBlanks" dxfId="1750" priority="1774">
      <formula>LEN(TRIM(S524))=0</formula>
    </cfRule>
  </conditionalFormatting>
  <conditionalFormatting sqref="S556">
    <cfRule type="containsBlanks" dxfId="1749" priority="1773">
      <formula>LEN(TRIM(S556))=0</formula>
    </cfRule>
  </conditionalFormatting>
  <conditionalFormatting sqref="S556">
    <cfRule type="containsBlanks" dxfId="1748" priority="1772">
      <formula>LEN(TRIM(S556))=0</formula>
    </cfRule>
  </conditionalFormatting>
  <conditionalFormatting sqref="S556">
    <cfRule type="containsBlanks" dxfId="1747" priority="1771">
      <formula>LEN(TRIM(S556))=0</formula>
    </cfRule>
  </conditionalFormatting>
  <conditionalFormatting sqref="S556">
    <cfRule type="containsBlanks" dxfId="1746" priority="1770">
      <formula>LEN(TRIM(S556))=0</formula>
    </cfRule>
  </conditionalFormatting>
  <conditionalFormatting sqref="F22">
    <cfRule type="containsBlanks" dxfId="1745" priority="1764">
      <formula>LEN(TRIM(F22))=0</formula>
    </cfRule>
  </conditionalFormatting>
  <conditionalFormatting sqref="F84">
    <cfRule type="containsBlanks" dxfId="1744" priority="1761">
      <formula>LEN(TRIM(F84))=0</formula>
    </cfRule>
  </conditionalFormatting>
  <conditionalFormatting sqref="F75">
    <cfRule type="containsBlanks" dxfId="1743" priority="1762">
      <formula>LEN(TRIM(F75))=0</formula>
    </cfRule>
  </conditionalFormatting>
  <conditionalFormatting sqref="F74">
    <cfRule type="containsBlanks" dxfId="1742" priority="1763">
      <formula>LEN(TRIM(F74))=0</formula>
    </cfRule>
  </conditionalFormatting>
  <conditionalFormatting sqref="F85">
    <cfRule type="containsBlanks" dxfId="1741" priority="1760">
      <formula>LEN(TRIM(F85))=0</formula>
    </cfRule>
  </conditionalFormatting>
  <conditionalFormatting sqref="F91">
    <cfRule type="containsBlanks" dxfId="1740" priority="1759">
      <formula>LEN(TRIM(F91))=0</formula>
    </cfRule>
  </conditionalFormatting>
  <conditionalFormatting sqref="F93">
    <cfRule type="containsBlanks" dxfId="1739" priority="1758">
      <formula>LEN(TRIM(F93))=0</formula>
    </cfRule>
  </conditionalFormatting>
  <conditionalFormatting sqref="F94">
    <cfRule type="containsBlanks" dxfId="1738" priority="1757">
      <formula>LEN(TRIM(F94))=0</formula>
    </cfRule>
  </conditionalFormatting>
  <conditionalFormatting sqref="F95">
    <cfRule type="containsBlanks" dxfId="1737" priority="1756">
      <formula>LEN(TRIM(F95))=0</formula>
    </cfRule>
  </conditionalFormatting>
  <conditionalFormatting sqref="F96">
    <cfRule type="containsBlanks" dxfId="1736" priority="1755">
      <formula>LEN(TRIM(F96))=0</formula>
    </cfRule>
  </conditionalFormatting>
  <conditionalFormatting sqref="A413:B415">
    <cfRule type="containsBlanks" dxfId="1735" priority="1083">
      <formula>LEN(TRIM(A413))=0</formula>
    </cfRule>
  </conditionalFormatting>
  <conditionalFormatting sqref="G413:G415">
    <cfRule type="containsBlanks" dxfId="1734" priority="1080">
      <formula>LEN(TRIM(G413))=0</formula>
    </cfRule>
  </conditionalFormatting>
  <conditionalFormatting sqref="F413:F415">
    <cfRule type="containsBlanks" dxfId="1733" priority="1081">
      <formula>LEN(TRIM(F413))=0</formula>
    </cfRule>
  </conditionalFormatting>
  <conditionalFormatting sqref="D413:D415">
    <cfRule type="containsBlanks" dxfId="1732" priority="1082">
      <formula>LEN(TRIM(D413))=0</formula>
    </cfRule>
  </conditionalFormatting>
  <conditionalFormatting sqref="Q413:R415">
    <cfRule type="containsBlanks" dxfId="1731" priority="1079">
      <formula>LEN(TRIM(Q413))=0</formula>
    </cfRule>
  </conditionalFormatting>
  <conditionalFormatting sqref="Q413:R415">
    <cfRule type="containsBlanks" dxfId="1730" priority="1078">
      <formula>LEN(TRIM(Q413))=0</formula>
    </cfRule>
  </conditionalFormatting>
  <conditionalFormatting sqref="A413:B415">
    <cfRule type="containsBlanks" dxfId="1729" priority="1077">
      <formula>LEN(TRIM(A413))=0</formula>
    </cfRule>
  </conditionalFormatting>
  <conditionalFormatting sqref="N426:P426 D426 J426 F426:H426">
    <cfRule type="containsBlanks" dxfId="1728" priority="1074">
      <formula>LEN(TRIM(D426))=0</formula>
    </cfRule>
  </conditionalFormatting>
  <conditionalFormatting sqref="E413:E415">
    <cfRule type="containsBlanks" dxfId="1727" priority="1075">
      <formula>LEN(TRIM(E413))=0</formula>
    </cfRule>
  </conditionalFormatting>
  <conditionalFormatting sqref="C413:C415">
    <cfRule type="containsBlanks" dxfId="1726" priority="1076">
      <formula>LEN(TRIM(C413))=0</formula>
    </cfRule>
  </conditionalFormatting>
  <conditionalFormatting sqref="T426">
    <cfRule type="containsBlanks" dxfId="1725" priority="1073">
      <formula>LEN(TRIM(T426))=0</formula>
    </cfRule>
  </conditionalFormatting>
  <conditionalFormatting sqref="T426">
    <cfRule type="containsBlanks" dxfId="1724" priority="1072">
      <formula>LEN(TRIM(T426))=0</formula>
    </cfRule>
  </conditionalFormatting>
  <conditionalFormatting sqref="C426">
    <cfRule type="containsBlanks" dxfId="1723" priority="1071">
      <formula>LEN(TRIM(C426))=0</formula>
    </cfRule>
  </conditionalFormatting>
  <conditionalFormatting sqref="D426">
    <cfRule type="containsBlanks" dxfId="1722" priority="1070">
      <formula>LEN(TRIM(D426))=0</formula>
    </cfRule>
  </conditionalFormatting>
  <conditionalFormatting sqref="F59">
    <cfRule type="containsBlanks" dxfId="1721" priority="1769">
      <formula>LEN(TRIM(F59))=0</formula>
    </cfRule>
  </conditionalFormatting>
  <conditionalFormatting sqref="F26">
    <cfRule type="containsBlanks" dxfId="1720" priority="1768">
      <formula>LEN(TRIM(F26))=0</formula>
    </cfRule>
  </conditionalFormatting>
  <conditionalFormatting sqref="F25">
    <cfRule type="containsBlanks" dxfId="1719" priority="1767">
      <formula>LEN(TRIM(F25))=0</formula>
    </cfRule>
  </conditionalFormatting>
  <conditionalFormatting sqref="F24">
    <cfRule type="containsBlanks" dxfId="1718" priority="1766">
      <formula>LEN(TRIM(F24))=0</formula>
    </cfRule>
  </conditionalFormatting>
  <conditionalFormatting sqref="F23">
    <cfRule type="containsBlanks" dxfId="1717" priority="1765">
      <formula>LEN(TRIM(F23))=0</formula>
    </cfRule>
  </conditionalFormatting>
  <conditionalFormatting sqref="O426:P426">
    <cfRule type="containsBlanks" dxfId="1716" priority="1066">
      <formula>LEN(TRIM(O426))=0</formula>
    </cfRule>
  </conditionalFormatting>
  <conditionalFormatting sqref="J426">
    <cfRule type="containsBlanks" dxfId="1715" priority="1065">
      <formula>LEN(TRIM(J426))=0</formula>
    </cfRule>
  </conditionalFormatting>
  <conditionalFormatting sqref="J426">
    <cfRule type="containsBlanks" dxfId="1714" priority="1064">
      <formula>LEN(TRIM(J426))=0</formula>
    </cfRule>
  </conditionalFormatting>
  <conditionalFormatting sqref="N426">
    <cfRule type="containsBlanks" dxfId="1713" priority="1063">
      <formula>LEN(TRIM(N426))=0</formula>
    </cfRule>
  </conditionalFormatting>
  <conditionalFormatting sqref="N426">
    <cfRule type="containsBlanks" dxfId="1712" priority="1062">
      <formula>LEN(TRIM(N426))=0</formula>
    </cfRule>
  </conditionalFormatting>
  <conditionalFormatting sqref="H426">
    <cfRule type="containsBlanks" dxfId="1711" priority="1061">
      <formula>LEN(TRIM(H426))=0</formula>
    </cfRule>
  </conditionalFormatting>
  <conditionalFormatting sqref="H426">
    <cfRule type="containsBlanks" dxfId="1710" priority="1060">
      <formula>LEN(TRIM(H426))=0</formula>
    </cfRule>
  </conditionalFormatting>
  <conditionalFormatting sqref="H426">
    <cfRule type="containsBlanks" dxfId="1709" priority="1059">
      <formula>LEN(TRIM(H426))=0</formula>
    </cfRule>
  </conditionalFormatting>
  <conditionalFormatting sqref="H426">
    <cfRule type="containsBlanks" dxfId="1708" priority="1058">
      <formula>LEN(TRIM(H426))=0</formula>
    </cfRule>
  </conditionalFormatting>
  <conditionalFormatting sqref="S426">
    <cfRule type="containsBlanks" dxfId="1707" priority="1057">
      <formula>LEN(TRIM(S426))=0</formula>
    </cfRule>
  </conditionalFormatting>
  <conditionalFormatting sqref="F98">
    <cfRule type="containsBlanks" dxfId="1706" priority="1754">
      <formula>LEN(TRIM(F98))=0</formula>
    </cfRule>
  </conditionalFormatting>
  <conditionalFormatting sqref="F97">
    <cfRule type="containsBlanks" dxfId="1705" priority="1753">
      <formula>LEN(TRIM(F97))=0</formula>
    </cfRule>
  </conditionalFormatting>
  <conditionalFormatting sqref="F99">
    <cfRule type="containsBlanks" dxfId="1704" priority="1752">
      <formula>LEN(TRIM(F99))=0</formula>
    </cfRule>
  </conditionalFormatting>
  <conditionalFormatting sqref="F100">
    <cfRule type="containsBlanks" dxfId="1703" priority="1751">
      <formula>LEN(TRIM(F100))=0</formula>
    </cfRule>
  </conditionalFormatting>
  <conditionalFormatting sqref="F101">
    <cfRule type="containsBlanks" dxfId="1702" priority="1750">
      <formula>LEN(TRIM(F101))=0</formula>
    </cfRule>
  </conditionalFormatting>
  <conditionalFormatting sqref="F102">
    <cfRule type="containsBlanks" dxfId="1701" priority="1749">
      <formula>LEN(TRIM(F102))=0</formula>
    </cfRule>
  </conditionalFormatting>
  <conditionalFormatting sqref="F483:F490">
    <cfRule type="containsBlanks" dxfId="1700" priority="1662">
      <formula>LEN(TRIM(F483))=0</formula>
    </cfRule>
  </conditionalFormatting>
  <conditionalFormatting sqref="F491:F500">
    <cfRule type="containsBlanks" dxfId="1699" priority="1661">
      <formula>LEN(TRIM(F491))=0</formula>
    </cfRule>
  </conditionalFormatting>
  <conditionalFormatting sqref="F125">
    <cfRule type="containsBlanks" dxfId="1698" priority="1747">
      <formula>LEN(TRIM(F125))=0</formula>
    </cfRule>
  </conditionalFormatting>
  <conditionalFormatting sqref="F125">
    <cfRule type="containsBlanks" dxfId="1697" priority="1746">
      <formula>LEN(TRIM(F125))=0</formula>
    </cfRule>
  </conditionalFormatting>
  <conditionalFormatting sqref="F132">
    <cfRule type="containsBlanks" dxfId="1696" priority="1745">
      <formula>LEN(TRIM(F132))=0</formula>
    </cfRule>
  </conditionalFormatting>
  <conditionalFormatting sqref="F134">
    <cfRule type="containsBlanks" dxfId="1695" priority="1744">
      <formula>LEN(TRIM(F134))=0</formula>
    </cfRule>
  </conditionalFormatting>
  <conditionalFormatting sqref="F135">
    <cfRule type="containsBlanks" dxfId="1694" priority="1743">
      <formula>LEN(TRIM(F135))=0</formula>
    </cfRule>
  </conditionalFormatting>
  <conditionalFormatting sqref="F137">
    <cfRule type="containsBlanks" dxfId="1693" priority="1742">
      <formula>LEN(TRIM(F137))=0</formula>
    </cfRule>
  </conditionalFormatting>
  <conditionalFormatting sqref="F216">
    <cfRule type="containsBlanks" dxfId="1692" priority="1741">
      <formula>LEN(TRIM(F216))=0</formula>
    </cfRule>
  </conditionalFormatting>
  <conditionalFormatting sqref="F223">
    <cfRule type="containsBlanks" dxfId="1691" priority="1740">
      <formula>LEN(TRIM(F223))=0</formula>
    </cfRule>
  </conditionalFormatting>
  <conditionalFormatting sqref="F224">
    <cfRule type="containsBlanks" dxfId="1690" priority="1739">
      <formula>LEN(TRIM(F224))=0</formula>
    </cfRule>
  </conditionalFormatting>
  <conditionalFormatting sqref="F225">
    <cfRule type="containsBlanks" dxfId="1689" priority="1738">
      <formula>LEN(TRIM(F225))=0</formula>
    </cfRule>
  </conditionalFormatting>
  <conditionalFormatting sqref="F226">
    <cfRule type="containsBlanks" dxfId="1688" priority="1737">
      <formula>LEN(TRIM(F226))=0</formula>
    </cfRule>
  </conditionalFormatting>
  <conditionalFormatting sqref="F227">
    <cfRule type="containsBlanks" dxfId="1687" priority="1736">
      <formula>LEN(TRIM(F227))=0</formula>
    </cfRule>
  </conditionalFormatting>
  <conditionalFormatting sqref="F230">
    <cfRule type="containsBlanks" dxfId="1686" priority="1735">
      <formula>LEN(TRIM(F230))=0</formula>
    </cfRule>
  </conditionalFormatting>
  <conditionalFormatting sqref="F231">
    <cfRule type="containsBlanks" dxfId="1685" priority="1734">
      <formula>LEN(TRIM(F231))=0</formula>
    </cfRule>
  </conditionalFormatting>
  <conditionalFormatting sqref="F232">
    <cfRule type="containsBlanks" dxfId="1684" priority="1733">
      <formula>LEN(TRIM(F232))=0</formula>
    </cfRule>
  </conditionalFormatting>
  <conditionalFormatting sqref="F233">
    <cfRule type="containsBlanks" dxfId="1683" priority="1732">
      <formula>LEN(TRIM(F233))=0</formula>
    </cfRule>
  </conditionalFormatting>
  <conditionalFormatting sqref="F234">
    <cfRule type="containsBlanks" dxfId="1682" priority="1731">
      <formula>LEN(TRIM(F234))=0</formula>
    </cfRule>
  </conditionalFormatting>
  <conditionalFormatting sqref="F238">
    <cfRule type="containsBlanks" dxfId="1681" priority="1730">
      <formula>LEN(TRIM(F238))=0</formula>
    </cfRule>
  </conditionalFormatting>
  <conditionalFormatting sqref="F239">
    <cfRule type="containsBlanks" dxfId="1680" priority="1729">
      <formula>LEN(TRIM(F239))=0</formula>
    </cfRule>
  </conditionalFormatting>
  <conditionalFormatting sqref="F240">
    <cfRule type="containsBlanks" dxfId="1679" priority="1728">
      <formula>LEN(TRIM(F240))=0</formula>
    </cfRule>
  </conditionalFormatting>
  <conditionalFormatting sqref="F242">
    <cfRule type="containsBlanks" dxfId="1678" priority="1727">
      <formula>LEN(TRIM(F242))=0</formula>
    </cfRule>
  </conditionalFormatting>
  <conditionalFormatting sqref="F243">
    <cfRule type="containsBlanks" dxfId="1677" priority="1726">
      <formula>LEN(TRIM(F243))=0</formula>
    </cfRule>
  </conditionalFormatting>
  <conditionalFormatting sqref="F244">
    <cfRule type="containsBlanks" dxfId="1676" priority="1725">
      <formula>LEN(TRIM(F244))=0</formula>
    </cfRule>
  </conditionalFormatting>
  <conditionalFormatting sqref="F245">
    <cfRule type="containsBlanks" dxfId="1675" priority="1724">
      <formula>LEN(TRIM(F245))=0</formula>
    </cfRule>
  </conditionalFormatting>
  <conditionalFormatting sqref="F262">
    <cfRule type="containsBlanks" dxfId="1674" priority="1723">
      <formula>LEN(TRIM(F262))=0</formula>
    </cfRule>
  </conditionalFormatting>
  <conditionalFormatting sqref="F264">
    <cfRule type="containsBlanks" dxfId="1673" priority="1722">
      <formula>LEN(TRIM(F264))=0</formula>
    </cfRule>
  </conditionalFormatting>
  <conditionalFormatting sqref="F263">
    <cfRule type="containsBlanks" dxfId="1672" priority="1721">
      <formula>LEN(TRIM(F263))=0</formula>
    </cfRule>
  </conditionalFormatting>
  <conditionalFormatting sqref="F265">
    <cfRule type="containsBlanks" dxfId="1671" priority="1720">
      <formula>LEN(TRIM(F265))=0</formula>
    </cfRule>
  </conditionalFormatting>
  <conditionalFormatting sqref="F266">
    <cfRule type="containsBlanks" dxfId="1670" priority="1719">
      <formula>LEN(TRIM(F266))=0</formula>
    </cfRule>
  </conditionalFormatting>
  <conditionalFormatting sqref="F267">
    <cfRule type="containsBlanks" dxfId="1669" priority="1718">
      <formula>LEN(TRIM(F267))=0</formula>
    </cfRule>
  </conditionalFormatting>
  <conditionalFormatting sqref="F268:F272">
    <cfRule type="containsBlanks" dxfId="1668" priority="1717">
      <formula>LEN(TRIM(F268))=0</formula>
    </cfRule>
  </conditionalFormatting>
  <conditionalFormatting sqref="F273:F277">
    <cfRule type="containsBlanks" dxfId="1667" priority="1716">
      <formula>LEN(TRIM(F273))=0</formula>
    </cfRule>
  </conditionalFormatting>
  <conditionalFormatting sqref="F278:F285">
    <cfRule type="containsBlanks" dxfId="1666" priority="1715">
      <formula>LEN(TRIM(F278))=0</formula>
    </cfRule>
  </conditionalFormatting>
  <conditionalFormatting sqref="F286">
    <cfRule type="containsBlanks" dxfId="1665" priority="1714">
      <formula>LEN(TRIM(F286))=0</formula>
    </cfRule>
  </conditionalFormatting>
  <conditionalFormatting sqref="F287">
    <cfRule type="containsBlanks" dxfId="1664" priority="1713">
      <formula>LEN(TRIM(F287))=0</formula>
    </cfRule>
  </conditionalFormatting>
  <conditionalFormatting sqref="F289">
    <cfRule type="containsBlanks" dxfId="1663" priority="1712">
      <formula>LEN(TRIM(F289))=0</formula>
    </cfRule>
  </conditionalFormatting>
  <conditionalFormatting sqref="F304">
    <cfRule type="containsBlanks" dxfId="1662" priority="1711">
      <formula>LEN(TRIM(F304))=0</formula>
    </cfRule>
  </conditionalFormatting>
  <conditionalFormatting sqref="F305">
    <cfRule type="containsBlanks" dxfId="1661" priority="1710">
      <formula>LEN(TRIM(F305))=0</formula>
    </cfRule>
  </conditionalFormatting>
  <conditionalFormatting sqref="F307">
    <cfRule type="containsBlanks" dxfId="1660" priority="1709">
      <formula>LEN(TRIM(F307))=0</formula>
    </cfRule>
  </conditionalFormatting>
  <conditionalFormatting sqref="F308">
    <cfRule type="containsBlanks" dxfId="1659" priority="1708">
      <formula>LEN(TRIM(F308))=0</formula>
    </cfRule>
  </conditionalFormatting>
  <conditionalFormatting sqref="F309">
    <cfRule type="containsBlanks" dxfId="1658" priority="1707">
      <formula>LEN(TRIM(F309))=0</formula>
    </cfRule>
  </conditionalFormatting>
  <conditionalFormatting sqref="F310">
    <cfRule type="containsBlanks" dxfId="1657" priority="1706">
      <formula>LEN(TRIM(F310))=0</formula>
    </cfRule>
  </conditionalFormatting>
  <conditionalFormatting sqref="F311:F313">
    <cfRule type="containsBlanks" dxfId="1656" priority="1705">
      <formula>LEN(TRIM(F311))=0</formula>
    </cfRule>
  </conditionalFormatting>
  <conditionalFormatting sqref="F314">
    <cfRule type="containsBlanks" dxfId="1655" priority="1704">
      <formula>LEN(TRIM(F314))=0</formula>
    </cfRule>
  </conditionalFormatting>
  <conditionalFormatting sqref="F332">
    <cfRule type="containsBlanks" dxfId="1654" priority="1703">
      <formula>LEN(TRIM(F332))=0</formula>
    </cfRule>
  </conditionalFormatting>
  <conditionalFormatting sqref="F333">
    <cfRule type="containsBlanks" dxfId="1653" priority="1702">
      <formula>LEN(TRIM(F333))=0</formula>
    </cfRule>
  </conditionalFormatting>
  <conditionalFormatting sqref="F334">
    <cfRule type="containsBlanks" dxfId="1652" priority="1701">
      <formula>LEN(TRIM(F334))=0</formula>
    </cfRule>
  </conditionalFormatting>
  <conditionalFormatting sqref="F339">
    <cfRule type="containsBlanks" dxfId="1651" priority="1700">
      <formula>LEN(TRIM(F339))=0</formula>
    </cfRule>
  </conditionalFormatting>
  <conditionalFormatting sqref="F340">
    <cfRule type="containsBlanks" dxfId="1650" priority="1699">
      <formula>LEN(TRIM(F340))=0</formula>
    </cfRule>
  </conditionalFormatting>
  <conditionalFormatting sqref="F341">
    <cfRule type="containsBlanks" dxfId="1649" priority="1698">
      <formula>LEN(TRIM(F341))=0</formula>
    </cfRule>
  </conditionalFormatting>
  <conditionalFormatting sqref="F344">
    <cfRule type="containsBlanks" dxfId="1648" priority="1697">
      <formula>LEN(TRIM(F344))=0</formula>
    </cfRule>
  </conditionalFormatting>
  <conditionalFormatting sqref="F346">
    <cfRule type="containsBlanks" dxfId="1647" priority="1696">
      <formula>LEN(TRIM(F346))=0</formula>
    </cfRule>
  </conditionalFormatting>
  <conditionalFormatting sqref="F349">
    <cfRule type="containsBlanks" dxfId="1646" priority="1695">
      <formula>LEN(TRIM(F349))=0</formula>
    </cfRule>
  </conditionalFormatting>
  <conditionalFormatting sqref="F350">
    <cfRule type="containsBlanks" dxfId="1645" priority="1694">
      <formula>LEN(TRIM(F350))=0</formula>
    </cfRule>
  </conditionalFormatting>
  <conditionalFormatting sqref="F351">
    <cfRule type="containsBlanks" dxfId="1644" priority="1693">
      <formula>LEN(TRIM(F351))=0</formula>
    </cfRule>
  </conditionalFormatting>
  <conditionalFormatting sqref="F352">
    <cfRule type="containsBlanks" dxfId="1643" priority="1692">
      <formula>LEN(TRIM(F352))=0</formula>
    </cfRule>
  </conditionalFormatting>
  <conditionalFormatting sqref="F353">
    <cfRule type="containsBlanks" dxfId="1642" priority="1691">
      <formula>LEN(TRIM(F353))=0</formula>
    </cfRule>
  </conditionalFormatting>
  <conditionalFormatting sqref="F354">
    <cfRule type="containsBlanks" dxfId="1641" priority="1690">
      <formula>LEN(TRIM(F354))=0</formula>
    </cfRule>
  </conditionalFormatting>
  <conditionalFormatting sqref="F355">
    <cfRule type="containsBlanks" dxfId="1640" priority="1689">
      <formula>LEN(TRIM(F355))=0</formula>
    </cfRule>
  </conditionalFormatting>
  <conditionalFormatting sqref="F356:F360">
    <cfRule type="containsBlanks" dxfId="1639" priority="1688">
      <formula>LEN(TRIM(F356))=0</formula>
    </cfRule>
  </conditionalFormatting>
  <conditionalFormatting sqref="F363">
    <cfRule type="containsBlanks" dxfId="1638" priority="1687">
      <formula>LEN(TRIM(F363))=0</formula>
    </cfRule>
  </conditionalFormatting>
  <conditionalFormatting sqref="F364:F372">
    <cfRule type="containsBlanks" dxfId="1637" priority="1686">
      <formula>LEN(TRIM(F364))=0</formula>
    </cfRule>
  </conditionalFormatting>
  <conditionalFormatting sqref="F373:F381">
    <cfRule type="containsBlanks" dxfId="1636" priority="1685">
      <formula>LEN(TRIM(F373))=0</formula>
    </cfRule>
  </conditionalFormatting>
  <conditionalFormatting sqref="F373:F381">
    <cfRule type="containsBlanks" dxfId="1635" priority="1684">
      <formula>LEN(TRIM(F373))=0</formula>
    </cfRule>
  </conditionalFormatting>
  <conditionalFormatting sqref="F405">
    <cfRule type="containsBlanks" dxfId="1634" priority="1682">
      <formula>LEN(TRIM(F405))=0</formula>
    </cfRule>
  </conditionalFormatting>
  <conditionalFormatting sqref="F406">
    <cfRule type="containsBlanks" dxfId="1633" priority="1681">
      <formula>LEN(TRIM(F406))=0</formula>
    </cfRule>
  </conditionalFormatting>
  <conditionalFormatting sqref="F407">
    <cfRule type="containsBlanks" dxfId="1632" priority="1680">
      <formula>LEN(TRIM(F407))=0</formula>
    </cfRule>
  </conditionalFormatting>
  <conditionalFormatting sqref="F408">
    <cfRule type="containsBlanks" dxfId="1631" priority="1679">
      <formula>LEN(TRIM(F408))=0</formula>
    </cfRule>
  </conditionalFormatting>
  <conditionalFormatting sqref="F474:F482">
    <cfRule type="containsBlanks" dxfId="1630" priority="1663">
      <formula>LEN(TRIM(F474))=0</formula>
    </cfRule>
  </conditionalFormatting>
  <conditionalFormatting sqref="F421">
    <cfRule type="containsBlanks" dxfId="1629" priority="1678">
      <formula>LEN(TRIM(F421))=0</formula>
    </cfRule>
  </conditionalFormatting>
  <conditionalFormatting sqref="F422">
    <cfRule type="containsBlanks" dxfId="1628" priority="1677">
      <formula>LEN(TRIM(F422))=0</formula>
    </cfRule>
  </conditionalFormatting>
  <conditionalFormatting sqref="F427">
    <cfRule type="containsBlanks" dxfId="1627" priority="1676">
      <formula>LEN(TRIM(F427))=0</formula>
    </cfRule>
  </conditionalFormatting>
  <conditionalFormatting sqref="F428">
    <cfRule type="containsBlanks" dxfId="1626" priority="1675">
      <formula>LEN(TRIM(F428))=0</formula>
    </cfRule>
  </conditionalFormatting>
  <conditionalFormatting sqref="F431">
    <cfRule type="containsBlanks" dxfId="1625" priority="1674">
      <formula>LEN(TRIM(F431))=0</formula>
    </cfRule>
  </conditionalFormatting>
  <conditionalFormatting sqref="F429">
    <cfRule type="containsBlanks" dxfId="1624" priority="1673">
      <formula>LEN(TRIM(F429))=0</formula>
    </cfRule>
  </conditionalFormatting>
  <conditionalFormatting sqref="F433">
    <cfRule type="containsBlanks" dxfId="1623" priority="1672">
      <formula>LEN(TRIM(F433))=0</formula>
    </cfRule>
  </conditionalFormatting>
  <conditionalFormatting sqref="F435">
    <cfRule type="containsBlanks" dxfId="1622" priority="1671">
      <formula>LEN(TRIM(F435))=0</formula>
    </cfRule>
  </conditionalFormatting>
  <conditionalFormatting sqref="F434">
    <cfRule type="containsBlanks" dxfId="1621" priority="1670">
      <formula>LEN(TRIM(F434))=0</formula>
    </cfRule>
  </conditionalFormatting>
  <conditionalFormatting sqref="F436:F440">
    <cfRule type="containsBlanks" dxfId="1620" priority="1669">
      <formula>LEN(TRIM(F436))=0</formula>
    </cfRule>
  </conditionalFormatting>
  <conditionalFormatting sqref="F436:F440">
    <cfRule type="containsBlanks" dxfId="1619" priority="1668">
      <formula>LEN(TRIM(F436))=0</formula>
    </cfRule>
  </conditionalFormatting>
  <conditionalFormatting sqref="F441:F450">
    <cfRule type="containsBlanks" dxfId="1618" priority="1667">
      <formula>LEN(TRIM(F441))=0</formula>
    </cfRule>
  </conditionalFormatting>
  <conditionalFormatting sqref="F451:F461">
    <cfRule type="containsBlanks" dxfId="1617" priority="1666">
      <formula>LEN(TRIM(F451))=0</formula>
    </cfRule>
  </conditionalFormatting>
  <conditionalFormatting sqref="F462:F473">
    <cfRule type="containsBlanks" dxfId="1616" priority="1665">
      <formula>LEN(TRIM(F462))=0</formula>
    </cfRule>
  </conditionalFormatting>
  <conditionalFormatting sqref="F462:F473">
    <cfRule type="containsBlanks" dxfId="1615" priority="1664">
      <formula>LEN(TRIM(F462))=0</formula>
    </cfRule>
  </conditionalFormatting>
  <conditionalFormatting sqref="E179">
    <cfRule type="containsBlanks" dxfId="1614" priority="1635">
      <formula>LEN(TRIM(E179))=0</formula>
    </cfRule>
  </conditionalFormatting>
  <conditionalFormatting sqref="G616">
    <cfRule type="containsBlanks" dxfId="1613" priority="973">
      <formula>LEN(TRIM(G616))=0</formula>
    </cfRule>
  </conditionalFormatting>
  <conditionalFormatting sqref="F491:F500">
    <cfRule type="containsBlanks" dxfId="1612" priority="1660">
      <formula>LEN(TRIM(F491))=0</formula>
    </cfRule>
  </conditionalFormatting>
  <conditionalFormatting sqref="F515:F517">
    <cfRule type="containsBlanks" dxfId="1611" priority="1658">
      <formula>LEN(TRIM(F515))=0</formula>
    </cfRule>
  </conditionalFormatting>
  <conditionalFormatting sqref="F532">
    <cfRule type="containsBlanks" dxfId="1610" priority="1657">
      <formula>LEN(TRIM(F532))=0</formula>
    </cfRule>
  </conditionalFormatting>
  <conditionalFormatting sqref="F533">
    <cfRule type="containsBlanks" dxfId="1609" priority="1656">
      <formula>LEN(TRIM(F533))=0</formula>
    </cfRule>
  </conditionalFormatting>
  <conditionalFormatting sqref="F539">
    <cfRule type="containsBlanks" dxfId="1608" priority="1655">
      <formula>LEN(TRIM(F539))=0</formula>
    </cfRule>
  </conditionalFormatting>
  <conditionalFormatting sqref="F540">
    <cfRule type="containsBlanks" dxfId="1607" priority="1654">
      <formula>LEN(TRIM(F540))=0</formula>
    </cfRule>
  </conditionalFormatting>
  <conditionalFormatting sqref="F542">
    <cfRule type="containsBlanks" dxfId="1606" priority="1653">
      <formula>LEN(TRIM(F542))=0</formula>
    </cfRule>
  </conditionalFormatting>
  <conditionalFormatting sqref="F559">
    <cfRule type="containsBlanks" dxfId="1605" priority="1652">
      <formula>LEN(TRIM(F559))=0</formula>
    </cfRule>
  </conditionalFormatting>
  <conditionalFormatting sqref="F562">
    <cfRule type="containsBlanks" dxfId="1604" priority="1651">
      <formula>LEN(TRIM(F562))=0</formula>
    </cfRule>
  </conditionalFormatting>
  <conditionalFormatting sqref="F586">
    <cfRule type="containsBlanks" dxfId="1603" priority="1650">
      <formula>LEN(TRIM(F586))=0</formula>
    </cfRule>
  </conditionalFormatting>
  <conditionalFormatting sqref="F586">
    <cfRule type="containsBlanks" dxfId="1602" priority="1649">
      <formula>LEN(TRIM(F586))=0</formula>
    </cfRule>
  </conditionalFormatting>
  <conditionalFormatting sqref="F589">
    <cfRule type="containsBlanks" dxfId="1601" priority="1648">
      <formula>LEN(TRIM(F589))=0</formula>
    </cfRule>
  </conditionalFormatting>
  <conditionalFormatting sqref="F589">
    <cfRule type="containsBlanks" dxfId="1600" priority="1647">
      <formula>LEN(TRIM(F589))=0</formula>
    </cfRule>
  </conditionalFormatting>
  <conditionalFormatting sqref="F590">
    <cfRule type="containsBlanks" dxfId="1599" priority="1646">
      <formula>LEN(TRIM(F590))=0</formula>
    </cfRule>
  </conditionalFormatting>
  <conditionalFormatting sqref="F590">
    <cfRule type="containsBlanks" dxfId="1598" priority="1645">
      <formula>LEN(TRIM(F590))=0</formula>
    </cfRule>
  </conditionalFormatting>
  <conditionalFormatting sqref="F596">
    <cfRule type="containsBlanks" dxfId="1597" priority="1644">
      <formula>LEN(TRIM(F596))=0</formula>
    </cfRule>
  </conditionalFormatting>
  <conditionalFormatting sqref="F596">
    <cfRule type="containsBlanks" dxfId="1596" priority="1643">
      <formula>LEN(TRIM(F596))=0</formula>
    </cfRule>
  </conditionalFormatting>
  <conditionalFormatting sqref="F597">
    <cfRule type="containsBlanks" dxfId="1595" priority="1642">
      <formula>LEN(TRIM(F597))=0</formula>
    </cfRule>
  </conditionalFormatting>
  <conditionalFormatting sqref="F597">
    <cfRule type="containsBlanks" dxfId="1594" priority="1641">
      <formula>LEN(TRIM(F597))=0</formula>
    </cfRule>
  </conditionalFormatting>
  <conditionalFormatting sqref="F598">
    <cfRule type="containsBlanks" dxfId="1593" priority="1640">
      <formula>LEN(TRIM(F598))=0</formula>
    </cfRule>
  </conditionalFormatting>
  <conditionalFormatting sqref="F598">
    <cfRule type="containsBlanks" dxfId="1592" priority="1639">
      <formula>LEN(TRIM(F598))=0</formula>
    </cfRule>
  </conditionalFormatting>
  <conditionalFormatting sqref="F599">
    <cfRule type="containsBlanks" dxfId="1591" priority="1638">
      <formula>LEN(TRIM(F599))=0</formula>
    </cfRule>
  </conditionalFormatting>
  <conditionalFormatting sqref="F599">
    <cfRule type="containsBlanks" dxfId="1590" priority="1637">
      <formula>LEN(TRIM(F599))=0</formula>
    </cfRule>
  </conditionalFormatting>
  <conditionalFormatting sqref="F179">
    <cfRule type="containsBlanks" dxfId="1589" priority="1636">
      <formula>LEN(TRIM(F179))=0</formula>
    </cfRule>
  </conditionalFormatting>
  <conditionalFormatting sqref="D179:D182">
    <cfRule type="containsBlanks" dxfId="1588" priority="1634">
      <formula>LEN(TRIM(D179))=0</formula>
    </cfRule>
  </conditionalFormatting>
  <conditionalFormatting sqref="D180">
    <cfRule type="containsBlanks" dxfId="1587" priority="1633">
      <formula>LEN(TRIM(D180))=0</formula>
    </cfRule>
  </conditionalFormatting>
  <conditionalFormatting sqref="E180">
    <cfRule type="containsBlanks" dxfId="1586" priority="1632">
      <formula>LEN(TRIM(E180))=0</formula>
    </cfRule>
  </conditionalFormatting>
  <conditionalFormatting sqref="F180">
    <cfRule type="containsBlanks" dxfId="1585" priority="1631">
      <formula>LEN(TRIM(F180))=0</formula>
    </cfRule>
  </conditionalFormatting>
  <conditionalFormatting sqref="D181">
    <cfRule type="containsBlanks" dxfId="1584" priority="1630">
      <formula>LEN(TRIM(D181))=0</formula>
    </cfRule>
  </conditionalFormatting>
  <conditionalFormatting sqref="E181">
    <cfRule type="containsBlanks" dxfId="1583" priority="1629">
      <formula>LEN(TRIM(E181))=0</formula>
    </cfRule>
  </conditionalFormatting>
  <conditionalFormatting sqref="F181">
    <cfRule type="containsBlanks" dxfId="1582" priority="1628">
      <formula>LEN(TRIM(F181))=0</formula>
    </cfRule>
  </conditionalFormatting>
  <conditionalFormatting sqref="D182">
    <cfRule type="containsBlanks" dxfId="1581" priority="1627">
      <formula>LEN(TRIM(D182))=0</formula>
    </cfRule>
  </conditionalFormatting>
  <conditionalFormatting sqref="E182">
    <cfRule type="containsBlanks" dxfId="1580" priority="1626">
      <formula>LEN(TRIM(E182))=0</formula>
    </cfRule>
  </conditionalFormatting>
  <conditionalFormatting sqref="F182">
    <cfRule type="containsBlanks" dxfId="1579" priority="1625">
      <formula>LEN(TRIM(F182))=0</formula>
    </cfRule>
  </conditionalFormatting>
  <conditionalFormatting sqref="S275">
    <cfRule type="containsBlanks" dxfId="1578" priority="1592">
      <formula>LEN(TRIM(S275))=0</formula>
    </cfRule>
  </conditionalFormatting>
  <conditionalFormatting sqref="S276">
    <cfRule type="containsBlanks" dxfId="1577" priority="1591">
      <formula>LEN(TRIM(S276))=0</formula>
    </cfRule>
  </conditionalFormatting>
  <conditionalFormatting sqref="S276">
    <cfRule type="containsBlanks" dxfId="1576" priority="1590">
      <formula>LEN(TRIM(S276))=0</formula>
    </cfRule>
  </conditionalFormatting>
  <conditionalFormatting sqref="S280">
    <cfRule type="containsBlanks" dxfId="1575" priority="1589">
      <formula>LEN(TRIM(S280))=0</formula>
    </cfRule>
  </conditionalFormatting>
  <conditionalFormatting sqref="S179">
    <cfRule type="containsBlanks" dxfId="1574" priority="1624">
      <formula>LEN(TRIM(S179))=0</formula>
    </cfRule>
  </conditionalFormatting>
  <conditionalFormatting sqref="S179">
    <cfRule type="containsBlanks" dxfId="1573" priority="1623">
      <formula>LEN(TRIM(S179))=0</formula>
    </cfRule>
  </conditionalFormatting>
  <conditionalFormatting sqref="S283">
    <cfRule type="containsBlanks" dxfId="1572" priority="1586">
      <formula>LEN(TRIM(S283))=0</formula>
    </cfRule>
  </conditionalFormatting>
  <conditionalFormatting sqref="S427">
    <cfRule type="containsBlanks" dxfId="1571" priority="1585">
      <formula>LEN(TRIM(S427))=0</formula>
    </cfRule>
  </conditionalFormatting>
  <conditionalFormatting sqref="S427">
    <cfRule type="containsBlanks" dxfId="1570" priority="1584">
      <formula>LEN(TRIM(S427))=0</formula>
    </cfRule>
  </conditionalFormatting>
  <conditionalFormatting sqref="S564">
    <cfRule type="containsBlanks" dxfId="1569" priority="1583">
      <formula>LEN(TRIM(S564))=0</formula>
    </cfRule>
  </conditionalFormatting>
  <conditionalFormatting sqref="S180">
    <cfRule type="containsBlanks" dxfId="1568" priority="1622">
      <formula>LEN(TRIM(S180))=0</formula>
    </cfRule>
  </conditionalFormatting>
  <conditionalFormatting sqref="S180">
    <cfRule type="containsBlanks" dxfId="1567" priority="1621">
      <formula>LEN(TRIM(S180))=0</formula>
    </cfRule>
  </conditionalFormatting>
  <conditionalFormatting sqref="S77">
    <cfRule type="containsBlanks" dxfId="1566" priority="1580">
      <formula>LEN(TRIM(S77))=0</formula>
    </cfRule>
  </conditionalFormatting>
  <conditionalFormatting sqref="S105">
    <cfRule type="containsBlanks" dxfId="1565" priority="1579">
      <formula>LEN(TRIM(S105))=0</formula>
    </cfRule>
  </conditionalFormatting>
  <conditionalFormatting sqref="S133">
    <cfRule type="containsBlanks" dxfId="1564" priority="1578">
      <formula>LEN(TRIM(S133))=0</formula>
    </cfRule>
  </conditionalFormatting>
  <conditionalFormatting sqref="S136">
    <cfRule type="containsBlanks" dxfId="1563" priority="1577">
      <formula>LEN(TRIM(S136))=0</formula>
    </cfRule>
  </conditionalFormatting>
  <conditionalFormatting sqref="S181">
    <cfRule type="containsBlanks" dxfId="1562" priority="1620">
      <formula>LEN(TRIM(S181))=0</formula>
    </cfRule>
  </conditionalFormatting>
  <conditionalFormatting sqref="S181">
    <cfRule type="containsBlanks" dxfId="1561" priority="1619">
      <formula>LEN(TRIM(S181))=0</formula>
    </cfRule>
  </conditionalFormatting>
  <conditionalFormatting sqref="S237">
    <cfRule type="containsBlanks" dxfId="1560" priority="1574">
      <formula>LEN(TRIM(S237))=0</formula>
    </cfRule>
  </conditionalFormatting>
  <conditionalFormatting sqref="S261">
    <cfRule type="containsBlanks" dxfId="1559" priority="1573">
      <formula>LEN(TRIM(S261))=0</formula>
    </cfRule>
  </conditionalFormatting>
  <conditionalFormatting sqref="S291">
    <cfRule type="containsBlanks" dxfId="1558" priority="1572">
      <formula>LEN(TRIM(S291))=0</formula>
    </cfRule>
  </conditionalFormatting>
  <conditionalFormatting sqref="S298">
    <cfRule type="containsBlanks" dxfId="1557" priority="1571">
      <formula>LEN(TRIM(S298))=0</formula>
    </cfRule>
  </conditionalFormatting>
  <conditionalFormatting sqref="S182">
    <cfRule type="containsBlanks" dxfId="1556" priority="1618">
      <formula>LEN(TRIM(S182))=0</formula>
    </cfRule>
  </conditionalFormatting>
  <conditionalFormatting sqref="S182">
    <cfRule type="containsBlanks" dxfId="1555" priority="1617">
      <formula>LEN(TRIM(S182))=0</formula>
    </cfRule>
  </conditionalFormatting>
  <conditionalFormatting sqref="L400">
    <cfRule type="containsBlanks" dxfId="1554" priority="1616">
      <formula>LEN(TRIM(L400))=0</formula>
    </cfRule>
  </conditionalFormatting>
  <conditionalFormatting sqref="S75">
    <cfRule type="containsBlanks" dxfId="1553" priority="1615">
      <formula>LEN(TRIM(S75))=0</formula>
    </cfRule>
  </conditionalFormatting>
  <conditionalFormatting sqref="S75">
    <cfRule type="containsBlanks" dxfId="1552" priority="1614">
      <formula>LEN(TRIM(S75))=0</formula>
    </cfRule>
  </conditionalFormatting>
  <conditionalFormatting sqref="S149">
    <cfRule type="containsBlanks" dxfId="1551" priority="1613">
      <formula>LEN(TRIM(S149))=0</formula>
    </cfRule>
  </conditionalFormatting>
  <conditionalFormatting sqref="S149">
    <cfRule type="containsBlanks" dxfId="1550" priority="1612">
      <formula>LEN(TRIM(S149))=0</formula>
    </cfRule>
  </conditionalFormatting>
  <conditionalFormatting sqref="S150">
    <cfRule type="containsBlanks" dxfId="1549" priority="1611">
      <formula>LEN(TRIM(S150))=0</formula>
    </cfRule>
  </conditionalFormatting>
  <conditionalFormatting sqref="S150">
    <cfRule type="containsBlanks" dxfId="1548" priority="1610">
      <formula>LEN(TRIM(S150))=0</formula>
    </cfRule>
  </conditionalFormatting>
  <conditionalFormatting sqref="S152">
    <cfRule type="containsBlanks" dxfId="1547" priority="1609">
      <formula>LEN(TRIM(S152))=0</formula>
    </cfRule>
  </conditionalFormatting>
  <conditionalFormatting sqref="S152">
    <cfRule type="containsBlanks" dxfId="1546" priority="1608">
      <formula>LEN(TRIM(S152))=0</formula>
    </cfRule>
  </conditionalFormatting>
  <conditionalFormatting sqref="S154">
    <cfRule type="containsBlanks" dxfId="1545" priority="1607">
      <formula>LEN(TRIM(S154))=0</formula>
    </cfRule>
  </conditionalFormatting>
  <conditionalFormatting sqref="S154">
    <cfRule type="containsBlanks" dxfId="1544" priority="1606">
      <formula>LEN(TRIM(S154))=0</formula>
    </cfRule>
  </conditionalFormatting>
  <conditionalFormatting sqref="S153">
    <cfRule type="containsBlanks" dxfId="1543" priority="1605">
      <formula>LEN(TRIM(S153))=0</formula>
    </cfRule>
  </conditionalFormatting>
  <conditionalFormatting sqref="S153">
    <cfRule type="containsBlanks" dxfId="1542" priority="1604">
      <formula>LEN(TRIM(S153))=0</formula>
    </cfRule>
  </conditionalFormatting>
  <conditionalFormatting sqref="S157">
    <cfRule type="containsBlanks" dxfId="1541" priority="1603">
      <formula>LEN(TRIM(S157))=0</formula>
    </cfRule>
  </conditionalFormatting>
  <conditionalFormatting sqref="S157">
    <cfRule type="containsBlanks" dxfId="1540" priority="1602">
      <formula>LEN(TRIM(S157))=0</formula>
    </cfRule>
  </conditionalFormatting>
  <conditionalFormatting sqref="S158">
    <cfRule type="containsBlanks" dxfId="1539" priority="1601">
      <formula>LEN(TRIM(S158))=0</formula>
    </cfRule>
  </conditionalFormatting>
  <conditionalFormatting sqref="S158">
    <cfRule type="containsBlanks" dxfId="1538" priority="1600">
      <formula>LEN(TRIM(S158))=0</formula>
    </cfRule>
  </conditionalFormatting>
  <conditionalFormatting sqref="S223">
    <cfRule type="containsBlanks" dxfId="1537" priority="1599">
      <formula>LEN(TRIM(S223))=0</formula>
    </cfRule>
  </conditionalFormatting>
  <conditionalFormatting sqref="S223">
    <cfRule type="containsBlanks" dxfId="1536" priority="1598">
      <formula>LEN(TRIM(S223))=0</formula>
    </cfRule>
  </conditionalFormatting>
  <conditionalFormatting sqref="S227">
    <cfRule type="containsBlanks" dxfId="1535" priority="1597">
      <formula>LEN(TRIM(S227))=0</formula>
    </cfRule>
  </conditionalFormatting>
  <conditionalFormatting sqref="S227">
    <cfRule type="containsBlanks" dxfId="1534" priority="1596">
      <formula>LEN(TRIM(S227))=0</formula>
    </cfRule>
  </conditionalFormatting>
  <conditionalFormatting sqref="S265">
    <cfRule type="containsBlanks" dxfId="1533" priority="1595">
      <formula>LEN(TRIM(S265))=0</formula>
    </cfRule>
  </conditionalFormatting>
  <conditionalFormatting sqref="S265">
    <cfRule type="containsBlanks" dxfId="1532" priority="1594">
      <formula>LEN(TRIM(S265))=0</formula>
    </cfRule>
  </conditionalFormatting>
  <conditionalFormatting sqref="S275">
    <cfRule type="containsBlanks" dxfId="1531" priority="1593">
      <formula>LEN(TRIM(S275))=0</formula>
    </cfRule>
  </conditionalFormatting>
  <conditionalFormatting sqref="S280">
    <cfRule type="containsBlanks" dxfId="1530" priority="1588">
      <formula>LEN(TRIM(S280))=0</formula>
    </cfRule>
  </conditionalFormatting>
  <conditionalFormatting sqref="S283">
    <cfRule type="containsBlanks" dxfId="1529" priority="1587">
      <formula>LEN(TRIM(S283))=0</formula>
    </cfRule>
  </conditionalFormatting>
  <conditionalFormatting sqref="S564">
    <cfRule type="containsBlanks" dxfId="1528" priority="1582">
      <formula>LEN(TRIM(S564))=0</formula>
    </cfRule>
  </conditionalFormatting>
  <conditionalFormatting sqref="S76">
    <cfRule type="containsBlanks" dxfId="1527" priority="1581">
      <formula>LEN(TRIM(S76))=0</formula>
    </cfRule>
  </conditionalFormatting>
  <conditionalFormatting sqref="S202">
    <cfRule type="containsBlanks" dxfId="1526" priority="1576">
      <formula>LEN(TRIM(S202))=0</formula>
    </cfRule>
  </conditionalFormatting>
  <conditionalFormatting sqref="S229">
    <cfRule type="containsBlanks" dxfId="1525" priority="1575">
      <formula>LEN(TRIM(S229))=0</formula>
    </cfRule>
  </conditionalFormatting>
  <conditionalFormatting sqref="S501">
    <cfRule type="containsBlanks" dxfId="1524" priority="1570">
      <formula>LEN(TRIM(S501))=0</formula>
    </cfRule>
  </conditionalFormatting>
  <conditionalFormatting sqref="S519">
    <cfRule type="containsBlanks" dxfId="1523" priority="1569">
      <formula>LEN(TRIM(S519))=0</formula>
    </cfRule>
  </conditionalFormatting>
  <conditionalFormatting sqref="S528:S529">
    <cfRule type="containsBlanks" dxfId="1522" priority="1568">
      <formula>LEN(TRIM(S528))=0</formula>
    </cfRule>
  </conditionalFormatting>
  <conditionalFormatting sqref="T216">
    <cfRule type="containsBlanks" dxfId="1521" priority="1567">
      <formula>LEN(TRIM(T216))=0</formula>
    </cfRule>
  </conditionalFormatting>
  <conditionalFormatting sqref="T233">
    <cfRule type="containsBlanks" dxfId="1520" priority="1566">
      <formula>LEN(TRIM(T233))=0</formula>
    </cfRule>
  </conditionalFormatting>
  <conditionalFormatting sqref="T233">
    <cfRule type="containsBlanks" dxfId="1519" priority="1565">
      <formula>LEN(TRIM(T233))=0</formula>
    </cfRule>
  </conditionalFormatting>
  <conditionalFormatting sqref="T262">
    <cfRule type="containsBlanks" dxfId="1518" priority="1564">
      <formula>LEN(TRIM(T262))=0</formula>
    </cfRule>
  </conditionalFormatting>
  <conditionalFormatting sqref="T262">
    <cfRule type="containsBlanks" dxfId="1517" priority="1563">
      <formula>LEN(TRIM(T262))=0</formula>
    </cfRule>
  </conditionalFormatting>
  <conditionalFormatting sqref="T263">
    <cfRule type="containsBlanks" dxfId="1516" priority="1562">
      <formula>LEN(TRIM(T263))=0</formula>
    </cfRule>
  </conditionalFormatting>
  <conditionalFormatting sqref="T263">
    <cfRule type="containsBlanks" dxfId="1515" priority="1561">
      <formula>LEN(TRIM(T263))=0</formula>
    </cfRule>
  </conditionalFormatting>
  <conditionalFormatting sqref="T264">
    <cfRule type="containsBlanks" dxfId="1514" priority="1560">
      <formula>LEN(TRIM(T264))=0</formula>
    </cfRule>
  </conditionalFormatting>
  <conditionalFormatting sqref="T264">
    <cfRule type="containsBlanks" dxfId="1513" priority="1559">
      <formula>LEN(TRIM(T264))=0</formula>
    </cfRule>
  </conditionalFormatting>
  <conditionalFormatting sqref="T268">
    <cfRule type="containsBlanks" dxfId="1512" priority="1558">
      <formula>LEN(TRIM(T268))=0</formula>
    </cfRule>
  </conditionalFormatting>
  <conditionalFormatting sqref="T268">
    <cfRule type="containsBlanks" dxfId="1511" priority="1557">
      <formula>LEN(TRIM(T268))=0</formula>
    </cfRule>
  </conditionalFormatting>
  <conditionalFormatting sqref="T271">
    <cfRule type="containsBlanks" dxfId="1510" priority="1556">
      <formula>LEN(TRIM(T271))=0</formula>
    </cfRule>
  </conditionalFormatting>
  <conditionalFormatting sqref="T271">
    <cfRule type="containsBlanks" dxfId="1509" priority="1555">
      <formula>LEN(TRIM(T271))=0</formula>
    </cfRule>
  </conditionalFormatting>
  <conditionalFormatting sqref="T270">
    <cfRule type="containsBlanks" dxfId="1508" priority="1554">
      <formula>LEN(TRIM(T270))=0</formula>
    </cfRule>
  </conditionalFormatting>
  <conditionalFormatting sqref="T270">
    <cfRule type="containsBlanks" dxfId="1507" priority="1553">
      <formula>LEN(TRIM(T270))=0</formula>
    </cfRule>
  </conditionalFormatting>
  <conditionalFormatting sqref="T272">
    <cfRule type="containsBlanks" dxfId="1506" priority="1552">
      <formula>LEN(TRIM(T272))=0</formula>
    </cfRule>
  </conditionalFormatting>
  <conditionalFormatting sqref="T272">
    <cfRule type="containsBlanks" dxfId="1505" priority="1551">
      <formula>LEN(TRIM(T272))=0</formula>
    </cfRule>
  </conditionalFormatting>
  <conditionalFormatting sqref="T274">
    <cfRule type="containsBlanks" dxfId="1504" priority="1550">
      <formula>LEN(TRIM(T274))=0</formula>
    </cfRule>
  </conditionalFormatting>
  <conditionalFormatting sqref="T274">
    <cfRule type="containsBlanks" dxfId="1503" priority="1549">
      <formula>LEN(TRIM(T274))=0</formula>
    </cfRule>
  </conditionalFormatting>
  <conditionalFormatting sqref="T277">
    <cfRule type="containsBlanks" dxfId="1502" priority="1548">
      <formula>LEN(TRIM(T277))=0</formula>
    </cfRule>
  </conditionalFormatting>
  <conditionalFormatting sqref="T277">
    <cfRule type="containsBlanks" dxfId="1501" priority="1547">
      <formula>LEN(TRIM(T277))=0</formula>
    </cfRule>
  </conditionalFormatting>
  <conditionalFormatting sqref="T289">
    <cfRule type="containsBlanks" dxfId="1500" priority="1546">
      <formula>LEN(TRIM(T289))=0</formula>
    </cfRule>
  </conditionalFormatting>
  <conditionalFormatting sqref="T289">
    <cfRule type="containsBlanks" dxfId="1499" priority="1545">
      <formula>LEN(TRIM(T289))=0</formula>
    </cfRule>
  </conditionalFormatting>
  <conditionalFormatting sqref="T311">
    <cfRule type="containsBlanks" dxfId="1498" priority="1544">
      <formula>LEN(TRIM(T311))=0</formula>
    </cfRule>
  </conditionalFormatting>
  <conditionalFormatting sqref="T314">
    <cfRule type="containsBlanks" dxfId="1497" priority="1543">
      <formula>LEN(TRIM(T314))=0</formula>
    </cfRule>
  </conditionalFormatting>
  <conditionalFormatting sqref="T386">
    <cfRule type="containsBlanks" dxfId="1496" priority="1531">
      <formula>LEN(TRIM(T386))=0</formula>
    </cfRule>
  </conditionalFormatting>
  <conditionalFormatting sqref="T341">
    <cfRule type="containsBlanks" dxfId="1495" priority="1542">
      <formula>LEN(TRIM(T341))=0</formula>
    </cfRule>
  </conditionalFormatting>
  <conditionalFormatting sqref="T341">
    <cfRule type="containsBlanks" dxfId="1494" priority="1541">
      <formula>LEN(TRIM(T341))=0</formula>
    </cfRule>
  </conditionalFormatting>
  <conditionalFormatting sqref="T355">
    <cfRule type="containsBlanks" dxfId="1493" priority="1540">
      <formula>LEN(TRIM(T355))=0</formula>
    </cfRule>
  </conditionalFormatting>
  <conditionalFormatting sqref="T360">
    <cfRule type="containsBlanks" dxfId="1492" priority="1539">
      <formula>LEN(TRIM(T360))=0</formula>
    </cfRule>
  </conditionalFormatting>
  <conditionalFormatting sqref="T359">
    <cfRule type="containsBlanks" dxfId="1491" priority="1538">
      <formula>LEN(TRIM(T359))=0</formula>
    </cfRule>
  </conditionalFormatting>
  <conditionalFormatting sqref="T369">
    <cfRule type="containsBlanks" dxfId="1490" priority="1537">
      <formula>LEN(TRIM(T369))=0</formula>
    </cfRule>
  </conditionalFormatting>
  <conditionalFormatting sqref="T369">
    <cfRule type="containsBlanks" dxfId="1489" priority="1536">
      <formula>LEN(TRIM(T369))=0</formula>
    </cfRule>
  </conditionalFormatting>
  <conditionalFormatting sqref="T371">
    <cfRule type="containsBlanks" dxfId="1488" priority="1535">
      <formula>LEN(TRIM(T371))=0</formula>
    </cfRule>
  </conditionalFormatting>
  <conditionalFormatting sqref="T371">
    <cfRule type="containsBlanks" dxfId="1487" priority="1534">
      <formula>LEN(TRIM(T371))=0</formula>
    </cfRule>
  </conditionalFormatting>
  <conditionalFormatting sqref="T377">
    <cfRule type="containsBlanks" dxfId="1486" priority="1533">
      <formula>LEN(TRIM(T377))=0</formula>
    </cfRule>
  </conditionalFormatting>
  <conditionalFormatting sqref="T377">
    <cfRule type="containsBlanks" dxfId="1485" priority="1532">
      <formula>LEN(TRIM(T377))=0</formula>
    </cfRule>
  </conditionalFormatting>
  <conditionalFormatting sqref="T386">
    <cfRule type="containsBlanks" dxfId="1484" priority="1530">
      <formula>LEN(TRIM(T386))=0</formula>
    </cfRule>
  </conditionalFormatting>
  <conditionalFormatting sqref="T394">
    <cfRule type="containsBlanks" dxfId="1483" priority="1529">
      <formula>LEN(TRIM(T394))=0</formula>
    </cfRule>
  </conditionalFormatting>
  <conditionalFormatting sqref="T394">
    <cfRule type="containsBlanks" dxfId="1482" priority="1528">
      <formula>LEN(TRIM(T394))=0</formula>
    </cfRule>
  </conditionalFormatting>
  <conditionalFormatting sqref="T396">
    <cfRule type="containsBlanks" dxfId="1481" priority="1527">
      <formula>LEN(TRIM(T396))=0</formula>
    </cfRule>
  </conditionalFormatting>
  <conditionalFormatting sqref="T396">
    <cfRule type="containsBlanks" dxfId="1480" priority="1526">
      <formula>LEN(TRIM(T396))=0</formula>
    </cfRule>
  </conditionalFormatting>
  <conditionalFormatting sqref="T407">
    <cfRule type="containsBlanks" dxfId="1479" priority="1525">
      <formula>LEN(TRIM(T407))=0</formula>
    </cfRule>
  </conditionalFormatting>
  <conditionalFormatting sqref="T431">
    <cfRule type="containsBlanks" dxfId="1478" priority="1524">
      <formula>LEN(TRIM(T431))=0</formula>
    </cfRule>
  </conditionalFormatting>
  <conditionalFormatting sqref="T431">
    <cfRule type="containsBlanks" dxfId="1477" priority="1523">
      <formula>LEN(TRIM(T431))=0</formula>
    </cfRule>
  </conditionalFormatting>
  <conditionalFormatting sqref="T433">
    <cfRule type="containsBlanks" dxfId="1476" priority="1522">
      <formula>LEN(TRIM(T433))=0</formula>
    </cfRule>
  </conditionalFormatting>
  <conditionalFormatting sqref="T433">
    <cfRule type="containsBlanks" dxfId="1475" priority="1521">
      <formula>LEN(TRIM(T433))=0</formula>
    </cfRule>
  </conditionalFormatting>
  <conditionalFormatting sqref="T436">
    <cfRule type="containsBlanks" dxfId="1474" priority="1520">
      <formula>LEN(TRIM(T436))=0</formula>
    </cfRule>
  </conditionalFormatting>
  <conditionalFormatting sqref="T436">
    <cfRule type="containsBlanks" dxfId="1473" priority="1519">
      <formula>LEN(TRIM(T436))=0</formula>
    </cfRule>
  </conditionalFormatting>
  <conditionalFormatting sqref="T434">
    <cfRule type="containsBlanks" dxfId="1472" priority="1518">
      <formula>LEN(TRIM(T434))=0</formula>
    </cfRule>
  </conditionalFormatting>
  <conditionalFormatting sqref="T434">
    <cfRule type="containsBlanks" dxfId="1471" priority="1517">
      <formula>LEN(TRIM(T434))=0</formula>
    </cfRule>
  </conditionalFormatting>
  <conditionalFormatting sqref="T439">
    <cfRule type="containsBlanks" dxfId="1470" priority="1516">
      <formula>LEN(TRIM(T439))=0</formula>
    </cfRule>
  </conditionalFormatting>
  <conditionalFormatting sqref="T439">
    <cfRule type="containsBlanks" dxfId="1469" priority="1515">
      <formula>LEN(TRIM(T439))=0</formula>
    </cfRule>
  </conditionalFormatting>
  <conditionalFormatting sqref="T443">
    <cfRule type="containsBlanks" dxfId="1468" priority="1514">
      <formula>LEN(TRIM(T443))=0</formula>
    </cfRule>
  </conditionalFormatting>
  <conditionalFormatting sqref="T443">
    <cfRule type="containsBlanks" dxfId="1467" priority="1513">
      <formula>LEN(TRIM(T443))=0</formula>
    </cfRule>
  </conditionalFormatting>
  <conditionalFormatting sqref="T447">
    <cfRule type="containsBlanks" dxfId="1466" priority="1512">
      <formula>LEN(TRIM(T447))=0</formula>
    </cfRule>
  </conditionalFormatting>
  <conditionalFormatting sqref="T447">
    <cfRule type="containsBlanks" dxfId="1465" priority="1511">
      <formula>LEN(TRIM(T447))=0</formula>
    </cfRule>
  </conditionalFormatting>
  <conditionalFormatting sqref="T469">
    <cfRule type="containsBlanks" dxfId="1464" priority="1510">
      <formula>LEN(TRIM(T469))=0</formula>
    </cfRule>
  </conditionalFormatting>
  <conditionalFormatting sqref="T469">
    <cfRule type="containsBlanks" dxfId="1463" priority="1509">
      <formula>LEN(TRIM(T469))=0</formula>
    </cfRule>
  </conditionalFormatting>
  <conditionalFormatting sqref="T470">
    <cfRule type="containsBlanks" dxfId="1462" priority="1508">
      <formula>LEN(TRIM(T470))=0</formula>
    </cfRule>
  </conditionalFormatting>
  <conditionalFormatting sqref="T470">
    <cfRule type="containsBlanks" dxfId="1461" priority="1507">
      <formula>LEN(TRIM(T470))=0</formula>
    </cfRule>
  </conditionalFormatting>
  <conditionalFormatting sqref="T471">
    <cfRule type="containsBlanks" dxfId="1460" priority="1506">
      <formula>LEN(TRIM(T471))=0</formula>
    </cfRule>
  </conditionalFormatting>
  <conditionalFormatting sqref="T471">
    <cfRule type="containsBlanks" dxfId="1459" priority="1505">
      <formula>LEN(TRIM(T471))=0</formula>
    </cfRule>
  </conditionalFormatting>
  <conditionalFormatting sqref="T474">
    <cfRule type="containsBlanks" dxfId="1458" priority="1504">
      <formula>LEN(TRIM(T474))=0</formula>
    </cfRule>
  </conditionalFormatting>
  <conditionalFormatting sqref="T474">
    <cfRule type="containsBlanks" dxfId="1457" priority="1503">
      <formula>LEN(TRIM(T474))=0</formula>
    </cfRule>
  </conditionalFormatting>
  <conditionalFormatting sqref="T475">
    <cfRule type="containsBlanks" dxfId="1456" priority="1502">
      <formula>LEN(TRIM(T475))=0</formula>
    </cfRule>
  </conditionalFormatting>
  <conditionalFormatting sqref="T475">
    <cfRule type="containsBlanks" dxfId="1455" priority="1501">
      <formula>LEN(TRIM(T475))=0</formula>
    </cfRule>
  </conditionalFormatting>
  <conditionalFormatting sqref="T476">
    <cfRule type="containsBlanks" dxfId="1454" priority="1500">
      <formula>LEN(TRIM(T476))=0</formula>
    </cfRule>
  </conditionalFormatting>
  <conditionalFormatting sqref="T476">
    <cfRule type="containsBlanks" dxfId="1453" priority="1499">
      <formula>LEN(TRIM(T476))=0</formula>
    </cfRule>
  </conditionalFormatting>
  <conditionalFormatting sqref="T481">
    <cfRule type="containsBlanks" dxfId="1452" priority="1498">
      <formula>LEN(TRIM(T481))=0</formula>
    </cfRule>
  </conditionalFormatting>
  <conditionalFormatting sqref="T481">
    <cfRule type="containsBlanks" dxfId="1451" priority="1497">
      <formula>LEN(TRIM(T481))=0</formula>
    </cfRule>
  </conditionalFormatting>
  <conditionalFormatting sqref="T487">
    <cfRule type="containsBlanks" dxfId="1450" priority="1496">
      <formula>LEN(TRIM(T487))=0</formula>
    </cfRule>
  </conditionalFormatting>
  <conditionalFormatting sqref="T487">
    <cfRule type="containsBlanks" dxfId="1449" priority="1495">
      <formula>LEN(TRIM(T487))=0</formula>
    </cfRule>
  </conditionalFormatting>
  <conditionalFormatting sqref="T496">
    <cfRule type="containsBlanks" dxfId="1448" priority="1494">
      <formula>LEN(TRIM(T496))=0</formula>
    </cfRule>
  </conditionalFormatting>
  <conditionalFormatting sqref="T496">
    <cfRule type="containsBlanks" dxfId="1447" priority="1493">
      <formula>LEN(TRIM(T496))=0</formula>
    </cfRule>
  </conditionalFormatting>
  <conditionalFormatting sqref="T497">
    <cfRule type="containsBlanks" dxfId="1446" priority="1492">
      <formula>LEN(TRIM(T497))=0</formula>
    </cfRule>
  </conditionalFormatting>
  <conditionalFormatting sqref="T497">
    <cfRule type="containsBlanks" dxfId="1445" priority="1491">
      <formula>LEN(TRIM(T497))=0</formula>
    </cfRule>
  </conditionalFormatting>
  <conditionalFormatting sqref="T499">
    <cfRule type="containsBlanks" dxfId="1444" priority="1490">
      <formula>LEN(TRIM(T499))=0</formula>
    </cfRule>
  </conditionalFormatting>
  <conditionalFormatting sqref="T499">
    <cfRule type="containsBlanks" dxfId="1443" priority="1489">
      <formula>LEN(TRIM(T499))=0</formula>
    </cfRule>
  </conditionalFormatting>
  <conditionalFormatting sqref="T562">
    <cfRule type="containsBlanks" dxfId="1442" priority="1488">
      <formula>LEN(TRIM(T562))=0</formula>
    </cfRule>
  </conditionalFormatting>
  <conditionalFormatting sqref="T563">
    <cfRule type="containsBlanks" dxfId="1441" priority="1487">
      <formula>LEN(TRIM(T563))=0</formula>
    </cfRule>
  </conditionalFormatting>
  <conditionalFormatting sqref="T589">
    <cfRule type="containsBlanks" dxfId="1440" priority="1486">
      <formula>LEN(TRIM(T589))=0</formula>
    </cfRule>
  </conditionalFormatting>
  <conditionalFormatting sqref="T598">
    <cfRule type="containsBlanks" dxfId="1439" priority="1485">
      <formula>LEN(TRIM(T598))=0</formula>
    </cfRule>
  </conditionalFormatting>
  <conditionalFormatting sqref="L126:L128">
    <cfRule type="containsBlanks" dxfId="1438" priority="1367">
      <formula>LEN(TRIM(L126))=0</formula>
    </cfRule>
  </conditionalFormatting>
  <conditionalFormatting sqref="T350">
    <cfRule type="containsBlanks" dxfId="1437" priority="1484">
      <formula>LEN(TRIM(T350))=0</formula>
    </cfRule>
  </conditionalFormatting>
  <conditionalFormatting sqref="T350">
    <cfRule type="containsBlanks" dxfId="1436" priority="1483">
      <formula>LEN(TRIM(T350))=0</formula>
    </cfRule>
  </conditionalFormatting>
  <conditionalFormatting sqref="T350">
    <cfRule type="containsBlanks" dxfId="1435" priority="1482">
      <formula>LEN(TRIM(T350))=0</formula>
    </cfRule>
  </conditionalFormatting>
  <conditionalFormatting sqref="T357">
    <cfRule type="containsBlanks" dxfId="1434" priority="1481">
      <formula>LEN(TRIM(T357))=0</formula>
    </cfRule>
  </conditionalFormatting>
  <conditionalFormatting sqref="T356">
    <cfRule type="containsBlanks" dxfId="1433" priority="1480">
      <formula>LEN(TRIM(T356))=0</formula>
    </cfRule>
  </conditionalFormatting>
  <conditionalFormatting sqref="T402">
    <cfRule type="containsBlanks" dxfId="1432" priority="1479">
      <formula>LEN(TRIM(T402))=0</formula>
    </cfRule>
  </conditionalFormatting>
  <conditionalFormatting sqref="T403">
    <cfRule type="containsBlanks" dxfId="1431" priority="1478">
      <formula>LEN(TRIM(T403))=0</formula>
    </cfRule>
  </conditionalFormatting>
  <conditionalFormatting sqref="T422">
    <cfRule type="containsBlanks" dxfId="1430" priority="1477">
      <formula>LEN(TRIM(T422))=0</formula>
    </cfRule>
  </conditionalFormatting>
  <conditionalFormatting sqref="T444:T446">
    <cfRule type="containsBlanks" dxfId="1429" priority="1476">
      <formula>LEN(TRIM(T444))=0</formula>
    </cfRule>
  </conditionalFormatting>
  <conditionalFormatting sqref="T450">
    <cfRule type="containsBlanks" dxfId="1428" priority="1475">
      <formula>LEN(TRIM(T450))=0</formula>
    </cfRule>
  </conditionalFormatting>
  <conditionalFormatting sqref="T449">
    <cfRule type="containsBlanks" dxfId="1427" priority="1474">
      <formula>LEN(TRIM(T449))=0</formula>
    </cfRule>
  </conditionalFormatting>
  <conditionalFormatting sqref="T451:T453">
    <cfRule type="containsBlanks" dxfId="1426" priority="1473">
      <formula>LEN(TRIM(T451))=0</formula>
    </cfRule>
  </conditionalFormatting>
  <conditionalFormatting sqref="T454:T457">
    <cfRule type="containsBlanks" dxfId="1425" priority="1472">
      <formula>LEN(TRIM(T454))=0</formula>
    </cfRule>
  </conditionalFormatting>
  <conditionalFormatting sqref="T458:T460">
    <cfRule type="containsBlanks" dxfId="1424" priority="1471">
      <formula>LEN(TRIM(T458))=0</formula>
    </cfRule>
  </conditionalFormatting>
  <conditionalFormatting sqref="T461:T462">
    <cfRule type="containsBlanks" dxfId="1423" priority="1470">
      <formula>LEN(TRIM(T461))=0</formula>
    </cfRule>
  </conditionalFormatting>
  <conditionalFormatting sqref="T463:T465">
    <cfRule type="containsBlanks" dxfId="1422" priority="1469">
      <formula>LEN(TRIM(T463))=0</formula>
    </cfRule>
  </conditionalFormatting>
  <conditionalFormatting sqref="T467">
    <cfRule type="containsBlanks" dxfId="1421" priority="1468">
      <formula>LEN(TRIM(T467))=0</formula>
    </cfRule>
  </conditionalFormatting>
  <conditionalFormatting sqref="T472">
    <cfRule type="containsBlanks" dxfId="1420" priority="1467">
      <formula>LEN(TRIM(T472))=0</formula>
    </cfRule>
  </conditionalFormatting>
  <conditionalFormatting sqref="T472">
    <cfRule type="containsBlanks" dxfId="1419" priority="1466">
      <formula>LEN(TRIM(T472))=0</formula>
    </cfRule>
  </conditionalFormatting>
  <conditionalFormatting sqref="T477:T479">
    <cfRule type="containsBlanks" dxfId="1418" priority="1465">
      <formula>LEN(TRIM(T477))=0</formula>
    </cfRule>
  </conditionalFormatting>
  <conditionalFormatting sqref="T489">
    <cfRule type="containsBlanks" dxfId="1417" priority="1464">
      <formula>LEN(TRIM(T489))=0</formula>
    </cfRule>
  </conditionalFormatting>
  <conditionalFormatting sqref="T498">
    <cfRule type="containsBlanks" dxfId="1416" priority="1463">
      <formula>LEN(TRIM(T498))=0</formula>
    </cfRule>
  </conditionalFormatting>
  <conditionalFormatting sqref="T500">
    <cfRule type="containsBlanks" dxfId="1415" priority="1462">
      <formula>LEN(TRIM(T500))=0</formula>
    </cfRule>
  </conditionalFormatting>
  <conditionalFormatting sqref="B19">
    <cfRule type="containsBlanks" dxfId="1414" priority="1461">
      <formula>LEN(TRIM(B19))=0</formula>
    </cfRule>
  </conditionalFormatting>
  <conditionalFormatting sqref="A40:C40 E40:F40 H40 J40 L40 N40 P40 T40">
    <cfRule type="containsBlanks" dxfId="1413" priority="1460">
      <formula>LEN(TRIM(A40))=0</formula>
    </cfRule>
  </conditionalFormatting>
  <conditionalFormatting sqref="T40">
    <cfRule type="containsBlanks" dxfId="1412" priority="1459">
      <formula>LEN(TRIM(T40))=0</formula>
    </cfRule>
  </conditionalFormatting>
  <conditionalFormatting sqref="T146 D146:F146 H146 J146 L146 N146:P146">
    <cfRule type="containsBlanks" dxfId="1411" priority="1458">
      <formula>LEN(TRIM(D146))=0</formula>
    </cfRule>
  </conditionalFormatting>
  <conditionalFormatting sqref="F146">
    <cfRule type="containsBlanks" dxfId="1410" priority="1454">
      <formula>LEN(TRIM(F146))=0</formula>
    </cfRule>
  </conditionalFormatting>
  <conditionalFormatting sqref="G78:G88">
    <cfRule type="containsBlanks" dxfId="1409" priority="852">
      <formula>LEN(TRIM(G78))=0</formula>
    </cfRule>
  </conditionalFormatting>
  <conditionalFormatting sqref="E617">
    <cfRule type="containsBlanks" dxfId="1408" priority="866">
      <formula>LEN(TRIM(E617))=0</formula>
    </cfRule>
  </conditionalFormatting>
  <conditionalFormatting sqref="O146:P146">
    <cfRule type="containsBlanks" dxfId="1407" priority="1452">
      <formula>LEN(TRIM(O146))=0</formula>
    </cfRule>
  </conditionalFormatting>
  <conditionalFormatting sqref="O146:P146">
    <cfRule type="containsBlanks" dxfId="1406" priority="1453">
      <formula>LEN(TRIM(O146))=0</formula>
    </cfRule>
  </conditionalFormatting>
  <conditionalFormatting sqref="E146 T146 H146">
    <cfRule type="containsBlanks" dxfId="1405" priority="1457">
      <formula>LEN(TRIM(E146))=0</formula>
    </cfRule>
  </conditionalFormatting>
  <conditionalFormatting sqref="A146:B146">
    <cfRule type="containsBlanks" dxfId="1404" priority="1456">
      <formula>LEN(TRIM(A146))=0</formula>
    </cfRule>
  </conditionalFormatting>
  <conditionalFormatting sqref="J146">
    <cfRule type="containsBlanks" dxfId="1403" priority="1451">
      <formula>LEN(TRIM(J146))=0</formula>
    </cfRule>
  </conditionalFormatting>
  <conditionalFormatting sqref="J146">
    <cfRule type="containsBlanks" dxfId="1402" priority="1450">
      <formula>LEN(TRIM(J146))=0</formula>
    </cfRule>
  </conditionalFormatting>
  <conditionalFormatting sqref="N146">
    <cfRule type="containsBlanks" dxfId="1401" priority="1446">
      <formula>LEN(TRIM(N146))=0</formula>
    </cfRule>
  </conditionalFormatting>
  <conditionalFormatting sqref="L146">
    <cfRule type="containsBlanks" dxfId="1400" priority="1449">
      <formula>LEN(TRIM(L146))=0</formula>
    </cfRule>
  </conditionalFormatting>
  <conditionalFormatting sqref="L146">
    <cfRule type="containsBlanks" dxfId="1399" priority="1448">
      <formula>LEN(TRIM(L146))=0</formula>
    </cfRule>
  </conditionalFormatting>
  <conditionalFormatting sqref="N146">
    <cfRule type="containsBlanks" dxfId="1398" priority="1447">
      <formula>LEN(TRIM(N146))=0</formula>
    </cfRule>
  </conditionalFormatting>
  <conditionalFormatting sqref="A146:B146 T146">
    <cfRule type="containsBlanks" dxfId="1397" priority="1445">
      <formula>LEN(TRIM(A146))=0</formula>
    </cfRule>
  </conditionalFormatting>
  <conditionalFormatting sqref="C146">
    <cfRule type="containsBlanks" dxfId="1396" priority="1444">
      <formula>LEN(TRIM(C146))=0</formula>
    </cfRule>
  </conditionalFormatting>
  <conditionalFormatting sqref="J146">
    <cfRule type="containsBlanks" dxfId="1395" priority="1442">
      <formula>LEN(TRIM(J146))=0</formula>
    </cfRule>
  </conditionalFormatting>
  <conditionalFormatting sqref="J146">
    <cfRule type="containsBlanks" dxfId="1394" priority="1443">
      <formula>LEN(TRIM(J146))=0</formula>
    </cfRule>
  </conditionalFormatting>
  <conditionalFormatting sqref="L146">
    <cfRule type="containsBlanks" dxfId="1393" priority="1441">
      <formula>LEN(TRIM(L146))=0</formula>
    </cfRule>
  </conditionalFormatting>
  <conditionalFormatting sqref="L146">
    <cfRule type="containsBlanks" dxfId="1392" priority="1440">
      <formula>LEN(TRIM(L146))=0</formula>
    </cfRule>
  </conditionalFormatting>
  <conditionalFormatting sqref="H146">
    <cfRule type="containsBlanks" dxfId="1391" priority="1438">
      <formula>LEN(TRIM(H146))=0</formula>
    </cfRule>
  </conditionalFormatting>
  <conditionalFormatting sqref="H146">
    <cfRule type="containsBlanks" dxfId="1390" priority="1436">
      <formula>LEN(TRIM(H146))=0</formula>
    </cfRule>
  </conditionalFormatting>
  <conditionalFormatting sqref="H146">
    <cfRule type="containsBlanks" dxfId="1389" priority="1439">
      <formula>LEN(TRIM(H146))=0</formula>
    </cfRule>
  </conditionalFormatting>
  <conditionalFormatting sqref="H146">
    <cfRule type="containsBlanks" dxfId="1388" priority="1437">
      <formula>LEN(TRIM(H146))=0</formula>
    </cfRule>
  </conditionalFormatting>
  <conditionalFormatting sqref="S146">
    <cfRule type="containsBlanks" dxfId="1387" priority="1435">
      <formula>LEN(TRIM(S146))=0</formula>
    </cfRule>
  </conditionalFormatting>
  <conditionalFormatting sqref="S146">
    <cfRule type="containsBlanks" dxfId="1386" priority="1434">
      <formula>LEN(TRIM(S146))=0</formula>
    </cfRule>
  </conditionalFormatting>
  <conditionalFormatting sqref="S146">
    <cfRule type="containsBlanks" dxfId="1385" priority="1433">
      <formula>LEN(TRIM(S146))=0</formula>
    </cfRule>
  </conditionalFormatting>
  <conditionalFormatting sqref="L78">
    <cfRule type="containsBlanks" dxfId="1384" priority="1400">
      <formula>LEN(TRIM(L78))=0</formula>
    </cfRule>
  </conditionalFormatting>
  <conditionalFormatting sqref="L78">
    <cfRule type="containsBlanks" dxfId="1383" priority="1399">
      <formula>LEN(TRIM(L78))=0</formula>
    </cfRule>
  </conditionalFormatting>
  <conditionalFormatting sqref="S146">
    <cfRule type="containsBlanks" dxfId="1382" priority="1432">
      <formula>LEN(TRIM(S146))=0</formula>
    </cfRule>
  </conditionalFormatting>
  <conditionalFormatting sqref="A66:C66 E66:F66 H66 J66 L66 N66:P66 S66:T66">
    <cfRule type="containsBlanks" dxfId="1381" priority="1431">
      <formula>LEN(TRIM(A66))=0</formula>
    </cfRule>
  </conditionalFormatting>
  <conditionalFormatting sqref="T66">
    <cfRule type="containsBlanks" dxfId="1380" priority="1430">
      <formula>LEN(TRIM(T66))=0</formula>
    </cfRule>
  </conditionalFormatting>
  <conditionalFormatting sqref="T49">
    <cfRule type="containsBlanks" dxfId="1379" priority="1429">
      <formula>LEN(TRIM(T49))=0</formula>
    </cfRule>
  </conditionalFormatting>
  <conditionalFormatting sqref="T69 E69:F69 H69 J69 L69 N69:P69">
    <cfRule type="containsBlanks" dxfId="1378" priority="1428">
      <formula>LEN(TRIM(E69))=0</formula>
    </cfRule>
  </conditionalFormatting>
  <conditionalFormatting sqref="I199">
    <cfRule type="containsBlanks" dxfId="1377" priority="737">
      <formula>LEN(TRIM(I199))=0</formula>
    </cfRule>
  </conditionalFormatting>
  <conditionalFormatting sqref="F69">
    <cfRule type="containsBlanks" dxfId="1376" priority="1426">
      <formula>LEN(TRIM(F69))=0</formula>
    </cfRule>
  </conditionalFormatting>
  <conditionalFormatting sqref="I250">
    <cfRule type="containsBlanks" dxfId="1375" priority="786">
      <formula>LEN(TRIM(I250))=0</formula>
    </cfRule>
  </conditionalFormatting>
  <conditionalFormatting sqref="G134:G135">
    <cfRule type="containsBlanks" dxfId="1374" priority="828">
      <formula>LEN(TRIM(G134))=0</formula>
    </cfRule>
  </conditionalFormatting>
  <conditionalFormatting sqref="S426">
    <cfRule type="containsBlanks" dxfId="1373" priority="1055">
      <formula>LEN(TRIM(S426))=0</formula>
    </cfRule>
  </conditionalFormatting>
  <conditionalFormatting sqref="O69:P69">
    <cfRule type="containsBlanks" dxfId="1372" priority="1424">
      <formula>LEN(TRIM(O69))=0</formula>
    </cfRule>
  </conditionalFormatting>
  <conditionalFormatting sqref="O69:P69">
    <cfRule type="containsBlanks" dxfId="1371" priority="1425">
      <formula>LEN(TRIM(O69))=0</formula>
    </cfRule>
  </conditionalFormatting>
  <conditionalFormatting sqref="T69 E69 H69">
    <cfRule type="containsBlanks" dxfId="1370" priority="1427">
      <formula>LEN(TRIM(E69))=0</formula>
    </cfRule>
  </conditionalFormatting>
  <conditionalFormatting sqref="J69">
    <cfRule type="containsBlanks" dxfId="1369" priority="1423">
      <formula>LEN(TRIM(J69))=0</formula>
    </cfRule>
  </conditionalFormatting>
  <conditionalFormatting sqref="N69">
    <cfRule type="containsBlanks" dxfId="1368" priority="1418">
      <formula>LEN(TRIM(N69))=0</formula>
    </cfRule>
  </conditionalFormatting>
  <conditionalFormatting sqref="J69">
    <cfRule type="containsBlanks" dxfId="1367" priority="1422">
      <formula>LEN(TRIM(J69))=0</formula>
    </cfRule>
  </conditionalFormatting>
  <conditionalFormatting sqref="L69">
    <cfRule type="containsBlanks" dxfId="1366" priority="1421">
      <formula>LEN(TRIM(L69))=0</formula>
    </cfRule>
  </conditionalFormatting>
  <conditionalFormatting sqref="L69">
    <cfRule type="containsBlanks" dxfId="1365" priority="1420">
      <formula>LEN(TRIM(L69))=0</formula>
    </cfRule>
  </conditionalFormatting>
  <conditionalFormatting sqref="N69">
    <cfRule type="containsBlanks" dxfId="1364" priority="1419">
      <formula>LEN(TRIM(N69))=0</formula>
    </cfRule>
  </conditionalFormatting>
  <conditionalFormatting sqref="T69">
    <cfRule type="containsBlanks" dxfId="1363" priority="1417">
      <formula>LEN(TRIM(T69))=0</formula>
    </cfRule>
  </conditionalFormatting>
  <conditionalFormatting sqref="A69:C69">
    <cfRule type="containsBlanks" dxfId="1362" priority="1416">
      <formula>LEN(TRIM(A69))=0</formula>
    </cfRule>
  </conditionalFormatting>
  <conditionalFormatting sqref="S69">
    <cfRule type="containsBlanks" dxfId="1361" priority="1415">
      <formula>LEN(TRIM(S69))=0</formula>
    </cfRule>
  </conditionalFormatting>
  <conditionalFormatting sqref="O126:P128">
    <cfRule type="containsBlanks" dxfId="1360" priority="1372">
      <formula>LEN(TRIM(O126))=0</formula>
    </cfRule>
  </conditionalFormatting>
  <conditionalFormatting sqref="S69">
    <cfRule type="containsBlanks" dxfId="1359" priority="1414">
      <formula>LEN(TRIM(S69))=0</formula>
    </cfRule>
  </conditionalFormatting>
  <conditionalFormatting sqref="O126:P128">
    <cfRule type="containsBlanks" dxfId="1358" priority="1371">
      <formula>LEN(TRIM(O126))=0</formula>
    </cfRule>
  </conditionalFormatting>
  <conditionalFormatting sqref="J126:J128">
    <cfRule type="containsBlanks" dxfId="1357" priority="1370">
      <formula>LEN(TRIM(J126))=0</formula>
    </cfRule>
  </conditionalFormatting>
  <conditionalFormatting sqref="S69">
    <cfRule type="containsBlanks" dxfId="1356" priority="1413">
      <formula>LEN(TRIM(S69))=0</formula>
    </cfRule>
  </conditionalFormatting>
  <conditionalFormatting sqref="L126:L128">
    <cfRule type="containsBlanks" dxfId="1355" priority="1368">
      <formula>LEN(TRIM(L126))=0</formula>
    </cfRule>
  </conditionalFormatting>
  <conditionalFormatting sqref="I90">
    <cfRule type="containsBlanks" dxfId="1354" priority="687">
      <formula>LEN(TRIM(I90))=0</formula>
    </cfRule>
  </conditionalFormatting>
  <conditionalFormatting sqref="S69">
    <cfRule type="containsBlanks" dxfId="1353" priority="1412">
      <formula>LEN(TRIM(S69))=0</formula>
    </cfRule>
  </conditionalFormatting>
  <conditionalFormatting sqref="A73:C73 E73:F73 J73 L73 N73:P73 S73:T73">
    <cfRule type="containsBlanks" dxfId="1352" priority="1411">
      <formula>LEN(TRIM(A73))=0</formula>
    </cfRule>
  </conditionalFormatting>
  <conditionalFormatting sqref="D78:F78 H78 J78 L78 N78:P78">
    <cfRule type="containsBlanks" dxfId="1351" priority="1410">
      <formula>LEN(TRIM(D78))=0</formula>
    </cfRule>
  </conditionalFormatting>
  <conditionalFormatting sqref="I230:I234">
    <cfRule type="containsBlanks" dxfId="1350" priority="757">
      <formula>LEN(TRIM(I230))=0</formula>
    </cfRule>
  </conditionalFormatting>
  <conditionalFormatting sqref="I79:I83">
    <cfRule type="containsBlanks" dxfId="1349" priority="797">
      <formula>LEN(TRIM(I79))=0</formula>
    </cfRule>
  </conditionalFormatting>
  <conditionalFormatting sqref="L78">
    <cfRule type="containsBlanks" dxfId="1348" priority="1390">
      <formula>LEN(TRIM(L78))=0</formula>
    </cfRule>
  </conditionalFormatting>
  <conditionalFormatting sqref="L78">
    <cfRule type="containsBlanks" dxfId="1347" priority="1391">
      <formula>LEN(TRIM(L78))=0</formula>
    </cfRule>
  </conditionalFormatting>
  <conditionalFormatting sqref="H78">
    <cfRule type="containsBlanks" dxfId="1346" priority="1389">
      <formula>LEN(TRIM(H78))=0</formula>
    </cfRule>
  </conditionalFormatting>
  <conditionalFormatting sqref="H78">
    <cfRule type="containsBlanks" dxfId="1345" priority="1388">
      <formula>LEN(TRIM(H78))=0</formula>
    </cfRule>
  </conditionalFormatting>
  <conditionalFormatting sqref="H78">
    <cfRule type="containsBlanks" dxfId="1344" priority="1386">
      <formula>LEN(TRIM(H78))=0</formula>
    </cfRule>
  </conditionalFormatting>
  <conditionalFormatting sqref="S78">
    <cfRule type="containsBlanks" dxfId="1343" priority="1385">
      <formula>LEN(TRIM(S78))=0</formula>
    </cfRule>
  </conditionalFormatting>
  <conditionalFormatting sqref="H147">
    <cfRule type="containsBlanks" dxfId="1342" priority="1338">
      <formula>LEN(TRIM(H147))=0</formula>
    </cfRule>
  </conditionalFormatting>
  <conditionalFormatting sqref="H147">
    <cfRule type="containsBlanks" dxfId="1341" priority="1339">
      <formula>LEN(TRIM(H147))=0</formula>
    </cfRule>
  </conditionalFormatting>
  <conditionalFormatting sqref="S78">
    <cfRule type="containsBlanks" dxfId="1340" priority="1384">
      <formula>LEN(TRIM(S78))=0</formula>
    </cfRule>
  </conditionalFormatting>
  <conditionalFormatting sqref="H147">
    <cfRule type="containsBlanks" dxfId="1339" priority="1337">
      <formula>LEN(TRIM(H147))=0</formula>
    </cfRule>
  </conditionalFormatting>
  <conditionalFormatting sqref="S147">
    <cfRule type="containsBlanks" dxfId="1338" priority="1336">
      <formula>LEN(TRIM(S147))=0</formula>
    </cfRule>
  </conditionalFormatting>
  <conditionalFormatting sqref="S78">
    <cfRule type="containsBlanks" dxfId="1337" priority="1383">
      <formula>LEN(TRIM(S78))=0</formula>
    </cfRule>
  </conditionalFormatting>
  <conditionalFormatting sqref="S78">
    <cfRule type="containsBlanks" dxfId="1336" priority="1382">
      <formula>LEN(TRIM(S78))=0</formula>
    </cfRule>
  </conditionalFormatting>
  <conditionalFormatting sqref="A118:F118 H118 J118 L118 N118:P118 S118:T118">
    <cfRule type="containsBlanks" dxfId="1335" priority="1381">
      <formula>LEN(TRIM(A118))=0</formula>
    </cfRule>
  </conditionalFormatting>
  <conditionalFormatting sqref="H126:H128">
    <cfRule type="containsBlanks" dxfId="1334" priority="1380">
      <formula>LEN(TRIM(H126))=0</formula>
    </cfRule>
  </conditionalFormatting>
  <conditionalFormatting sqref="H126:H128">
    <cfRule type="containsBlanks" dxfId="1333" priority="1379">
      <formula>LEN(TRIM(H126))=0</formula>
    </cfRule>
  </conditionalFormatting>
  <conditionalFormatting sqref="E126">
    <cfRule type="containsBlanks" dxfId="1332" priority="1378">
      <formula>LEN(TRIM(E126))=0</formula>
    </cfRule>
  </conditionalFormatting>
  <conditionalFormatting sqref="D126">
    <cfRule type="containsBlanks" dxfId="1331" priority="1374">
      <formula>LEN(TRIM(D126))=0</formula>
    </cfRule>
  </conditionalFormatting>
  <conditionalFormatting sqref="G126">
    <cfRule type="containsBlanks" dxfId="1330" priority="1373">
      <formula>LEN(TRIM(G126))=0</formula>
    </cfRule>
  </conditionalFormatting>
  <conditionalFormatting sqref="I223:I227">
    <cfRule type="containsBlanks" dxfId="1329" priority="756">
      <formula>LEN(TRIM(I223))=0</formula>
    </cfRule>
  </conditionalFormatting>
  <conditionalFormatting sqref="O614:P614">
    <cfRule type="containsBlanks" dxfId="1328" priority="995">
      <formula>LEN(TRIM(O614))=0</formula>
    </cfRule>
  </conditionalFormatting>
  <conditionalFormatting sqref="T126:T128">
    <cfRule type="containsBlanks" dxfId="1327" priority="1377">
      <formula>LEN(TRIM(T126))=0</formula>
    </cfRule>
  </conditionalFormatting>
  <conditionalFormatting sqref="E126 T126:T128">
    <cfRule type="containsBlanks" dxfId="1326" priority="1376">
      <formula>LEN(TRIM(E126))=0</formula>
    </cfRule>
  </conditionalFormatting>
  <conditionalFormatting sqref="A126:B128">
    <cfRule type="containsBlanks" dxfId="1325" priority="1375">
      <formula>LEN(TRIM(A126))=0</formula>
    </cfRule>
  </conditionalFormatting>
  <conditionalFormatting sqref="N126:N128">
    <cfRule type="containsBlanks" dxfId="1324" priority="1365">
      <formula>LEN(TRIM(N126))=0</formula>
    </cfRule>
  </conditionalFormatting>
  <conditionalFormatting sqref="J126:J128">
    <cfRule type="containsBlanks" dxfId="1323" priority="1369">
      <formula>LEN(TRIM(J126))=0</formula>
    </cfRule>
  </conditionalFormatting>
  <conditionalFormatting sqref="N126:N128">
    <cfRule type="containsBlanks" dxfId="1322" priority="1366">
      <formula>LEN(TRIM(N126))=0</formula>
    </cfRule>
  </conditionalFormatting>
  <conditionalFormatting sqref="D126:E126 A126:B128 T126:T128 J126:J128 G126 L126:L128 N126:P128">
    <cfRule type="containsBlanks" dxfId="1321" priority="1364">
      <formula>LEN(TRIM(A126))=0</formula>
    </cfRule>
  </conditionalFormatting>
  <conditionalFormatting sqref="C126:C128">
    <cfRule type="containsBlanks" dxfId="1320" priority="1363">
      <formula>LEN(TRIM(C126))=0</formula>
    </cfRule>
  </conditionalFormatting>
  <conditionalFormatting sqref="C126:C128">
    <cfRule type="containsBlanks" dxfId="1319" priority="1362">
      <formula>LEN(TRIM(C126))=0</formula>
    </cfRule>
  </conditionalFormatting>
  <conditionalFormatting sqref="S126:S128">
    <cfRule type="containsBlanks" dxfId="1318" priority="1361">
      <formula>LEN(TRIM(S126))=0</formula>
    </cfRule>
  </conditionalFormatting>
  <conditionalFormatting sqref="N198">
    <cfRule type="containsBlanks" dxfId="1317" priority="1318">
      <formula>LEN(TRIM(N198))=0</formula>
    </cfRule>
  </conditionalFormatting>
  <conditionalFormatting sqref="N198">
    <cfRule type="containsBlanks" dxfId="1316" priority="1319">
      <formula>LEN(TRIM(N198))=0</formula>
    </cfRule>
  </conditionalFormatting>
  <conditionalFormatting sqref="S126:S128">
    <cfRule type="containsBlanks" dxfId="1315" priority="1360">
      <formula>LEN(TRIM(S126))=0</formula>
    </cfRule>
  </conditionalFormatting>
  <conditionalFormatting sqref="F126">
    <cfRule type="containsBlanks" dxfId="1314" priority="1359">
      <formula>LEN(TRIM(F126))=0</formula>
    </cfRule>
  </conditionalFormatting>
  <conditionalFormatting sqref="F126">
    <cfRule type="containsBlanks" dxfId="1313" priority="1358">
      <formula>LEN(TRIM(F126))=0</formula>
    </cfRule>
  </conditionalFormatting>
  <conditionalFormatting sqref="D147:F147 T147 H147 J147 L147 N147:P147">
    <cfRule type="containsBlanks" dxfId="1312" priority="1357">
      <formula>LEN(TRIM(D147))=0</formula>
    </cfRule>
  </conditionalFormatting>
  <conditionalFormatting sqref="D147">
    <cfRule type="containsBlanks" dxfId="1311" priority="1354">
      <formula>LEN(TRIM(D147))=0</formula>
    </cfRule>
  </conditionalFormatting>
  <conditionalFormatting sqref="F147">
    <cfRule type="containsBlanks" dxfId="1310" priority="1353">
      <formula>LEN(TRIM(F147))=0</formula>
    </cfRule>
  </conditionalFormatting>
  <conditionalFormatting sqref="I74">
    <cfRule type="containsBlanks" dxfId="1309" priority="717">
      <formula>LEN(TRIM(I74))=0</formula>
    </cfRule>
  </conditionalFormatting>
  <conditionalFormatting sqref="I348">
    <cfRule type="containsBlanks" dxfId="1308" priority="731">
      <formula>LEN(TRIM(I348))=0</formula>
    </cfRule>
  </conditionalFormatting>
  <conditionalFormatting sqref="T616">
    <cfRule type="containsBlanks" dxfId="1307" priority="976">
      <formula>LEN(TRIM(T616))=0</formula>
    </cfRule>
  </conditionalFormatting>
  <conditionalFormatting sqref="O147:P147">
    <cfRule type="containsBlanks" dxfId="1306" priority="1351">
      <formula>LEN(TRIM(O147))=0</formula>
    </cfRule>
  </conditionalFormatting>
  <conditionalFormatting sqref="O147:P147">
    <cfRule type="containsBlanks" dxfId="1305" priority="1352">
      <formula>LEN(TRIM(O147))=0</formula>
    </cfRule>
  </conditionalFormatting>
  <conditionalFormatting sqref="E147 L147 J147 T147">
    <cfRule type="containsBlanks" dxfId="1304" priority="1356">
      <formula>LEN(TRIM(E147))=0</formula>
    </cfRule>
  </conditionalFormatting>
  <conditionalFormatting sqref="A147:B147">
    <cfRule type="containsBlanks" dxfId="1303" priority="1355">
      <formula>LEN(TRIM(A147))=0</formula>
    </cfRule>
  </conditionalFormatting>
  <conditionalFormatting sqref="N147">
    <cfRule type="containsBlanks" dxfId="1302" priority="1349">
      <formula>LEN(TRIM(N147))=0</formula>
    </cfRule>
  </conditionalFormatting>
  <conditionalFormatting sqref="N147">
    <cfRule type="containsBlanks" dxfId="1301" priority="1350">
      <formula>LEN(TRIM(N147))=0</formula>
    </cfRule>
  </conditionalFormatting>
  <conditionalFormatting sqref="A147:B147">
    <cfRule type="containsBlanks" dxfId="1300" priority="1348">
      <formula>LEN(TRIM(A147))=0</formula>
    </cfRule>
  </conditionalFormatting>
  <conditionalFormatting sqref="C147">
    <cfRule type="containsBlanks" dxfId="1299" priority="1347">
      <formula>LEN(TRIM(C147))=0</formula>
    </cfRule>
  </conditionalFormatting>
  <conditionalFormatting sqref="C147">
    <cfRule type="containsBlanks" dxfId="1298" priority="1346">
      <formula>LEN(TRIM(C147))=0</formula>
    </cfRule>
  </conditionalFormatting>
  <conditionalFormatting sqref="E147">
    <cfRule type="containsBlanks" dxfId="1297" priority="1345">
      <formula>LEN(TRIM(E147))=0</formula>
    </cfRule>
  </conditionalFormatting>
  <conditionalFormatting sqref="J147">
    <cfRule type="containsBlanks" dxfId="1296" priority="1344">
      <formula>LEN(TRIM(J147))=0</formula>
    </cfRule>
  </conditionalFormatting>
  <conditionalFormatting sqref="J147">
    <cfRule type="containsBlanks" dxfId="1295" priority="1343">
      <formula>LEN(TRIM(J147))=0</formula>
    </cfRule>
  </conditionalFormatting>
  <conditionalFormatting sqref="L147">
    <cfRule type="containsBlanks" dxfId="1294" priority="1341">
      <formula>LEN(TRIM(L147))=0</formula>
    </cfRule>
  </conditionalFormatting>
  <conditionalFormatting sqref="L147">
    <cfRule type="containsBlanks" dxfId="1293" priority="1342">
      <formula>LEN(TRIM(L147))=0</formula>
    </cfRule>
  </conditionalFormatting>
  <conditionalFormatting sqref="H147">
    <cfRule type="containsBlanks" dxfId="1292" priority="1340">
      <formula>LEN(TRIM(H147))=0</formula>
    </cfRule>
  </conditionalFormatting>
  <conditionalFormatting sqref="O251:R253">
    <cfRule type="containsBlanks" dxfId="1291" priority="1302">
      <formula>LEN(TRIM(O251))=0</formula>
    </cfRule>
  </conditionalFormatting>
  <conditionalFormatting sqref="O251:R253">
    <cfRule type="containsBlanks" dxfId="1290" priority="1303">
      <formula>LEN(TRIM(O251))=0</formula>
    </cfRule>
  </conditionalFormatting>
  <conditionalFormatting sqref="S147">
    <cfRule type="containsBlanks" dxfId="1289" priority="1335">
      <formula>LEN(TRIM(S147))=0</formula>
    </cfRule>
  </conditionalFormatting>
  <conditionalFormatting sqref="N251:N253">
    <cfRule type="containsBlanks" dxfId="1288" priority="1301">
      <formula>LEN(TRIM(N251))=0</formula>
    </cfRule>
  </conditionalFormatting>
  <conditionalFormatting sqref="N251:N253">
    <cfRule type="containsBlanks" dxfId="1287" priority="1300">
      <formula>LEN(TRIM(N251))=0</formula>
    </cfRule>
  </conditionalFormatting>
  <conditionalFormatting sqref="S147">
    <cfRule type="containsBlanks" dxfId="1286" priority="1334">
      <formula>LEN(TRIM(S147))=0</formula>
    </cfRule>
  </conditionalFormatting>
  <conditionalFormatting sqref="C251:C253">
    <cfRule type="containsBlanks" dxfId="1285" priority="1298">
      <formula>LEN(TRIM(C251))=0</formula>
    </cfRule>
  </conditionalFormatting>
  <conditionalFormatting sqref="C251:C253">
    <cfRule type="containsBlanks" dxfId="1284" priority="1297">
      <formula>LEN(TRIM(C251))=0</formula>
    </cfRule>
  </conditionalFormatting>
  <conditionalFormatting sqref="S147">
    <cfRule type="containsBlanks" dxfId="1283" priority="1333">
      <formula>LEN(TRIM(S147))=0</formula>
    </cfRule>
  </conditionalFormatting>
  <conditionalFormatting sqref="B141">
    <cfRule type="containsBlanks" dxfId="1282" priority="1332">
      <formula>LEN(TRIM(B141))=0</formula>
    </cfRule>
  </conditionalFormatting>
  <conditionalFormatting sqref="T198 D198:F198 H198 J198 L198 N198:P198">
    <cfRule type="containsBlanks" dxfId="1281" priority="1331">
      <formula>LEN(TRIM(D198))=0</formula>
    </cfRule>
  </conditionalFormatting>
  <conditionalFormatting sqref="T198">
    <cfRule type="containsBlanks" dxfId="1280" priority="1330">
      <formula>LEN(TRIM(T198))=0</formula>
    </cfRule>
  </conditionalFormatting>
  <conditionalFormatting sqref="E198">
    <cfRule type="containsBlanks" dxfId="1279" priority="1329">
      <formula>LEN(TRIM(E198))=0</formula>
    </cfRule>
  </conditionalFormatting>
  <conditionalFormatting sqref="D198">
    <cfRule type="containsBlanks" dxfId="1278" priority="1327">
      <formula>LEN(TRIM(D198))=0</formula>
    </cfRule>
  </conditionalFormatting>
  <conditionalFormatting sqref="F198">
    <cfRule type="containsBlanks" dxfId="1277" priority="1326">
      <formula>LEN(TRIM(F198))=0</formula>
    </cfRule>
  </conditionalFormatting>
  <conditionalFormatting sqref="I89">
    <cfRule type="containsBlanks" dxfId="1276" priority="688">
      <formula>LEN(TRIM(I89))=0</formula>
    </cfRule>
  </conditionalFormatting>
  <conditionalFormatting sqref="I52">
    <cfRule type="containsBlanks" dxfId="1275" priority="695">
      <formula>LEN(TRIM(I52))=0</formula>
    </cfRule>
  </conditionalFormatting>
  <conditionalFormatting sqref="F617">
    <cfRule type="containsBlanks" dxfId="1274" priority="952">
      <formula>LEN(TRIM(F617))=0</formula>
    </cfRule>
  </conditionalFormatting>
  <conditionalFormatting sqref="O198:P198">
    <cfRule type="containsBlanks" dxfId="1273" priority="1324">
      <formula>LEN(TRIM(O198))=0</formula>
    </cfRule>
  </conditionalFormatting>
  <conditionalFormatting sqref="O198:P198">
    <cfRule type="containsBlanks" dxfId="1272" priority="1325">
      <formula>LEN(TRIM(O198))=0</formula>
    </cfRule>
  </conditionalFormatting>
  <conditionalFormatting sqref="E198">
    <cfRule type="containsBlanks" dxfId="1271" priority="1328">
      <formula>LEN(TRIM(E198))=0</formula>
    </cfRule>
  </conditionalFormatting>
  <conditionalFormatting sqref="J198">
    <cfRule type="containsBlanks" dxfId="1270" priority="1323">
      <formula>LEN(TRIM(J198))=0</formula>
    </cfRule>
  </conditionalFormatting>
  <conditionalFormatting sqref="J198">
    <cfRule type="containsBlanks" dxfId="1269" priority="1322">
      <formula>LEN(TRIM(J198))=0</formula>
    </cfRule>
  </conditionalFormatting>
  <conditionalFormatting sqref="L198">
    <cfRule type="containsBlanks" dxfId="1268" priority="1320">
      <formula>LEN(TRIM(L198))=0</formula>
    </cfRule>
  </conditionalFormatting>
  <conditionalFormatting sqref="L198">
    <cfRule type="containsBlanks" dxfId="1267" priority="1321">
      <formula>LEN(TRIM(L198))=0</formula>
    </cfRule>
  </conditionalFormatting>
  <conditionalFormatting sqref="H198">
    <cfRule type="containsBlanks" dxfId="1266" priority="1317">
      <formula>LEN(TRIM(H198))=0</formula>
    </cfRule>
  </conditionalFormatting>
  <conditionalFormatting sqref="H198">
    <cfRule type="containsBlanks" dxfId="1265" priority="1316">
      <formula>LEN(TRIM(H198))=0</formula>
    </cfRule>
  </conditionalFormatting>
  <conditionalFormatting sqref="H198">
    <cfRule type="containsBlanks" dxfId="1264" priority="1314">
      <formula>LEN(TRIM(H198))=0</formula>
    </cfRule>
  </conditionalFormatting>
  <conditionalFormatting sqref="H198">
    <cfRule type="containsBlanks" dxfId="1263" priority="1315">
      <formula>LEN(TRIM(H198))=0</formula>
    </cfRule>
  </conditionalFormatting>
  <conditionalFormatting sqref="S198">
    <cfRule type="containsBlanks" dxfId="1262" priority="1313">
      <formula>LEN(TRIM(S198))=0</formula>
    </cfRule>
  </conditionalFormatting>
  <conditionalFormatting sqref="N315:P320 T315:T319 B315:B320">
    <cfRule type="containsBlanks" dxfId="1261" priority="1274">
      <formula>LEN(TRIM(B315))=0</formula>
    </cfRule>
  </conditionalFormatting>
  <conditionalFormatting sqref="D315:E320 J315:J320 L316 L319:L320 N315:P320 G315:H320">
    <cfRule type="containsBlanks" dxfId="1260" priority="1275">
      <formula>LEN(TRIM(D315))=0</formula>
    </cfRule>
  </conditionalFormatting>
  <conditionalFormatting sqref="S198">
    <cfRule type="containsBlanks" dxfId="1259" priority="1312">
      <formula>LEN(TRIM(S198))=0</formula>
    </cfRule>
  </conditionalFormatting>
  <conditionalFormatting sqref="O315:P320">
    <cfRule type="containsBlanks" dxfId="1258" priority="1273">
      <formula>LEN(TRIM(O315))=0</formula>
    </cfRule>
  </conditionalFormatting>
  <conditionalFormatting sqref="J315:J320">
    <cfRule type="containsBlanks" dxfId="1257" priority="1272">
      <formula>LEN(TRIM(J315))=0</formula>
    </cfRule>
  </conditionalFormatting>
  <conditionalFormatting sqref="S198">
    <cfRule type="containsBlanks" dxfId="1256" priority="1311">
      <formula>LEN(TRIM(S198))=0</formula>
    </cfRule>
  </conditionalFormatting>
  <conditionalFormatting sqref="L319:L320 L316">
    <cfRule type="containsBlanks" dxfId="1255" priority="1270">
      <formula>LEN(TRIM(L316))=0</formula>
    </cfRule>
  </conditionalFormatting>
  <conditionalFormatting sqref="L319:L320 L316">
    <cfRule type="containsBlanks" dxfId="1254" priority="1269">
      <formula>LEN(TRIM(L316))=0</formula>
    </cfRule>
  </conditionalFormatting>
  <conditionalFormatting sqref="S198">
    <cfRule type="containsBlanks" dxfId="1253" priority="1310">
      <formula>LEN(TRIM(S198))=0</formula>
    </cfRule>
  </conditionalFormatting>
  <conditionalFormatting sqref="J251:J253 L251:L253 N251:T253 D251:H253">
    <cfRule type="containsBlanks" dxfId="1252" priority="1309">
      <formula>LEN(TRIM(D251))=0</formula>
    </cfRule>
  </conditionalFormatting>
  <conditionalFormatting sqref="S251:T253 H251:H253 E251:E253 L251:L253 J251:J253">
    <cfRule type="containsBlanks" dxfId="1251" priority="1308">
      <formula>LEN(TRIM(E251))=0</formula>
    </cfRule>
  </conditionalFormatting>
  <conditionalFormatting sqref="F251:F253">
    <cfRule type="containsBlanks" dxfId="1250" priority="1305">
      <formula>LEN(TRIM(F251))=0</formula>
    </cfRule>
  </conditionalFormatting>
  <conditionalFormatting sqref="G251:G253">
    <cfRule type="containsBlanks" dxfId="1249" priority="1304">
      <formula>LEN(TRIM(G251))=0</formula>
    </cfRule>
  </conditionalFormatting>
  <conditionalFormatting sqref="I247:I249">
    <cfRule type="containsBlanks" dxfId="1248" priority="665">
      <formula>LEN(TRIM(I247))=0</formula>
    </cfRule>
  </conditionalFormatting>
  <conditionalFormatting sqref="D40">
    <cfRule type="containsBlanks" dxfId="1247" priority="930">
      <formula>LEN(TRIM(D40))=0</formula>
    </cfRule>
  </conditionalFormatting>
  <conditionalFormatting sqref="H251:H253 S251:T253 E251:E253 L251:L253 J251:J253">
    <cfRule type="containsBlanks" dxfId="1246" priority="1307">
      <formula>LEN(TRIM(E251))=0</formula>
    </cfRule>
  </conditionalFormatting>
  <conditionalFormatting sqref="A251:B253">
    <cfRule type="containsBlanks" dxfId="1245" priority="1306">
      <formula>LEN(TRIM(A251))=0</formula>
    </cfRule>
  </conditionalFormatting>
  <conditionalFormatting sqref="A251:B253">
    <cfRule type="containsBlanks" dxfId="1244" priority="1299">
      <formula>LEN(TRIM(A251))=0</formula>
    </cfRule>
  </conditionalFormatting>
  <conditionalFormatting sqref="E251:E253">
    <cfRule type="containsBlanks" dxfId="1243" priority="1296">
      <formula>LEN(TRIM(E251))=0</formula>
    </cfRule>
  </conditionalFormatting>
  <conditionalFormatting sqref="J293:J294 L293:L294 N293:T294 A293:H294">
    <cfRule type="containsBlanks" dxfId="1242" priority="1295">
      <formula>LEN(TRIM(A293))=0</formula>
    </cfRule>
  </conditionalFormatting>
  <conditionalFormatting sqref="J301 L301 N301:P301 D301:H301">
    <cfRule type="containsBlanks" dxfId="1241" priority="1294">
      <formula>LEN(TRIM(D301))=0</formula>
    </cfRule>
  </conditionalFormatting>
  <conditionalFormatting sqref="O301:P301">
    <cfRule type="containsBlanks" dxfId="1240" priority="1287">
      <formula>LEN(TRIM(O301))=0</formula>
    </cfRule>
  </conditionalFormatting>
  <conditionalFormatting sqref="O301:P301">
    <cfRule type="containsBlanks" dxfId="1239" priority="1286">
      <formula>LEN(TRIM(O301))=0</formula>
    </cfRule>
  </conditionalFormatting>
  <conditionalFormatting sqref="J301">
    <cfRule type="containsBlanks" dxfId="1238" priority="1285">
      <formula>LEN(TRIM(J301))=0</formula>
    </cfRule>
  </conditionalFormatting>
  <conditionalFormatting sqref="J301">
    <cfRule type="containsBlanks" dxfId="1237" priority="1284">
      <formula>LEN(TRIM(J301))=0</formula>
    </cfRule>
  </conditionalFormatting>
  <conditionalFormatting sqref="E301 H301 T301">
    <cfRule type="containsBlanks" dxfId="1236" priority="1293">
      <formula>LEN(TRIM(E301))=0</formula>
    </cfRule>
  </conditionalFormatting>
  <conditionalFormatting sqref="D301">
    <cfRule type="containsBlanks" dxfId="1235" priority="1290">
      <formula>LEN(TRIM(D301))=0</formula>
    </cfRule>
  </conditionalFormatting>
  <conditionalFormatting sqref="F301">
    <cfRule type="containsBlanks" dxfId="1234" priority="1289">
      <formula>LEN(TRIM(F301))=0</formula>
    </cfRule>
  </conditionalFormatting>
  <conditionalFormatting sqref="G301">
    <cfRule type="containsBlanks" dxfId="1233" priority="1288">
      <formula>LEN(TRIM(G301))=0</formula>
    </cfRule>
  </conditionalFormatting>
  <conditionalFormatting sqref="I387">
    <cfRule type="containsBlanks" dxfId="1232" priority="647">
      <formula>LEN(TRIM(I387))=0</formula>
    </cfRule>
  </conditionalFormatting>
  <conditionalFormatting sqref="D59">
    <cfRule type="containsBlanks" dxfId="1231" priority="912">
      <formula>LEN(TRIM(D59))=0</formula>
    </cfRule>
  </conditionalFormatting>
  <conditionalFormatting sqref="E301 H301 T301">
    <cfRule type="containsBlanks" dxfId="1230" priority="1292">
      <formula>LEN(TRIM(E301))=0</formula>
    </cfRule>
  </conditionalFormatting>
  <conditionalFormatting sqref="A301:B301">
    <cfRule type="containsBlanks" dxfId="1229" priority="1291">
      <formula>LEN(TRIM(A301))=0</formula>
    </cfRule>
  </conditionalFormatting>
  <conditionalFormatting sqref="L301">
    <cfRule type="containsBlanks" dxfId="1228" priority="1283">
      <formula>LEN(TRIM(L301))=0</formula>
    </cfRule>
  </conditionalFormatting>
  <conditionalFormatting sqref="L301">
    <cfRule type="containsBlanks" dxfId="1227" priority="1282">
      <formula>LEN(TRIM(L301))=0</formula>
    </cfRule>
  </conditionalFormatting>
  <conditionalFormatting sqref="N301">
    <cfRule type="containsBlanks" dxfId="1226" priority="1280">
      <formula>LEN(TRIM(N301))=0</formula>
    </cfRule>
  </conditionalFormatting>
  <conditionalFormatting sqref="N301">
    <cfRule type="containsBlanks" dxfId="1225" priority="1281">
      <formula>LEN(TRIM(N301))=0</formula>
    </cfRule>
  </conditionalFormatting>
  <conditionalFormatting sqref="A301:B301 T301">
    <cfRule type="containsBlanks" dxfId="1224" priority="1279">
      <formula>LEN(TRIM(A301))=0</formula>
    </cfRule>
  </conditionalFormatting>
  <conditionalFormatting sqref="C301">
    <cfRule type="containsBlanks" dxfId="1223" priority="1278">
      <formula>LEN(TRIM(C301))=0</formula>
    </cfRule>
  </conditionalFormatting>
  <conditionalFormatting sqref="S301">
    <cfRule type="containsBlanks" dxfId="1222" priority="1277">
      <formula>LEN(TRIM(S301))=0</formula>
    </cfRule>
  </conditionalFormatting>
  <conditionalFormatting sqref="C324">
    <cfRule type="containsBlanks" dxfId="1221" priority="1240">
      <formula>LEN(TRIM(C324))=0</formula>
    </cfRule>
  </conditionalFormatting>
  <conditionalFormatting sqref="A324:B324">
    <cfRule type="containsBlanks" dxfId="1220" priority="1241">
      <formula>LEN(TRIM(A324))=0</formula>
    </cfRule>
  </conditionalFormatting>
  <conditionalFormatting sqref="S301">
    <cfRule type="containsBlanks" dxfId="1219" priority="1276">
      <formula>LEN(TRIM(S301))=0</formula>
    </cfRule>
  </conditionalFormatting>
  <conditionalFormatting sqref="C315:C320">
    <cfRule type="containsBlanks" dxfId="1218" priority="1266">
      <formula>LEN(TRIM(C315))=0</formula>
    </cfRule>
  </conditionalFormatting>
  <conditionalFormatting sqref="J315:J320">
    <cfRule type="containsBlanks" dxfId="1217" priority="1271">
      <formula>LEN(TRIM(J315))=0</formula>
    </cfRule>
  </conditionalFormatting>
  <conditionalFormatting sqref="N315:N320">
    <cfRule type="containsBlanks" dxfId="1216" priority="1268">
      <formula>LEN(TRIM(N315))=0</formula>
    </cfRule>
  </conditionalFormatting>
  <conditionalFormatting sqref="T315:T319 B315:B320">
    <cfRule type="containsBlanks" dxfId="1215" priority="1267">
      <formula>LEN(TRIM(B315))=0</formula>
    </cfRule>
  </conditionalFormatting>
  <conditionalFormatting sqref="H315:H320">
    <cfRule type="containsBlanks" dxfId="1214" priority="1265">
      <formula>LEN(TRIM(H315))=0</formula>
    </cfRule>
  </conditionalFormatting>
  <conditionalFormatting sqref="S315:S320">
    <cfRule type="containsBlanks" dxfId="1213" priority="1264">
      <formula>LEN(TRIM(S315))=0</formula>
    </cfRule>
  </conditionalFormatting>
  <conditionalFormatting sqref="C325">
    <cfRule type="containsBlanks" dxfId="1212" priority="1233">
      <formula>LEN(TRIM(C325))=0</formula>
    </cfRule>
  </conditionalFormatting>
  <conditionalFormatting sqref="A325:B325">
    <cfRule type="containsBlanks" dxfId="1211" priority="1234">
      <formula>LEN(TRIM(A325))=0</formula>
    </cfRule>
  </conditionalFormatting>
  <conditionalFormatting sqref="S315:S320">
    <cfRule type="containsBlanks" dxfId="1210" priority="1263">
      <formula>LEN(TRIM(S315))=0</formula>
    </cfRule>
  </conditionalFormatting>
  <conditionalFormatting sqref="F315:F320">
    <cfRule type="containsBlanks" dxfId="1209" priority="1262">
      <formula>LEN(TRIM(F315))=0</formula>
    </cfRule>
  </conditionalFormatting>
  <conditionalFormatting sqref="F315:F320">
    <cfRule type="containsBlanks" dxfId="1208" priority="1261">
      <formula>LEN(TRIM(F315))=0</formula>
    </cfRule>
  </conditionalFormatting>
  <conditionalFormatting sqref="T320">
    <cfRule type="containsBlanks" dxfId="1207" priority="1260">
      <formula>LEN(TRIM(T320))=0</formula>
    </cfRule>
  </conditionalFormatting>
  <conditionalFormatting sqref="T320">
    <cfRule type="containsBlanks" dxfId="1206" priority="1259">
      <formula>LEN(TRIM(T320))=0</formula>
    </cfRule>
  </conditionalFormatting>
  <conditionalFormatting sqref="N382:P382 D382:E382 J382 G382:H382">
    <cfRule type="containsBlanks" dxfId="1205" priority="1258">
      <formula>LEN(TRIM(D382))=0</formula>
    </cfRule>
  </conditionalFormatting>
  <conditionalFormatting sqref="C382">
    <cfRule type="containsBlanks" dxfId="1204" priority="1251">
      <formula>LEN(TRIM(C382))=0</formula>
    </cfRule>
  </conditionalFormatting>
  <conditionalFormatting sqref="N382:P382 A382:B382 T382">
    <cfRule type="containsBlanks" dxfId="1203" priority="1257">
      <formula>LEN(TRIM(A382))=0</formula>
    </cfRule>
  </conditionalFormatting>
  <conditionalFormatting sqref="O382:P382">
    <cfRule type="containsBlanks" dxfId="1202" priority="1256">
      <formula>LEN(TRIM(O382))=0</formula>
    </cfRule>
  </conditionalFormatting>
  <conditionalFormatting sqref="J382">
    <cfRule type="containsBlanks" dxfId="1201" priority="1254">
      <formula>LEN(TRIM(J382))=0</formula>
    </cfRule>
  </conditionalFormatting>
  <conditionalFormatting sqref="J382">
    <cfRule type="containsBlanks" dxfId="1200" priority="1255">
      <formula>LEN(TRIM(J382))=0</formula>
    </cfRule>
  </conditionalFormatting>
  <conditionalFormatting sqref="N382">
    <cfRule type="containsBlanks" dxfId="1199" priority="1253">
      <formula>LEN(TRIM(N382))=0</formula>
    </cfRule>
  </conditionalFormatting>
  <conditionalFormatting sqref="A382:B382 T382">
    <cfRule type="containsBlanks" dxfId="1198" priority="1252">
      <formula>LEN(TRIM(A382))=0</formula>
    </cfRule>
  </conditionalFormatting>
  <conditionalFormatting sqref="H382">
    <cfRule type="containsBlanks" dxfId="1197" priority="1250">
      <formula>LEN(TRIM(H382))=0</formula>
    </cfRule>
  </conditionalFormatting>
  <conditionalFormatting sqref="S382">
    <cfRule type="containsBlanks" dxfId="1196" priority="1249">
      <formula>LEN(TRIM(S382))=0</formula>
    </cfRule>
  </conditionalFormatting>
  <conditionalFormatting sqref="S382">
    <cfRule type="containsBlanks" dxfId="1195" priority="1248">
      <formula>LEN(TRIM(S382))=0</formula>
    </cfRule>
  </conditionalFormatting>
  <conditionalFormatting sqref="F382">
    <cfRule type="containsBlanks" dxfId="1194" priority="1247">
      <formula>LEN(TRIM(F382))=0</formula>
    </cfRule>
  </conditionalFormatting>
  <conditionalFormatting sqref="F382">
    <cfRule type="containsBlanks" dxfId="1193" priority="1246">
      <formula>LEN(TRIM(F382))=0</formula>
    </cfRule>
  </conditionalFormatting>
  <conditionalFormatting sqref="J321:J322 L321:L322 N321:P322 S321:T322 A321:H322">
    <cfRule type="containsBlanks" dxfId="1192" priority="1245">
      <formula>LEN(TRIM(A321))=0</formula>
    </cfRule>
  </conditionalFormatting>
  <conditionalFormatting sqref="F321:F322">
    <cfRule type="containsBlanks" dxfId="1191" priority="1244">
      <formula>LEN(TRIM(F321))=0</formula>
    </cfRule>
  </conditionalFormatting>
  <conditionalFormatting sqref="T322">
    <cfRule type="containsBlanks" dxfId="1190" priority="1243">
      <formula>LEN(TRIM(T322))=0</formula>
    </cfRule>
  </conditionalFormatting>
  <conditionalFormatting sqref="A324:B324 J324 L324 N324:P324 S324:T324 D324:H324">
    <cfRule type="containsBlanks" dxfId="1189" priority="1242">
      <formula>LEN(TRIM(A324))=0</formula>
    </cfRule>
  </conditionalFormatting>
  <conditionalFormatting sqref="H324">
    <cfRule type="containsBlanks" dxfId="1188" priority="1239">
      <formula>LEN(TRIM(H324))=0</formula>
    </cfRule>
  </conditionalFormatting>
  <conditionalFormatting sqref="S324">
    <cfRule type="containsBlanks" dxfId="1187" priority="1238">
      <formula>LEN(TRIM(S324))=0</formula>
    </cfRule>
  </conditionalFormatting>
  <conditionalFormatting sqref="S324">
    <cfRule type="containsBlanks" dxfId="1186" priority="1237">
      <formula>LEN(TRIM(S324))=0</formula>
    </cfRule>
  </conditionalFormatting>
  <conditionalFormatting sqref="F324">
    <cfRule type="containsBlanks" dxfId="1185" priority="1236">
      <formula>LEN(TRIM(F324))=0</formula>
    </cfRule>
  </conditionalFormatting>
  <conditionalFormatting sqref="A325:B325 J325 L325 N325:P325 S325:T325 D325:H325">
    <cfRule type="containsBlanks" dxfId="1184" priority="1235">
      <formula>LEN(TRIM(A325))=0</formula>
    </cfRule>
  </conditionalFormatting>
  <conditionalFormatting sqref="H325">
    <cfRule type="containsBlanks" dxfId="1183" priority="1232">
      <formula>LEN(TRIM(H325))=0</formula>
    </cfRule>
  </conditionalFormatting>
  <conditionalFormatting sqref="S325">
    <cfRule type="containsBlanks" dxfId="1182" priority="1231">
      <formula>LEN(TRIM(S325))=0</formula>
    </cfRule>
  </conditionalFormatting>
  <conditionalFormatting sqref="S325">
    <cfRule type="containsBlanks" dxfId="1181" priority="1230">
      <formula>LEN(TRIM(S325))=0</formula>
    </cfRule>
  </conditionalFormatting>
  <conditionalFormatting sqref="F325">
    <cfRule type="containsBlanks" dxfId="1180" priority="1229">
      <formula>LEN(TRIM(F325))=0</formula>
    </cfRule>
  </conditionalFormatting>
  <conditionalFormatting sqref="A326:B328 J326:J328 L326:L328 N326:P328 S326:T328 D326:H328">
    <cfRule type="containsBlanks" dxfId="1179" priority="1228">
      <formula>LEN(TRIM(A326))=0</formula>
    </cfRule>
  </conditionalFormatting>
  <conditionalFormatting sqref="C326:C328">
    <cfRule type="containsBlanks" dxfId="1178" priority="1226">
      <formula>LEN(TRIM(C326))=0</formula>
    </cfRule>
  </conditionalFormatting>
  <conditionalFormatting sqref="A326:B328">
    <cfRule type="containsBlanks" dxfId="1177" priority="1227">
      <formula>LEN(TRIM(A326))=0</formula>
    </cfRule>
  </conditionalFormatting>
  <conditionalFormatting sqref="H326:H328">
    <cfRule type="containsBlanks" dxfId="1176" priority="1225">
      <formula>LEN(TRIM(H326))=0</formula>
    </cfRule>
  </conditionalFormatting>
  <conditionalFormatting sqref="S326:S328">
    <cfRule type="containsBlanks" dxfId="1175" priority="1224">
      <formula>LEN(TRIM(S326))=0</formula>
    </cfRule>
  </conditionalFormatting>
  <conditionalFormatting sqref="S326:S328">
    <cfRule type="containsBlanks" dxfId="1174" priority="1223">
      <formula>LEN(TRIM(S326))=0</formula>
    </cfRule>
  </conditionalFormatting>
  <conditionalFormatting sqref="S425">
    <cfRule type="containsBlanks" dxfId="1173" priority="1196">
      <formula>LEN(TRIM(S425))=0</formula>
    </cfRule>
  </conditionalFormatting>
  <conditionalFormatting sqref="S425">
    <cfRule type="containsBlanks" dxfId="1172" priority="1195">
      <formula>LEN(TRIM(S425))=0</formula>
    </cfRule>
  </conditionalFormatting>
  <conditionalFormatting sqref="F326:F328">
    <cfRule type="containsBlanks" dxfId="1171" priority="1222">
      <formula>LEN(TRIM(F326))=0</formula>
    </cfRule>
  </conditionalFormatting>
  <conditionalFormatting sqref="T425 D425 J425 L425 N425:P425 F425:H425">
    <cfRule type="containsBlanks" dxfId="1170" priority="1221">
      <formula>LEN(TRIM(D425))=0</formula>
    </cfRule>
  </conditionalFormatting>
  <conditionalFormatting sqref="T425">
    <cfRule type="containsBlanks" dxfId="1169" priority="1220">
      <formula>LEN(TRIM(T425))=0</formula>
    </cfRule>
  </conditionalFormatting>
  <conditionalFormatting sqref="O425:P425">
    <cfRule type="containsBlanks" dxfId="1168" priority="1219">
      <formula>LEN(TRIM(O425))=0</formula>
    </cfRule>
  </conditionalFormatting>
  <conditionalFormatting sqref="L425">
    <cfRule type="containsBlanks" dxfId="1167" priority="1215">
      <formula>LEN(TRIM(L425))=0</formula>
    </cfRule>
  </conditionalFormatting>
  <conditionalFormatting sqref="J425">
    <cfRule type="containsBlanks" dxfId="1166" priority="1218">
      <formula>LEN(TRIM(J425))=0</formula>
    </cfRule>
  </conditionalFormatting>
  <conditionalFormatting sqref="J425">
    <cfRule type="containsBlanks" dxfId="1165" priority="1217">
      <formula>LEN(TRIM(J425))=0</formula>
    </cfRule>
  </conditionalFormatting>
  <conditionalFormatting sqref="L425">
    <cfRule type="containsBlanks" dxfId="1164" priority="1216">
      <formula>LEN(TRIM(L425))=0</formula>
    </cfRule>
  </conditionalFormatting>
  <conditionalFormatting sqref="N425">
    <cfRule type="containsBlanks" dxfId="1163" priority="1214">
      <formula>LEN(TRIM(N425))=0</formula>
    </cfRule>
  </conditionalFormatting>
  <conditionalFormatting sqref="H425">
    <cfRule type="containsBlanks" dxfId="1162" priority="1212">
      <formula>LEN(TRIM(H425))=0</formula>
    </cfRule>
  </conditionalFormatting>
  <conditionalFormatting sqref="C425">
    <cfRule type="containsBlanks" dxfId="1161" priority="1213">
      <formula>LEN(TRIM(C425))=0</formula>
    </cfRule>
  </conditionalFormatting>
  <conditionalFormatting sqref="F425">
    <cfRule type="containsBlanks" dxfId="1160" priority="1210">
      <formula>LEN(TRIM(F425))=0</formula>
    </cfRule>
  </conditionalFormatting>
  <conditionalFormatting sqref="D425">
    <cfRule type="containsBlanks" dxfId="1159" priority="1211">
      <formula>LEN(TRIM(D425))=0</formula>
    </cfRule>
  </conditionalFormatting>
  <conditionalFormatting sqref="G425">
    <cfRule type="containsBlanks" dxfId="1158" priority="1209">
      <formula>LEN(TRIM(G425))=0</formula>
    </cfRule>
  </conditionalFormatting>
  <conditionalFormatting sqref="K199">
    <cfRule type="containsBlanks" dxfId="1157" priority="484">
      <formula>LEN(TRIM(K199))=0</formula>
    </cfRule>
  </conditionalFormatting>
  <conditionalFormatting sqref="I392:I396">
    <cfRule type="containsBlanks" dxfId="1156" priority="744">
      <formula>LEN(TRIM(I392))=0</formula>
    </cfRule>
  </conditionalFormatting>
  <conditionalFormatting sqref="O425:P425">
    <cfRule type="containsBlanks" dxfId="1155" priority="1208">
      <formula>LEN(TRIM(O425))=0</formula>
    </cfRule>
  </conditionalFormatting>
  <conditionalFormatting sqref="K335:K337">
    <cfRule type="containsBlanks" dxfId="1154" priority="410">
      <formula>LEN(TRIM(K335))=0</formula>
    </cfRule>
  </conditionalFormatting>
  <conditionalFormatting sqref="J425">
    <cfRule type="containsBlanks" dxfId="1153" priority="1207">
      <formula>LEN(TRIM(J425))=0</formula>
    </cfRule>
  </conditionalFormatting>
  <conditionalFormatting sqref="J425">
    <cfRule type="containsBlanks" dxfId="1152" priority="1206">
      <formula>LEN(TRIM(J425))=0</formula>
    </cfRule>
  </conditionalFormatting>
  <conditionalFormatting sqref="N425">
    <cfRule type="containsBlanks" dxfId="1151" priority="1203">
      <formula>LEN(TRIM(N425))=0</formula>
    </cfRule>
  </conditionalFormatting>
  <conditionalFormatting sqref="L425">
    <cfRule type="containsBlanks" dxfId="1150" priority="1204">
      <formula>LEN(TRIM(L425))=0</formula>
    </cfRule>
  </conditionalFormatting>
  <conditionalFormatting sqref="L425">
    <cfRule type="containsBlanks" dxfId="1149" priority="1205">
      <formula>LEN(TRIM(L425))=0</formula>
    </cfRule>
  </conditionalFormatting>
  <conditionalFormatting sqref="H425">
    <cfRule type="containsBlanks" dxfId="1148" priority="1202">
      <formula>LEN(TRIM(H425))=0</formula>
    </cfRule>
  </conditionalFormatting>
  <conditionalFormatting sqref="H425">
    <cfRule type="containsBlanks" dxfId="1147" priority="1201">
      <formula>LEN(TRIM(H425))=0</formula>
    </cfRule>
  </conditionalFormatting>
  <conditionalFormatting sqref="H425">
    <cfRule type="containsBlanks" dxfId="1146" priority="1199">
      <formula>LEN(TRIM(H425))=0</formula>
    </cfRule>
  </conditionalFormatting>
  <conditionalFormatting sqref="H425">
    <cfRule type="containsBlanks" dxfId="1145" priority="1200">
      <formula>LEN(TRIM(H425))=0</formula>
    </cfRule>
  </conditionalFormatting>
  <conditionalFormatting sqref="S345">
    <cfRule type="containsBlanks" dxfId="1144" priority="1174">
      <formula>LEN(TRIM(S345))=0</formula>
    </cfRule>
  </conditionalFormatting>
  <conditionalFormatting sqref="S345">
    <cfRule type="containsBlanks" dxfId="1143" priority="1173">
      <formula>LEN(TRIM(S345))=0</formula>
    </cfRule>
  </conditionalFormatting>
  <conditionalFormatting sqref="T345 J345 L345 N345:P345 D345:H345">
    <cfRule type="containsBlanks" dxfId="1142" priority="1194">
      <formula>LEN(TRIM(D345))=0</formula>
    </cfRule>
  </conditionalFormatting>
  <conditionalFormatting sqref="N345">
    <cfRule type="containsBlanks" dxfId="1141" priority="1181">
      <formula>LEN(TRIM(N345))=0</formula>
    </cfRule>
  </conditionalFormatting>
  <conditionalFormatting sqref="H345">
    <cfRule type="containsBlanks" dxfId="1140" priority="1180">
      <formula>LEN(TRIM(H345))=0</formula>
    </cfRule>
  </conditionalFormatting>
  <conditionalFormatting sqref="H345">
    <cfRule type="containsBlanks" dxfId="1139" priority="1179">
      <formula>LEN(TRIM(H345))=0</formula>
    </cfRule>
  </conditionalFormatting>
  <conditionalFormatting sqref="N345">
    <cfRule type="containsBlanks" dxfId="1138" priority="1182">
      <formula>LEN(TRIM(N345))=0</formula>
    </cfRule>
  </conditionalFormatting>
  <conditionalFormatting sqref="H345">
    <cfRule type="containsBlanks" dxfId="1137" priority="1177">
      <formula>LEN(TRIM(H345))=0</formula>
    </cfRule>
  </conditionalFormatting>
  <conditionalFormatting sqref="H345">
    <cfRule type="containsBlanks" dxfId="1136" priority="1178">
      <formula>LEN(TRIM(H345))=0</formula>
    </cfRule>
  </conditionalFormatting>
  <conditionalFormatting sqref="E345">
    <cfRule type="containsBlanks" dxfId="1135" priority="1193">
      <formula>LEN(TRIM(E345))=0</formula>
    </cfRule>
  </conditionalFormatting>
  <conditionalFormatting sqref="D345">
    <cfRule type="containsBlanks" dxfId="1134" priority="1191">
      <formula>LEN(TRIM(D345))=0</formula>
    </cfRule>
  </conditionalFormatting>
  <conditionalFormatting sqref="F345">
    <cfRule type="containsBlanks" dxfId="1133" priority="1190">
      <formula>LEN(TRIM(F345))=0</formula>
    </cfRule>
  </conditionalFormatting>
  <conditionalFormatting sqref="G345">
    <cfRule type="containsBlanks" dxfId="1132" priority="1189">
      <formula>LEN(TRIM(G345))=0</formula>
    </cfRule>
  </conditionalFormatting>
  <conditionalFormatting sqref="K137">
    <cfRule type="containsBlanks" dxfId="1131" priority="456">
      <formula>LEN(TRIM(K137))=0</formula>
    </cfRule>
  </conditionalFormatting>
  <conditionalFormatting sqref="I74">
    <cfRule type="containsBlanks" dxfId="1130" priority="716">
      <formula>LEN(TRIM(I74))=0</formula>
    </cfRule>
  </conditionalFormatting>
  <conditionalFormatting sqref="O345:P345">
    <cfRule type="containsBlanks" dxfId="1129" priority="1187">
      <formula>LEN(TRIM(O345))=0</formula>
    </cfRule>
  </conditionalFormatting>
  <conditionalFormatting sqref="O345:P345">
    <cfRule type="containsBlanks" dxfId="1128" priority="1188">
      <formula>LEN(TRIM(O345))=0</formula>
    </cfRule>
  </conditionalFormatting>
  <conditionalFormatting sqref="E345">
    <cfRule type="containsBlanks" dxfId="1127" priority="1192">
      <formula>LEN(TRIM(E345))=0</formula>
    </cfRule>
  </conditionalFormatting>
  <conditionalFormatting sqref="J345">
    <cfRule type="containsBlanks" dxfId="1126" priority="1186">
      <formula>LEN(TRIM(J345))=0</formula>
    </cfRule>
  </conditionalFormatting>
  <conditionalFormatting sqref="J345">
    <cfRule type="containsBlanks" dxfId="1125" priority="1185">
      <formula>LEN(TRIM(J345))=0</formula>
    </cfRule>
  </conditionalFormatting>
  <conditionalFormatting sqref="L345">
    <cfRule type="containsBlanks" dxfId="1124" priority="1183">
      <formula>LEN(TRIM(L345))=0</formula>
    </cfRule>
  </conditionalFormatting>
  <conditionalFormatting sqref="L345">
    <cfRule type="containsBlanks" dxfId="1123" priority="1184">
      <formula>LEN(TRIM(L345))=0</formula>
    </cfRule>
  </conditionalFormatting>
  <conditionalFormatting sqref="S345">
    <cfRule type="containsBlanks" dxfId="1122" priority="1176">
      <formula>LEN(TRIM(S345))=0</formula>
    </cfRule>
  </conditionalFormatting>
  <conditionalFormatting sqref="L388">
    <cfRule type="containsBlanks" dxfId="1121" priority="1148">
      <formula>LEN(TRIM(L388))=0</formula>
    </cfRule>
  </conditionalFormatting>
  <conditionalFormatting sqref="J388">
    <cfRule type="containsBlanks" dxfId="1120" priority="1149">
      <formula>LEN(TRIM(J388))=0</formula>
    </cfRule>
  </conditionalFormatting>
  <conditionalFormatting sqref="S345">
    <cfRule type="containsBlanks" dxfId="1119" priority="1175">
      <formula>LEN(TRIM(S345))=0</formula>
    </cfRule>
  </conditionalFormatting>
  <conditionalFormatting sqref="L388">
    <cfRule type="containsBlanks" dxfId="1118" priority="1147">
      <formula>LEN(TRIM(L388))=0</formula>
    </cfRule>
  </conditionalFormatting>
  <conditionalFormatting sqref="N388">
    <cfRule type="containsBlanks" dxfId="1117" priority="1146">
      <formula>LEN(TRIM(N388))=0</formula>
    </cfRule>
  </conditionalFormatting>
  <conditionalFormatting sqref="H388">
    <cfRule type="containsBlanks" dxfId="1116" priority="1144">
      <formula>LEN(TRIM(H388))=0</formula>
    </cfRule>
  </conditionalFormatting>
  <conditionalFormatting sqref="H388">
    <cfRule type="containsBlanks" dxfId="1115" priority="1143">
      <formula>LEN(TRIM(H388))=0</formula>
    </cfRule>
  </conditionalFormatting>
  <conditionalFormatting sqref="N347:P347 T347 J347 A347:H347">
    <cfRule type="containsBlanks" dxfId="1114" priority="1172">
      <formula>LEN(TRIM(A347))=0</formula>
    </cfRule>
  </conditionalFormatting>
  <conditionalFormatting sqref="N347:P347 T347">
    <cfRule type="containsBlanks" dxfId="1113" priority="1171">
      <formula>LEN(TRIM(N347))=0</formula>
    </cfRule>
  </conditionalFormatting>
  <conditionalFormatting sqref="O347:P347">
    <cfRule type="containsBlanks" dxfId="1112" priority="1170">
      <formula>LEN(TRIM(O347))=0</formula>
    </cfRule>
  </conditionalFormatting>
  <conditionalFormatting sqref="J347">
    <cfRule type="containsBlanks" dxfId="1111" priority="1169">
      <formula>LEN(TRIM(J347))=0</formula>
    </cfRule>
  </conditionalFormatting>
  <conditionalFormatting sqref="J347">
    <cfRule type="containsBlanks" dxfId="1110" priority="1168">
      <formula>LEN(TRIM(J347))=0</formula>
    </cfRule>
  </conditionalFormatting>
  <conditionalFormatting sqref="N347">
    <cfRule type="containsBlanks" dxfId="1109" priority="1167">
      <formula>LEN(TRIM(N347))=0</formula>
    </cfRule>
  </conditionalFormatting>
  <conditionalFormatting sqref="T347">
    <cfRule type="containsBlanks" dxfId="1108" priority="1166">
      <formula>LEN(TRIM(T347))=0</formula>
    </cfRule>
  </conditionalFormatting>
  <conditionalFormatting sqref="H347">
    <cfRule type="containsBlanks" dxfId="1107" priority="1165">
      <formula>LEN(TRIM(H347))=0</formula>
    </cfRule>
  </conditionalFormatting>
  <conditionalFormatting sqref="S347">
    <cfRule type="containsBlanks" dxfId="1106" priority="1164">
      <formula>LEN(TRIM(S347))=0</formula>
    </cfRule>
  </conditionalFormatting>
  <conditionalFormatting sqref="J389">
    <cfRule type="containsBlanks" dxfId="1105" priority="1134">
      <formula>LEN(TRIM(J389))=0</formula>
    </cfRule>
  </conditionalFormatting>
  <conditionalFormatting sqref="J389">
    <cfRule type="containsBlanks" dxfId="1104" priority="1135">
      <formula>LEN(TRIM(J389))=0</formula>
    </cfRule>
  </conditionalFormatting>
  <conditionalFormatting sqref="S347">
    <cfRule type="containsBlanks" dxfId="1103" priority="1163">
      <formula>LEN(TRIM(S347))=0</formula>
    </cfRule>
  </conditionalFormatting>
  <conditionalFormatting sqref="F347">
    <cfRule type="containsBlanks" dxfId="1102" priority="1162">
      <formula>LEN(TRIM(F347))=0</formula>
    </cfRule>
  </conditionalFormatting>
  <conditionalFormatting sqref="D389 D388:G388 F389:G389 J388:J389 L388 N388:P389 H388:H389">
    <cfRule type="containsBlanks" dxfId="1101" priority="1161">
      <formula>LEN(TRIM(D388))=0</formula>
    </cfRule>
  </conditionalFormatting>
  <conditionalFormatting sqref="A388:B388 T388:T389">
    <cfRule type="containsBlanks" dxfId="1100" priority="1160">
      <formula>LEN(TRIM(A388))=0</formula>
    </cfRule>
  </conditionalFormatting>
  <conditionalFormatting sqref="A388:B388 T388:T389">
    <cfRule type="containsBlanks" dxfId="1099" priority="1159">
      <formula>LEN(TRIM(A388))=0</formula>
    </cfRule>
  </conditionalFormatting>
  <conditionalFormatting sqref="C388">
    <cfRule type="containsBlanks" dxfId="1098" priority="1158">
      <formula>LEN(TRIM(C388))=0</formula>
    </cfRule>
  </conditionalFormatting>
  <conditionalFormatting sqref="E388">
    <cfRule type="containsBlanks" dxfId="1097" priority="1157">
      <formula>LEN(TRIM(E388))=0</formula>
    </cfRule>
  </conditionalFormatting>
  <conditionalFormatting sqref="D388">
    <cfRule type="containsBlanks" dxfId="1096" priority="1155">
      <formula>LEN(TRIM(D388))=0</formula>
    </cfRule>
  </conditionalFormatting>
  <conditionalFormatting sqref="F388">
    <cfRule type="containsBlanks" dxfId="1095" priority="1154">
      <formula>LEN(TRIM(F388))=0</formula>
    </cfRule>
  </conditionalFormatting>
  <conditionalFormatting sqref="G388">
    <cfRule type="containsBlanks" dxfId="1094" priority="1153">
      <formula>LEN(TRIM(G388))=0</formula>
    </cfRule>
  </conditionalFormatting>
  <conditionalFormatting sqref="I217:I222">
    <cfRule type="containsBlanks" dxfId="1093" priority="670">
      <formula>LEN(TRIM(I217))=0</formula>
    </cfRule>
  </conditionalFormatting>
  <conditionalFormatting sqref="O388:P388">
    <cfRule type="containsBlanks" dxfId="1092" priority="1151">
      <formula>LEN(TRIM(O388))=0</formula>
    </cfRule>
  </conditionalFormatting>
  <conditionalFormatting sqref="O388:P388">
    <cfRule type="containsBlanks" dxfId="1091" priority="1152">
      <formula>LEN(TRIM(O388))=0</formula>
    </cfRule>
  </conditionalFormatting>
  <conditionalFormatting sqref="E388">
    <cfRule type="containsBlanks" dxfId="1090" priority="1156">
      <formula>LEN(TRIM(E388))=0</formula>
    </cfRule>
  </conditionalFormatting>
  <conditionalFormatting sqref="J388">
    <cfRule type="containsBlanks" dxfId="1089" priority="1150">
      <formula>LEN(TRIM(J388))=0</formula>
    </cfRule>
  </conditionalFormatting>
  <conditionalFormatting sqref="N388">
    <cfRule type="containsBlanks" dxfId="1088" priority="1145">
      <formula>LEN(TRIM(N388))=0</formula>
    </cfRule>
  </conditionalFormatting>
  <conditionalFormatting sqref="H388">
    <cfRule type="containsBlanks" dxfId="1087" priority="1141">
      <formula>LEN(TRIM(H388))=0</formula>
    </cfRule>
  </conditionalFormatting>
  <conditionalFormatting sqref="H388">
    <cfRule type="containsBlanks" dxfId="1086" priority="1142">
      <formula>LEN(TRIM(H388))=0</formula>
    </cfRule>
  </conditionalFormatting>
  <conditionalFormatting sqref="N389">
    <cfRule type="containsBlanks" dxfId="1085" priority="1132">
      <formula>LEN(TRIM(N389))=0</formula>
    </cfRule>
  </conditionalFormatting>
  <conditionalFormatting sqref="N389">
    <cfRule type="containsBlanks" dxfId="1084" priority="1133">
      <formula>LEN(TRIM(N389))=0</formula>
    </cfRule>
  </conditionalFormatting>
  <conditionalFormatting sqref="M51">
    <cfRule type="containsBlanks" dxfId="1083" priority="319">
      <formula>LEN(TRIM(M51))=0</formula>
    </cfRule>
  </conditionalFormatting>
  <conditionalFormatting sqref="D389">
    <cfRule type="containsBlanks" dxfId="1082" priority="1140">
      <formula>LEN(TRIM(D389))=0</formula>
    </cfRule>
  </conditionalFormatting>
  <conditionalFormatting sqref="F389">
    <cfRule type="containsBlanks" dxfId="1081" priority="1139">
      <formula>LEN(TRIM(F389))=0</formula>
    </cfRule>
  </conditionalFormatting>
  <conditionalFormatting sqref="G389">
    <cfRule type="containsBlanks" dxfId="1080" priority="1138">
      <formula>LEN(TRIM(G389))=0</formula>
    </cfRule>
  </conditionalFormatting>
  <conditionalFormatting sqref="I361:I362">
    <cfRule type="containsBlanks" dxfId="1079" priority="651">
      <formula>LEN(TRIM(I361))=0</formula>
    </cfRule>
  </conditionalFormatting>
  <conditionalFormatting sqref="O389:P389">
    <cfRule type="containsBlanks" dxfId="1078" priority="1136">
      <formula>LEN(TRIM(O389))=0</formula>
    </cfRule>
  </conditionalFormatting>
  <conditionalFormatting sqref="O389:P389">
    <cfRule type="containsBlanks" dxfId="1077" priority="1137">
      <formula>LEN(TRIM(O389))=0</formula>
    </cfRule>
  </conditionalFormatting>
  <conditionalFormatting sqref="M51">
    <cfRule type="containsBlanks" dxfId="1076" priority="318">
      <formula>LEN(TRIM(M51))=0</formula>
    </cfRule>
  </conditionalFormatting>
  <conditionalFormatting sqref="H389">
    <cfRule type="containsBlanks" dxfId="1075" priority="1130">
      <formula>LEN(TRIM(H389))=0</formula>
    </cfRule>
  </conditionalFormatting>
  <conditionalFormatting sqref="H389">
    <cfRule type="containsBlanks" dxfId="1074" priority="1131">
      <formula>LEN(TRIM(H389))=0</formula>
    </cfRule>
  </conditionalFormatting>
  <conditionalFormatting sqref="H389">
    <cfRule type="containsBlanks" dxfId="1073" priority="1128">
      <formula>LEN(TRIM(H389))=0</formula>
    </cfRule>
  </conditionalFormatting>
  <conditionalFormatting sqref="H389">
    <cfRule type="containsBlanks" dxfId="1072" priority="1129">
      <formula>LEN(TRIM(H389))=0</formula>
    </cfRule>
  </conditionalFormatting>
  <conditionalFormatting sqref="S388">
    <cfRule type="containsBlanks" dxfId="1071" priority="1127">
      <formula>LEN(TRIM(S388))=0</formula>
    </cfRule>
  </conditionalFormatting>
  <conditionalFormatting sqref="N391">
    <cfRule type="containsBlanks" dxfId="1070" priority="1107">
      <formula>LEN(TRIM(N391))=0</formula>
    </cfRule>
  </conditionalFormatting>
  <conditionalFormatting sqref="N391">
    <cfRule type="containsBlanks" dxfId="1069" priority="1108">
      <formula>LEN(TRIM(N391))=0</formula>
    </cfRule>
  </conditionalFormatting>
  <conditionalFormatting sqref="S388">
    <cfRule type="containsBlanks" dxfId="1068" priority="1126">
      <formula>LEN(TRIM(S388))=0</formula>
    </cfRule>
  </conditionalFormatting>
  <conditionalFormatting sqref="H391">
    <cfRule type="containsBlanks" dxfId="1067" priority="1106">
      <formula>LEN(TRIM(H391))=0</formula>
    </cfRule>
  </conditionalFormatting>
  <conditionalFormatting sqref="H391">
    <cfRule type="containsBlanks" dxfId="1066" priority="1105">
      <formula>LEN(TRIM(H391))=0</formula>
    </cfRule>
  </conditionalFormatting>
  <conditionalFormatting sqref="S388">
    <cfRule type="containsBlanks" dxfId="1065" priority="1125">
      <formula>LEN(TRIM(S388))=0</formula>
    </cfRule>
  </conditionalFormatting>
  <conditionalFormatting sqref="H391">
    <cfRule type="containsBlanks" dxfId="1064" priority="1103">
      <formula>LEN(TRIM(H391))=0</formula>
    </cfRule>
  </conditionalFormatting>
  <conditionalFormatting sqref="S391">
    <cfRule type="containsBlanks" dxfId="1063" priority="1102">
      <formula>LEN(TRIM(S391))=0</formula>
    </cfRule>
  </conditionalFormatting>
  <conditionalFormatting sqref="S388">
    <cfRule type="containsBlanks" dxfId="1062" priority="1124">
      <formula>LEN(TRIM(S388))=0</formula>
    </cfRule>
  </conditionalFormatting>
  <conditionalFormatting sqref="S389">
    <cfRule type="containsBlanks" dxfId="1061" priority="1123">
      <formula>LEN(TRIM(S389))=0</formula>
    </cfRule>
  </conditionalFormatting>
  <conditionalFormatting sqref="S389">
    <cfRule type="containsBlanks" dxfId="1060" priority="1122">
      <formula>LEN(TRIM(S389))=0</formula>
    </cfRule>
  </conditionalFormatting>
  <conditionalFormatting sqref="S391">
    <cfRule type="containsBlanks" dxfId="1059" priority="1100">
      <formula>LEN(TRIM(S391))=0</formula>
    </cfRule>
  </conditionalFormatting>
  <conditionalFormatting sqref="S389">
    <cfRule type="containsBlanks" dxfId="1058" priority="1121">
      <formula>LEN(TRIM(S389))=0</formula>
    </cfRule>
  </conditionalFormatting>
  <conditionalFormatting sqref="S391">
    <cfRule type="containsBlanks" dxfId="1057" priority="1099">
      <formula>LEN(TRIM(S391))=0</formula>
    </cfRule>
  </conditionalFormatting>
  <conditionalFormatting sqref="J397:J399 L397 N397:P399 A397:H399">
    <cfRule type="containsBlanks" dxfId="1056" priority="1098">
      <formula>LEN(TRIM(A397))=0</formula>
    </cfRule>
  </conditionalFormatting>
  <conditionalFormatting sqref="S389">
    <cfRule type="containsBlanks" dxfId="1055" priority="1120">
      <formula>LEN(TRIM(S389))=0</formula>
    </cfRule>
  </conditionalFormatting>
  <conditionalFormatting sqref="T391 N391:P391 D391 J391 F391:H391">
    <cfRule type="containsBlanks" dxfId="1054" priority="1119">
      <formula>LEN(TRIM(D391))=0</formula>
    </cfRule>
  </conditionalFormatting>
  <conditionalFormatting sqref="A391:B391">
    <cfRule type="containsBlanks" dxfId="1053" priority="1118">
      <formula>LEN(TRIM(A391))=0</formula>
    </cfRule>
  </conditionalFormatting>
  <conditionalFormatting sqref="A391:B391">
    <cfRule type="containsBlanks" dxfId="1052" priority="1117">
      <formula>LEN(TRIM(A391))=0</formula>
    </cfRule>
  </conditionalFormatting>
  <conditionalFormatting sqref="C391">
    <cfRule type="containsBlanks" dxfId="1051" priority="1116">
      <formula>LEN(TRIM(C391))=0</formula>
    </cfRule>
  </conditionalFormatting>
  <conditionalFormatting sqref="M84:M85">
    <cfRule type="containsBlanks" dxfId="1050" priority="275">
      <formula>LEN(TRIM(M84))=0</formula>
    </cfRule>
  </conditionalFormatting>
  <conditionalFormatting sqref="D391">
    <cfRule type="containsBlanks" dxfId="1049" priority="1115">
      <formula>LEN(TRIM(D391))=0</formula>
    </cfRule>
  </conditionalFormatting>
  <conditionalFormatting sqref="F391">
    <cfRule type="containsBlanks" dxfId="1048" priority="1114">
      <formula>LEN(TRIM(F391))=0</formula>
    </cfRule>
  </conditionalFormatting>
  <conditionalFormatting sqref="G391">
    <cfRule type="containsBlanks" dxfId="1047" priority="1113">
      <formula>LEN(TRIM(G391))=0</formula>
    </cfRule>
  </conditionalFormatting>
  <conditionalFormatting sqref="K301">
    <cfRule type="containsBlanks" dxfId="1046" priority="353">
      <formula>LEN(TRIM(K301))=0</formula>
    </cfRule>
  </conditionalFormatting>
  <conditionalFormatting sqref="I147">
    <cfRule type="containsBlanks" dxfId="1045" priority="612">
      <formula>LEN(TRIM(I147))=0</formula>
    </cfRule>
  </conditionalFormatting>
  <conditionalFormatting sqref="O391:P391">
    <cfRule type="containsBlanks" dxfId="1044" priority="1111">
      <formula>LEN(TRIM(O391))=0</formula>
    </cfRule>
  </conditionalFormatting>
  <conditionalFormatting sqref="O391:P391">
    <cfRule type="containsBlanks" dxfId="1043" priority="1112">
      <formula>LEN(TRIM(O391))=0</formula>
    </cfRule>
  </conditionalFormatting>
  <conditionalFormatting sqref="M84:M85">
    <cfRule type="containsBlanks" dxfId="1042" priority="274">
      <formula>LEN(TRIM(M84))=0</formula>
    </cfRule>
  </conditionalFormatting>
  <conditionalFormatting sqref="J391">
    <cfRule type="containsBlanks" dxfId="1041" priority="1110">
      <formula>LEN(TRIM(J391))=0</formula>
    </cfRule>
  </conditionalFormatting>
  <conditionalFormatting sqref="J391">
    <cfRule type="containsBlanks" dxfId="1040" priority="1109">
      <formula>LEN(TRIM(J391))=0</formula>
    </cfRule>
  </conditionalFormatting>
  <conditionalFormatting sqref="H391">
    <cfRule type="containsBlanks" dxfId="1039" priority="1104">
      <formula>LEN(TRIM(H391))=0</formula>
    </cfRule>
  </conditionalFormatting>
  <conditionalFormatting sqref="S391">
    <cfRule type="containsBlanks" dxfId="1038" priority="1101">
      <formula>LEN(TRIM(S391))=0</formula>
    </cfRule>
  </conditionalFormatting>
  <conditionalFormatting sqref="S397:S399">
    <cfRule type="containsBlanks" dxfId="1037" priority="1097">
      <formula>LEN(TRIM(S397))=0</formula>
    </cfRule>
  </conditionalFormatting>
  <conditionalFormatting sqref="S397:S399">
    <cfRule type="containsBlanks" dxfId="1036" priority="1096">
      <formula>LEN(TRIM(S397))=0</formula>
    </cfRule>
  </conditionalFormatting>
  <conditionalFormatting sqref="F397">
    <cfRule type="containsBlanks" dxfId="1035" priority="1095">
      <formula>LEN(TRIM(F397))=0</formula>
    </cfRule>
  </conditionalFormatting>
  <conditionalFormatting sqref="F398">
    <cfRule type="containsBlanks" dxfId="1034" priority="1094">
      <formula>LEN(TRIM(F398))=0</formula>
    </cfRule>
  </conditionalFormatting>
  <conditionalFormatting sqref="F399">
    <cfRule type="containsBlanks" dxfId="1033" priority="1093">
      <formula>LEN(TRIM(F399))=0</formula>
    </cfRule>
  </conditionalFormatting>
  <conditionalFormatting sqref="T397">
    <cfRule type="containsBlanks" dxfId="1032" priority="1092">
      <formula>LEN(TRIM(T397))=0</formula>
    </cfRule>
  </conditionalFormatting>
  <conditionalFormatting sqref="N401:P401 J401 A401:H401">
    <cfRule type="containsBlanks" dxfId="1031" priority="1091">
      <formula>LEN(TRIM(A401))=0</formula>
    </cfRule>
  </conditionalFormatting>
  <conditionalFormatting sqref="S401">
    <cfRule type="containsBlanks" dxfId="1030" priority="1090">
      <formula>LEN(TRIM(S401))=0</formula>
    </cfRule>
  </conditionalFormatting>
  <conditionalFormatting sqref="S401">
    <cfRule type="containsBlanks" dxfId="1029" priority="1089">
      <formula>LEN(TRIM(S401))=0</formula>
    </cfRule>
  </conditionalFormatting>
  <conditionalFormatting sqref="F401">
    <cfRule type="containsBlanks" dxfId="1028" priority="1088">
      <formula>LEN(TRIM(F401))=0</formula>
    </cfRule>
  </conditionalFormatting>
  <conditionalFormatting sqref="T401">
    <cfRule type="containsBlanks" dxfId="1027" priority="1087">
      <formula>LEN(TRIM(T401))=0</formula>
    </cfRule>
  </conditionalFormatting>
  <conditionalFormatting sqref="Q413:T415 D413:H415">
    <cfRule type="containsBlanks" dxfId="1026" priority="1086">
      <formula>LEN(TRIM(D413))=0</formula>
    </cfRule>
  </conditionalFormatting>
  <conditionalFormatting sqref="E413:E415 S413:T415 H413:H415">
    <cfRule type="containsBlanks" dxfId="1025" priority="1085">
      <formula>LEN(TRIM(E413))=0</formula>
    </cfRule>
  </conditionalFormatting>
  <conditionalFormatting sqref="M223:M227">
    <cfRule type="containsBlanks" dxfId="1024" priority="311">
      <formula>LEN(TRIM(M223))=0</formula>
    </cfRule>
  </conditionalFormatting>
  <conditionalFormatting sqref="S413:T415 E413:E415 H413:H415">
    <cfRule type="containsBlanks" dxfId="1023" priority="1084">
      <formula>LEN(TRIM(E413))=0</formula>
    </cfRule>
  </conditionalFormatting>
  <conditionalFormatting sqref="C544">
    <cfRule type="containsBlanks" dxfId="1022" priority="1019">
      <formula>LEN(TRIM(C544))=0</formula>
    </cfRule>
  </conditionalFormatting>
  <conditionalFormatting sqref="A544:B544">
    <cfRule type="containsBlanks" dxfId="1021" priority="1020">
      <formula>LEN(TRIM(A544))=0</formula>
    </cfRule>
  </conditionalFormatting>
  <conditionalFormatting sqref="M257:M258">
    <cfRule type="containsBlanks" dxfId="1020" priority="223">
      <formula>LEN(TRIM(M257))=0</formula>
    </cfRule>
  </conditionalFormatting>
  <conditionalFormatting sqref="F426">
    <cfRule type="containsBlanks" dxfId="1019" priority="1069">
      <formula>LEN(TRIM(F426))=0</formula>
    </cfRule>
  </conditionalFormatting>
  <conditionalFormatting sqref="G426">
    <cfRule type="containsBlanks" dxfId="1018" priority="1068">
      <formula>LEN(TRIM(G426))=0</formula>
    </cfRule>
  </conditionalFormatting>
  <conditionalFormatting sqref="M402">
    <cfRule type="containsBlanks" dxfId="1017" priority="293">
      <formula>LEN(TRIM(M402))=0</formula>
    </cfRule>
  </conditionalFormatting>
  <conditionalFormatting sqref="I617">
    <cfRule type="containsBlanks" dxfId="1016" priority="552">
      <formula>LEN(TRIM(I617))=0</formula>
    </cfRule>
  </conditionalFormatting>
  <conditionalFormatting sqref="O426:P426">
    <cfRule type="containsBlanks" dxfId="1015" priority="1067">
      <formula>LEN(TRIM(O426))=0</formula>
    </cfRule>
  </conditionalFormatting>
  <conditionalFormatting sqref="M260:M261">
    <cfRule type="containsBlanks" dxfId="1014" priority="222">
      <formula>LEN(TRIM(M260))=0</formula>
    </cfRule>
  </conditionalFormatting>
  <conditionalFormatting sqref="D544">
    <cfRule type="containsBlanks" dxfId="1013" priority="1031">
      <formula>LEN(TRIM(D544))=0</formula>
    </cfRule>
  </conditionalFormatting>
  <conditionalFormatting sqref="A544:B544">
    <cfRule type="containsBlanks" dxfId="1012" priority="1032">
      <formula>LEN(TRIM(A544))=0</formula>
    </cfRule>
  </conditionalFormatting>
  <conditionalFormatting sqref="S426">
    <cfRule type="containsBlanks" dxfId="1011" priority="1056">
      <formula>LEN(TRIM(S426))=0</formula>
    </cfRule>
  </conditionalFormatting>
  <conditionalFormatting sqref="F544">
    <cfRule type="containsBlanks" dxfId="1010" priority="1030">
      <formula>LEN(TRIM(F544))=0</formula>
    </cfRule>
  </conditionalFormatting>
  <conditionalFormatting sqref="G544">
    <cfRule type="containsBlanks" dxfId="1009" priority="1029">
      <formula>LEN(TRIM(G544))=0</formula>
    </cfRule>
  </conditionalFormatting>
  <conditionalFormatting sqref="O544:P544">
    <cfRule type="containsBlanks" dxfId="1008" priority="1028">
      <formula>LEN(TRIM(O544))=0</formula>
    </cfRule>
  </conditionalFormatting>
  <conditionalFormatting sqref="S426">
    <cfRule type="containsBlanks" dxfId="1007" priority="1054">
      <formula>LEN(TRIM(S426))=0</formula>
    </cfRule>
  </conditionalFormatting>
  <conditionalFormatting sqref="A425:B426">
    <cfRule type="containsBlanks" dxfId="1006" priority="1053">
      <formula>LEN(TRIM(A425))=0</formula>
    </cfRule>
  </conditionalFormatting>
  <conditionalFormatting sqref="A425:B426">
    <cfRule type="containsBlanks" dxfId="1005" priority="1052">
      <formula>LEN(TRIM(A425))=0</formula>
    </cfRule>
  </conditionalFormatting>
  <conditionalFormatting sqref="T543 J543:J544 L543:L544 N543:P544 S543:S544 D543:H544">
    <cfRule type="containsBlanks" dxfId="1004" priority="1051">
      <formula>LEN(TRIM(D543))=0</formula>
    </cfRule>
  </conditionalFormatting>
  <conditionalFormatting sqref="D543">
    <cfRule type="containsBlanks" dxfId="1003" priority="1048">
      <formula>LEN(TRIM(D543))=0</formula>
    </cfRule>
  </conditionalFormatting>
  <conditionalFormatting sqref="F543">
    <cfRule type="containsBlanks" dxfId="1002" priority="1047">
      <formula>LEN(TRIM(F543))=0</formula>
    </cfRule>
  </conditionalFormatting>
  <conditionalFormatting sqref="G543">
    <cfRule type="containsBlanks" dxfId="1001" priority="1046">
      <formula>LEN(TRIM(G543))=0</formula>
    </cfRule>
  </conditionalFormatting>
  <conditionalFormatting sqref="M137">
    <cfRule type="containsBlanks" dxfId="1000" priority="263">
      <formula>LEN(TRIM(M137))=0</formula>
    </cfRule>
  </conditionalFormatting>
  <conditionalFormatting sqref="K259">
    <cfRule type="containsBlanks" dxfId="999" priority="522">
      <formula>LEN(TRIM(K259))=0</formula>
    </cfRule>
  </conditionalFormatting>
  <conditionalFormatting sqref="O543:P543">
    <cfRule type="containsBlanks" dxfId="998" priority="1044">
      <formula>LEN(TRIM(O543))=0</formula>
    </cfRule>
  </conditionalFormatting>
  <conditionalFormatting sqref="O543:P543">
    <cfRule type="containsBlanks" dxfId="997" priority="1045">
      <formula>LEN(TRIM(O543))=0</formula>
    </cfRule>
  </conditionalFormatting>
  <conditionalFormatting sqref="H543 E543 T543">
    <cfRule type="containsBlanks" dxfId="996" priority="1050">
      <formula>LEN(TRIM(E543))=0</formula>
    </cfRule>
  </conditionalFormatting>
  <conditionalFormatting sqref="A543:B543">
    <cfRule type="containsBlanks" dxfId="995" priority="1049">
      <formula>LEN(TRIM(A543))=0</formula>
    </cfRule>
  </conditionalFormatting>
  <conditionalFormatting sqref="J543">
    <cfRule type="containsBlanks" dxfId="994" priority="1043">
      <formula>LEN(TRIM(J543))=0</formula>
    </cfRule>
  </conditionalFormatting>
  <conditionalFormatting sqref="J543">
    <cfRule type="containsBlanks" dxfId="993" priority="1042">
      <formula>LEN(TRIM(J543))=0</formula>
    </cfRule>
  </conditionalFormatting>
  <conditionalFormatting sqref="L543">
    <cfRule type="containsBlanks" dxfId="992" priority="1041">
      <formula>LEN(TRIM(L543))=0</formula>
    </cfRule>
  </conditionalFormatting>
  <conditionalFormatting sqref="L543">
    <cfRule type="containsBlanks" dxfId="991" priority="1040">
      <formula>LEN(TRIM(L543))=0</formula>
    </cfRule>
  </conditionalFormatting>
  <conditionalFormatting sqref="N543">
    <cfRule type="containsBlanks" dxfId="990" priority="1038">
      <formula>LEN(TRIM(N543))=0</formula>
    </cfRule>
  </conditionalFormatting>
  <conditionalFormatting sqref="N543">
    <cfRule type="containsBlanks" dxfId="989" priority="1039">
      <formula>LEN(TRIM(N543))=0</formula>
    </cfRule>
  </conditionalFormatting>
  <conditionalFormatting sqref="A543:B543 T543">
    <cfRule type="containsBlanks" dxfId="988" priority="1037">
      <formula>LEN(TRIM(A543))=0</formula>
    </cfRule>
  </conditionalFormatting>
  <conditionalFormatting sqref="C543">
    <cfRule type="containsBlanks" dxfId="987" priority="1036">
      <formula>LEN(TRIM(C543))=0</formula>
    </cfRule>
  </conditionalFormatting>
  <conditionalFormatting sqref="H543">
    <cfRule type="containsBlanks" dxfId="986" priority="1035">
      <formula>LEN(TRIM(H543))=0</formula>
    </cfRule>
  </conditionalFormatting>
  <conditionalFormatting sqref="H544 E544">
    <cfRule type="containsBlanks" dxfId="985" priority="1034">
      <formula>LEN(TRIM(E544))=0</formula>
    </cfRule>
  </conditionalFormatting>
  <conditionalFormatting sqref="M121">
    <cfRule type="containsBlanks" dxfId="984" priority="244">
      <formula>LEN(TRIM(M121))=0</formula>
    </cfRule>
  </conditionalFormatting>
  <conditionalFormatting sqref="K238:K240 K242:K245">
    <cfRule type="containsBlanks" dxfId="983" priority="503">
      <formula>LEN(TRIM(K238))=0</formula>
    </cfRule>
  </conditionalFormatting>
  <conditionalFormatting sqref="O544:P544">
    <cfRule type="containsBlanks" dxfId="982" priority="1027">
      <formula>LEN(TRIM(O544))=0</formula>
    </cfRule>
  </conditionalFormatting>
  <conditionalFormatting sqref="H544 E544">
    <cfRule type="containsBlanks" dxfId="981" priority="1033">
      <formula>LEN(TRIM(E544))=0</formula>
    </cfRule>
  </conditionalFormatting>
  <conditionalFormatting sqref="J544">
    <cfRule type="containsBlanks" dxfId="980" priority="1026">
      <formula>LEN(TRIM(J544))=0</formula>
    </cfRule>
  </conditionalFormatting>
  <conditionalFormatting sqref="J544">
    <cfRule type="containsBlanks" dxfId="979" priority="1025">
      <formula>LEN(TRIM(J544))=0</formula>
    </cfRule>
  </conditionalFormatting>
  <conditionalFormatting sqref="L544">
    <cfRule type="containsBlanks" dxfId="978" priority="1024">
      <formula>LEN(TRIM(L544))=0</formula>
    </cfRule>
  </conditionalFormatting>
  <conditionalFormatting sqref="L544">
    <cfRule type="containsBlanks" dxfId="977" priority="1023">
      <formula>LEN(TRIM(L544))=0</formula>
    </cfRule>
  </conditionalFormatting>
  <conditionalFormatting sqref="N544">
    <cfRule type="containsBlanks" dxfId="976" priority="1021">
      <formula>LEN(TRIM(N544))=0</formula>
    </cfRule>
  </conditionalFormatting>
  <conditionalFormatting sqref="N544">
    <cfRule type="containsBlanks" dxfId="975" priority="1022">
      <formula>LEN(TRIM(N544))=0</formula>
    </cfRule>
  </conditionalFormatting>
  <conditionalFormatting sqref="H544">
    <cfRule type="containsBlanks" dxfId="974" priority="1018">
      <formula>LEN(TRIM(H544))=0</formula>
    </cfRule>
  </conditionalFormatting>
  <conditionalFormatting sqref="F544">
    <cfRule type="containsBlanks" dxfId="973" priority="1017">
      <formula>LEN(TRIM(F544))=0</formula>
    </cfRule>
  </conditionalFormatting>
  <conditionalFormatting sqref="T544">
    <cfRule type="containsBlanks" dxfId="972" priority="1016">
      <formula>LEN(TRIM(T544))=0</formula>
    </cfRule>
  </conditionalFormatting>
  <conditionalFormatting sqref="T544">
    <cfRule type="containsBlanks" dxfId="971" priority="1015">
      <formula>LEN(TRIM(T544))=0</formula>
    </cfRule>
  </conditionalFormatting>
  <conditionalFormatting sqref="T615 G615 A615:E615 J615 L615 N615">
    <cfRule type="containsBlanks" dxfId="970" priority="1014">
      <formula>LEN(TRIM(A615))=0</formula>
    </cfRule>
  </conditionalFormatting>
  <conditionalFormatting sqref="O615:P615">
    <cfRule type="containsBlanks" dxfId="969" priority="1012">
      <formula>LEN(TRIM(O615))=0</formula>
    </cfRule>
  </conditionalFormatting>
  <conditionalFormatting sqref="O615:P615">
    <cfRule type="containsBlanks" dxfId="968" priority="1013">
      <formula>LEN(TRIM(O615))=0</formula>
    </cfRule>
  </conditionalFormatting>
  <conditionalFormatting sqref="D615:E615 J615 N615:P615 G615">
    <cfRule type="containsBlanks" dxfId="967" priority="1011">
      <formula>LEN(TRIM(D615))=0</formula>
    </cfRule>
  </conditionalFormatting>
  <conditionalFormatting sqref="H615">
    <cfRule type="containsBlanks" dxfId="966" priority="1009">
      <formula>LEN(TRIM(H615))=0</formula>
    </cfRule>
  </conditionalFormatting>
  <conditionalFormatting sqref="H615">
    <cfRule type="containsBlanks" dxfId="965" priority="1010">
      <formula>LEN(TRIM(H615))=0</formula>
    </cfRule>
  </conditionalFormatting>
  <conditionalFormatting sqref="H615">
    <cfRule type="containsBlanks" dxfId="964" priority="1008">
      <formula>LEN(TRIM(H615))=0</formula>
    </cfRule>
  </conditionalFormatting>
  <conditionalFormatting sqref="S615">
    <cfRule type="containsBlanks" dxfId="963" priority="1007">
      <formula>LEN(TRIM(S615))=0</formula>
    </cfRule>
  </conditionalFormatting>
  <conditionalFormatting sqref="N614">
    <cfRule type="containsBlanks" dxfId="962" priority="991">
      <formula>LEN(TRIM(N614))=0</formula>
    </cfRule>
  </conditionalFormatting>
  <conditionalFormatting sqref="J614">
    <cfRule type="containsBlanks" dxfId="961" priority="992">
      <formula>LEN(TRIM(J614))=0</formula>
    </cfRule>
  </conditionalFormatting>
  <conditionalFormatting sqref="S615">
    <cfRule type="containsBlanks" dxfId="960" priority="1006">
      <formula>LEN(TRIM(S615))=0</formula>
    </cfRule>
  </conditionalFormatting>
  <conditionalFormatting sqref="F615">
    <cfRule type="containsBlanks" dxfId="959" priority="1005">
      <formula>LEN(TRIM(F615))=0</formula>
    </cfRule>
  </conditionalFormatting>
  <conditionalFormatting sqref="F615">
    <cfRule type="containsBlanks" dxfId="958" priority="1004">
      <formula>LEN(TRIM(F615))=0</formula>
    </cfRule>
  </conditionalFormatting>
  <conditionalFormatting sqref="T615">
    <cfRule type="containsBlanks" dxfId="957" priority="1003">
      <formula>LEN(TRIM(T615))=0</formula>
    </cfRule>
  </conditionalFormatting>
  <conditionalFormatting sqref="T614 D614 J614 L614 F614:H614">
    <cfRule type="containsBlanks" dxfId="956" priority="1002">
      <formula>LEN(TRIM(D614))=0</formula>
    </cfRule>
  </conditionalFormatting>
  <conditionalFormatting sqref="A614:B614">
    <cfRule type="containsBlanks" dxfId="955" priority="1001">
      <formula>LEN(TRIM(A614))=0</formula>
    </cfRule>
  </conditionalFormatting>
  <conditionalFormatting sqref="C614">
    <cfRule type="containsBlanks" dxfId="954" priority="999">
      <formula>LEN(TRIM(C614))=0</formula>
    </cfRule>
  </conditionalFormatting>
  <conditionalFormatting sqref="A614:B614">
    <cfRule type="containsBlanks" dxfId="953" priority="1000">
      <formula>LEN(TRIM(A614))=0</formula>
    </cfRule>
  </conditionalFormatting>
  <conditionalFormatting sqref="M388">
    <cfRule type="containsBlanks" dxfId="952" priority="146">
      <formula>LEN(TRIM(M388))=0</formula>
    </cfRule>
  </conditionalFormatting>
  <conditionalFormatting sqref="D614">
    <cfRule type="containsBlanks" dxfId="951" priority="998">
      <formula>LEN(TRIM(D614))=0</formula>
    </cfRule>
  </conditionalFormatting>
  <conditionalFormatting sqref="F614">
    <cfRule type="containsBlanks" dxfId="950" priority="997">
      <formula>LEN(TRIM(F614))=0</formula>
    </cfRule>
  </conditionalFormatting>
  <conditionalFormatting sqref="G614">
    <cfRule type="containsBlanks" dxfId="949" priority="996">
      <formula>LEN(TRIM(G614))=0</formula>
    </cfRule>
  </conditionalFormatting>
  <conditionalFormatting sqref="M410:M412">
    <cfRule type="containsBlanks" dxfId="948" priority="205">
      <formula>LEN(TRIM(M410))=0</formula>
    </cfRule>
  </conditionalFormatting>
  <conditionalFormatting sqref="K125">
    <cfRule type="containsBlanks" dxfId="947" priority="464">
      <formula>LEN(TRIM(K125))=0</formula>
    </cfRule>
  </conditionalFormatting>
  <conditionalFormatting sqref="O614:P614">
    <cfRule type="containsBlanks" dxfId="946" priority="994">
      <formula>LEN(TRIM(O614))=0</formula>
    </cfRule>
  </conditionalFormatting>
  <conditionalFormatting sqref="M388">
    <cfRule type="containsBlanks" dxfId="945" priority="145">
      <formula>LEN(TRIM(M388))=0</formula>
    </cfRule>
  </conditionalFormatting>
  <conditionalFormatting sqref="J614">
    <cfRule type="containsBlanks" dxfId="944" priority="993">
      <formula>LEN(TRIM(J614))=0</formula>
    </cfRule>
  </conditionalFormatting>
  <conditionalFormatting sqref="N614">
    <cfRule type="containsBlanks" dxfId="943" priority="990">
      <formula>LEN(TRIM(N614))=0</formula>
    </cfRule>
  </conditionalFormatting>
  <conditionalFormatting sqref="H614">
    <cfRule type="containsBlanks" dxfId="942" priority="989">
      <formula>LEN(TRIM(H614))=0</formula>
    </cfRule>
  </conditionalFormatting>
  <conditionalFormatting sqref="H614">
    <cfRule type="containsBlanks" dxfId="941" priority="988">
      <formula>LEN(TRIM(H614))=0</formula>
    </cfRule>
  </conditionalFormatting>
  <conditionalFormatting sqref="N614:P614">
    <cfRule type="containsBlanks" dxfId="940" priority="987">
      <formula>LEN(TRIM(N614))=0</formula>
    </cfRule>
  </conditionalFormatting>
  <conditionalFormatting sqref="H614">
    <cfRule type="containsBlanks" dxfId="939" priority="985">
      <formula>LEN(TRIM(H614))=0</formula>
    </cfRule>
  </conditionalFormatting>
  <conditionalFormatting sqref="H614">
    <cfRule type="containsBlanks" dxfId="938" priority="986">
      <formula>LEN(TRIM(H614))=0</formula>
    </cfRule>
  </conditionalFormatting>
  <conditionalFormatting sqref="S614">
    <cfRule type="containsBlanks" dxfId="937" priority="984">
      <formula>LEN(TRIM(S614))=0</formula>
    </cfRule>
  </conditionalFormatting>
  <conditionalFormatting sqref="O616:P616">
    <cfRule type="containsBlanks" dxfId="936" priority="972">
      <formula>LEN(TRIM(O616))=0</formula>
    </cfRule>
  </conditionalFormatting>
  <conditionalFormatting sqref="S614">
    <cfRule type="containsBlanks" dxfId="935" priority="983">
      <formula>LEN(TRIM(S614))=0</formula>
    </cfRule>
  </conditionalFormatting>
  <conditionalFormatting sqref="O616:P616">
    <cfRule type="containsBlanks" dxfId="934" priority="971">
      <formula>LEN(TRIM(O616))=0</formula>
    </cfRule>
  </conditionalFormatting>
  <conditionalFormatting sqref="J616">
    <cfRule type="containsBlanks" dxfId="933" priority="970">
      <formula>LEN(TRIM(J616))=0</formula>
    </cfRule>
  </conditionalFormatting>
  <conditionalFormatting sqref="S614">
    <cfRule type="containsBlanks" dxfId="932" priority="982">
      <formula>LEN(TRIM(S614))=0</formula>
    </cfRule>
  </conditionalFormatting>
  <conditionalFormatting sqref="N616">
    <cfRule type="containsBlanks" dxfId="931" priority="968">
      <formula>LEN(TRIM(N616))=0</formula>
    </cfRule>
  </conditionalFormatting>
  <conditionalFormatting sqref="N616">
    <cfRule type="containsBlanks" dxfId="930" priority="967">
      <formula>LEN(TRIM(N616))=0</formula>
    </cfRule>
  </conditionalFormatting>
  <conditionalFormatting sqref="S614">
    <cfRule type="containsBlanks" dxfId="929" priority="981">
      <formula>LEN(TRIM(S614))=0</formula>
    </cfRule>
  </conditionalFormatting>
  <conditionalFormatting sqref="D616 J616 L616 F616:H616">
    <cfRule type="containsBlanks" dxfId="928" priority="980">
      <formula>LEN(TRIM(D616))=0</formula>
    </cfRule>
  </conditionalFormatting>
  <conditionalFormatting sqref="A616:B616">
    <cfRule type="containsBlanks" dxfId="927" priority="979">
      <formula>LEN(TRIM(A616))=0</formula>
    </cfRule>
  </conditionalFormatting>
  <conditionalFormatting sqref="C616">
    <cfRule type="containsBlanks" dxfId="926" priority="977">
      <formula>LEN(TRIM(C616))=0</formula>
    </cfRule>
  </conditionalFormatting>
  <conditionalFormatting sqref="A616:B616">
    <cfRule type="containsBlanks" dxfId="925" priority="978">
      <formula>LEN(TRIM(A616))=0</formula>
    </cfRule>
  </conditionalFormatting>
  <conditionalFormatting sqref="M617">
    <cfRule type="containsBlanks" dxfId="924" priority="121">
      <formula>LEN(TRIM(M617))=0</formula>
    </cfRule>
  </conditionalFormatting>
  <conditionalFormatting sqref="D616">
    <cfRule type="containsBlanks" dxfId="923" priority="975">
      <formula>LEN(TRIM(D616))=0</formula>
    </cfRule>
  </conditionalFormatting>
  <conditionalFormatting sqref="F616">
    <cfRule type="containsBlanks" dxfId="922" priority="974">
      <formula>LEN(TRIM(F616))=0</formula>
    </cfRule>
  </conditionalFormatting>
  <conditionalFormatting sqref="M198">
    <cfRule type="containsBlanks" dxfId="921" priority="174">
      <formula>LEN(TRIM(M198))=0</formula>
    </cfRule>
  </conditionalFormatting>
  <conditionalFormatting sqref="K136">
    <cfRule type="containsBlanks" dxfId="920" priority="431">
      <formula>LEN(TRIM(K136))=0</formula>
    </cfRule>
  </conditionalFormatting>
  <conditionalFormatting sqref="M617">
    <cfRule type="containsBlanks" dxfId="919" priority="120">
      <formula>LEN(TRIM(M617))=0</formula>
    </cfRule>
  </conditionalFormatting>
  <conditionalFormatting sqref="J616">
    <cfRule type="containsBlanks" dxfId="918" priority="969">
      <formula>LEN(TRIM(J616))=0</formula>
    </cfRule>
  </conditionalFormatting>
  <conditionalFormatting sqref="H616">
    <cfRule type="containsBlanks" dxfId="917" priority="966">
      <formula>LEN(TRIM(H616))=0</formula>
    </cfRule>
  </conditionalFormatting>
  <conditionalFormatting sqref="H616">
    <cfRule type="containsBlanks" dxfId="916" priority="965">
      <formula>LEN(TRIM(H616))=0</formula>
    </cfRule>
  </conditionalFormatting>
  <conditionalFormatting sqref="N616:P616">
    <cfRule type="containsBlanks" dxfId="915" priority="964">
      <formula>LEN(TRIM(N616))=0</formula>
    </cfRule>
  </conditionalFormatting>
  <conditionalFormatting sqref="H616">
    <cfRule type="containsBlanks" dxfId="914" priority="962">
      <formula>LEN(TRIM(H616))=0</formula>
    </cfRule>
  </conditionalFormatting>
  <conditionalFormatting sqref="H616">
    <cfRule type="containsBlanks" dxfId="913" priority="963">
      <formula>LEN(TRIM(H616))=0</formula>
    </cfRule>
  </conditionalFormatting>
  <conditionalFormatting sqref="S616">
    <cfRule type="containsBlanks" dxfId="912" priority="961">
      <formula>LEN(TRIM(S616))=0</formula>
    </cfRule>
  </conditionalFormatting>
  <conditionalFormatting sqref="O617:P617">
    <cfRule type="containsBlanks" dxfId="911" priority="949">
      <formula>LEN(TRIM(O617))=0</formula>
    </cfRule>
  </conditionalFormatting>
  <conditionalFormatting sqref="O617:P617">
    <cfRule type="containsBlanks" dxfId="910" priority="950">
      <formula>LEN(TRIM(O617))=0</formula>
    </cfRule>
  </conditionalFormatting>
  <conditionalFormatting sqref="S616">
    <cfRule type="containsBlanks" dxfId="909" priority="960">
      <formula>LEN(TRIM(S616))=0</formula>
    </cfRule>
  </conditionalFormatting>
  <conditionalFormatting sqref="J617">
    <cfRule type="containsBlanks" dxfId="908" priority="948">
      <formula>LEN(TRIM(J617))=0</formula>
    </cfRule>
  </conditionalFormatting>
  <conditionalFormatting sqref="J617">
    <cfRule type="containsBlanks" dxfId="907" priority="947">
      <formula>LEN(TRIM(J617))=0</formula>
    </cfRule>
  </conditionalFormatting>
  <conditionalFormatting sqref="S616">
    <cfRule type="containsBlanks" dxfId="906" priority="959">
      <formula>LEN(TRIM(S616))=0</formula>
    </cfRule>
  </conditionalFormatting>
  <conditionalFormatting sqref="N617">
    <cfRule type="containsBlanks" dxfId="905" priority="945">
      <formula>LEN(TRIM(N617))=0</formula>
    </cfRule>
  </conditionalFormatting>
  <conditionalFormatting sqref="H617">
    <cfRule type="containsBlanks" dxfId="904" priority="944">
      <formula>LEN(TRIM(H617))=0</formula>
    </cfRule>
  </conditionalFormatting>
  <conditionalFormatting sqref="S616">
    <cfRule type="containsBlanks" dxfId="903" priority="958">
      <formula>LEN(TRIM(S616))=0</formula>
    </cfRule>
  </conditionalFormatting>
  <conditionalFormatting sqref="D617 J617 L617 F617:H617">
    <cfRule type="containsBlanks" dxfId="902" priority="957">
      <formula>LEN(TRIM(D617))=0</formula>
    </cfRule>
  </conditionalFormatting>
  <conditionalFormatting sqref="A617:B617">
    <cfRule type="containsBlanks" dxfId="901" priority="956">
      <formula>LEN(TRIM(A617))=0</formula>
    </cfRule>
  </conditionalFormatting>
  <conditionalFormatting sqref="C617">
    <cfRule type="containsBlanks" dxfId="900" priority="954">
      <formula>LEN(TRIM(C617))=0</formula>
    </cfRule>
  </conditionalFormatting>
  <conditionalFormatting sqref="A617:B617">
    <cfRule type="containsBlanks" dxfId="899" priority="955">
      <formula>LEN(TRIM(A617))=0</formula>
    </cfRule>
  </conditionalFormatting>
  <conditionalFormatting sqref="M432">
    <cfRule type="containsBlanks" dxfId="898" priority="94">
      <formula>LEN(TRIM(M432))=0</formula>
    </cfRule>
  </conditionalFormatting>
  <conditionalFormatting sqref="D617">
    <cfRule type="containsBlanks" dxfId="897" priority="953">
      <formula>LEN(TRIM(D617))=0</formula>
    </cfRule>
  </conditionalFormatting>
  <conditionalFormatting sqref="G617">
    <cfRule type="containsBlanks" dxfId="896" priority="951">
      <formula>LEN(TRIM(G617))=0</formula>
    </cfRule>
  </conditionalFormatting>
  <conditionalFormatting sqref="M391">
    <cfRule type="containsBlanks" dxfId="895" priority="142">
      <formula>LEN(TRIM(M391))=0</formula>
    </cfRule>
  </conditionalFormatting>
  <conditionalFormatting sqref="K410:K412">
    <cfRule type="containsBlanks" dxfId="894" priority="399">
      <formula>LEN(TRIM(K410))=0</formula>
    </cfRule>
  </conditionalFormatting>
  <conditionalFormatting sqref="I556">
    <cfRule type="containsBlanks" dxfId="893" priority="93">
      <formula>LEN(TRIM(I556))=0</formula>
    </cfRule>
  </conditionalFormatting>
  <conditionalFormatting sqref="N617">
    <cfRule type="containsBlanks" dxfId="892" priority="946">
      <formula>LEN(TRIM(N617))=0</formula>
    </cfRule>
  </conditionalFormatting>
  <conditionalFormatting sqref="H617">
    <cfRule type="containsBlanks" dxfId="891" priority="943">
      <formula>LEN(TRIM(H617))=0</formula>
    </cfRule>
  </conditionalFormatting>
  <conditionalFormatting sqref="N617:P617">
    <cfRule type="containsBlanks" dxfId="890" priority="942">
      <formula>LEN(TRIM(N617))=0</formula>
    </cfRule>
  </conditionalFormatting>
  <conditionalFormatting sqref="H617">
    <cfRule type="containsBlanks" dxfId="889" priority="940">
      <formula>LEN(TRIM(H617))=0</formula>
    </cfRule>
  </conditionalFormatting>
  <conditionalFormatting sqref="H617">
    <cfRule type="containsBlanks" dxfId="888" priority="941">
      <formula>LEN(TRIM(H617))=0</formula>
    </cfRule>
  </conditionalFormatting>
  <conditionalFormatting sqref="T617">
    <cfRule type="containsBlanks" dxfId="887" priority="938">
      <formula>LEN(TRIM(T617))=0</formula>
    </cfRule>
  </conditionalFormatting>
  <conditionalFormatting sqref="T617">
    <cfRule type="containsBlanks" dxfId="886" priority="939">
      <formula>LEN(TRIM(T617))=0</formula>
    </cfRule>
  </conditionalFormatting>
  <conditionalFormatting sqref="T617">
    <cfRule type="containsBlanks" dxfId="885" priority="937">
      <formula>LEN(TRIM(T617))=0</formula>
    </cfRule>
  </conditionalFormatting>
  <conditionalFormatting sqref="S617">
    <cfRule type="containsBlanks" dxfId="884" priority="936">
      <formula>LEN(TRIM(S617))=0</formula>
    </cfRule>
  </conditionalFormatting>
  <conditionalFormatting sqref="D56">
    <cfRule type="containsBlanks" dxfId="883" priority="920">
      <formula>LEN(TRIM(D56))=0</formula>
    </cfRule>
  </conditionalFormatting>
  <conditionalFormatting sqref="D56:D58">
    <cfRule type="containsBlanks" dxfId="882" priority="921">
      <formula>LEN(TRIM(D56))=0</formula>
    </cfRule>
  </conditionalFormatting>
  <conditionalFormatting sqref="S617">
    <cfRule type="containsBlanks" dxfId="881" priority="935">
      <formula>LEN(TRIM(S617))=0</formula>
    </cfRule>
  </conditionalFormatting>
  <conditionalFormatting sqref="D60">
    <cfRule type="containsBlanks" dxfId="880" priority="919">
      <formula>LEN(TRIM(D60))=0</formula>
    </cfRule>
  </conditionalFormatting>
  <conditionalFormatting sqref="D60">
    <cfRule type="containsBlanks" dxfId="879" priority="918">
      <formula>LEN(TRIM(D60))=0</formula>
    </cfRule>
  </conditionalFormatting>
  <conditionalFormatting sqref="S617">
    <cfRule type="containsBlanks" dxfId="878" priority="934">
      <formula>LEN(TRIM(S617))=0</formula>
    </cfRule>
  </conditionalFormatting>
  <conditionalFormatting sqref="D55">
    <cfRule type="containsBlanks" dxfId="877" priority="916">
      <formula>LEN(TRIM(D55))=0</formula>
    </cfRule>
  </conditionalFormatting>
  <conditionalFormatting sqref="D55">
    <cfRule type="containsBlanks" dxfId="876" priority="915">
      <formula>LEN(TRIM(D55))=0</formula>
    </cfRule>
  </conditionalFormatting>
  <conditionalFormatting sqref="S617">
    <cfRule type="containsBlanks" dxfId="875" priority="933">
      <formula>LEN(TRIM(S617))=0</formula>
    </cfRule>
  </conditionalFormatting>
  <conditionalFormatting sqref="D41">
    <cfRule type="containsBlanks" dxfId="874" priority="932">
      <formula>LEN(TRIM(D41))=0</formula>
    </cfRule>
  </conditionalFormatting>
  <conditionalFormatting sqref="D40">
    <cfRule type="containsBlanks" dxfId="873" priority="931">
      <formula>LEN(TRIM(D40))=0</formula>
    </cfRule>
  </conditionalFormatting>
  <conditionalFormatting sqref="D43">
    <cfRule type="containsBlanks" dxfId="872" priority="929">
      <formula>LEN(TRIM(D43))=0</formula>
    </cfRule>
  </conditionalFormatting>
  <conditionalFormatting sqref="D45:D51">
    <cfRule type="containsBlanks" dxfId="871" priority="928">
      <formula>LEN(TRIM(D45))=0</formula>
    </cfRule>
  </conditionalFormatting>
  <conditionalFormatting sqref="D45">
    <cfRule type="containsBlanks" dxfId="870" priority="927">
      <formula>LEN(TRIM(D45))=0</formula>
    </cfRule>
  </conditionalFormatting>
  <conditionalFormatting sqref="D46:D47">
    <cfRule type="containsBlanks" dxfId="869" priority="926">
      <formula>LEN(TRIM(D46))=0</formula>
    </cfRule>
  </conditionalFormatting>
  <conditionalFormatting sqref="D48">
    <cfRule type="containsBlanks" dxfId="868" priority="925">
      <formula>LEN(TRIM(D48))=0</formula>
    </cfRule>
  </conditionalFormatting>
  <conditionalFormatting sqref="D51">
    <cfRule type="containsBlanks" dxfId="867" priority="924">
      <formula>LEN(TRIM(D51))=0</formula>
    </cfRule>
  </conditionalFormatting>
  <conditionalFormatting sqref="D51">
    <cfRule type="containsBlanks" dxfId="866" priority="923">
      <formula>LEN(TRIM(D51))=0</formula>
    </cfRule>
  </conditionalFormatting>
  <conditionalFormatting sqref="D49">
    <cfRule type="containsBlanks" dxfId="865" priority="922">
      <formula>LEN(TRIM(D49))=0</formula>
    </cfRule>
  </conditionalFormatting>
  <conditionalFormatting sqref="D60">
    <cfRule type="containsBlanks" dxfId="864" priority="917">
      <formula>LEN(TRIM(D60))=0</formula>
    </cfRule>
  </conditionalFormatting>
  <conditionalFormatting sqref="D55">
    <cfRule type="containsBlanks" dxfId="863" priority="914">
      <formula>LEN(TRIM(D55))=0</formula>
    </cfRule>
  </conditionalFormatting>
  <conditionalFormatting sqref="D59">
    <cfRule type="containsBlanks" dxfId="862" priority="913">
      <formula>LEN(TRIM(D59))=0</formula>
    </cfRule>
  </conditionalFormatting>
  <conditionalFormatting sqref="D59">
    <cfRule type="containsBlanks" dxfId="861" priority="911">
      <formula>LEN(TRIM(D59))=0</formula>
    </cfRule>
  </conditionalFormatting>
  <conditionalFormatting sqref="D62">
    <cfRule type="containsBlanks" dxfId="860" priority="910">
      <formula>LEN(TRIM(D62))=0</formula>
    </cfRule>
  </conditionalFormatting>
  <conditionalFormatting sqref="D62:D63">
    <cfRule type="containsBlanks" dxfId="859" priority="909">
      <formula>LEN(TRIM(D62))=0</formula>
    </cfRule>
  </conditionalFormatting>
  <conditionalFormatting sqref="D65 D67">
    <cfRule type="containsBlanks" dxfId="858" priority="908">
      <formula>LEN(TRIM(D65))=0</formula>
    </cfRule>
  </conditionalFormatting>
  <conditionalFormatting sqref="D66">
    <cfRule type="containsBlanks" dxfId="857" priority="907">
      <formula>LEN(TRIM(D66))=0</formula>
    </cfRule>
  </conditionalFormatting>
  <conditionalFormatting sqref="D66">
    <cfRule type="containsBlanks" dxfId="856" priority="906">
      <formula>LEN(TRIM(D66))=0</formula>
    </cfRule>
  </conditionalFormatting>
  <conditionalFormatting sqref="D70:D72">
    <cfRule type="containsBlanks" dxfId="855" priority="905">
      <formula>LEN(TRIM(D70))=0</formula>
    </cfRule>
  </conditionalFormatting>
  <conditionalFormatting sqref="D75">
    <cfRule type="containsBlanks" dxfId="854" priority="904">
      <formula>LEN(TRIM(D75))=0</formula>
    </cfRule>
  </conditionalFormatting>
  <conditionalFormatting sqref="D75">
    <cfRule type="containsBlanks" dxfId="853" priority="903">
      <formula>LEN(TRIM(D75))=0</formula>
    </cfRule>
  </conditionalFormatting>
  <conditionalFormatting sqref="D75">
    <cfRule type="containsBlanks" dxfId="852" priority="902">
      <formula>LEN(TRIM(D75))=0</formula>
    </cfRule>
  </conditionalFormatting>
  <conditionalFormatting sqref="D69">
    <cfRule type="containsBlanks" dxfId="851" priority="901">
      <formula>LEN(TRIM(D69))=0</formula>
    </cfRule>
  </conditionalFormatting>
  <conditionalFormatting sqref="D69">
    <cfRule type="containsBlanks" dxfId="850" priority="900">
      <formula>LEN(TRIM(D69))=0</formula>
    </cfRule>
  </conditionalFormatting>
  <conditionalFormatting sqref="D69">
    <cfRule type="containsBlanks" dxfId="849" priority="899">
      <formula>LEN(TRIM(D69))=0</formula>
    </cfRule>
  </conditionalFormatting>
  <conditionalFormatting sqref="D73">
    <cfRule type="containsBlanks" dxfId="848" priority="898">
      <formula>LEN(TRIM(D73))=0</formula>
    </cfRule>
  </conditionalFormatting>
  <conditionalFormatting sqref="E391">
    <cfRule type="containsBlanks" dxfId="847" priority="897">
      <formula>LEN(TRIM(E391))=0</formula>
    </cfRule>
  </conditionalFormatting>
  <conditionalFormatting sqref="E391">
    <cfRule type="containsBlanks" dxfId="846" priority="896">
      <formula>LEN(TRIM(E391))=0</formula>
    </cfRule>
  </conditionalFormatting>
  <conditionalFormatting sqref="E391">
    <cfRule type="containsBlanks" dxfId="845" priority="895">
      <formula>LEN(TRIM(E391))=0</formula>
    </cfRule>
  </conditionalFormatting>
  <conditionalFormatting sqref="E389">
    <cfRule type="containsBlanks" dxfId="844" priority="894">
      <formula>LEN(TRIM(E389))=0</formula>
    </cfRule>
  </conditionalFormatting>
  <conditionalFormatting sqref="E389">
    <cfRule type="containsBlanks" dxfId="843" priority="893">
      <formula>LEN(TRIM(E389))=0</formula>
    </cfRule>
  </conditionalFormatting>
  <conditionalFormatting sqref="E389">
    <cfRule type="containsBlanks" dxfId="842" priority="892">
      <formula>LEN(TRIM(E389))=0</formula>
    </cfRule>
  </conditionalFormatting>
  <conditionalFormatting sqref="E403">
    <cfRule type="containsBlanks" dxfId="841" priority="891">
      <formula>LEN(TRIM(E403))=0</formula>
    </cfRule>
  </conditionalFormatting>
  <conditionalFormatting sqref="E403">
    <cfRule type="containsBlanks" dxfId="840" priority="890">
      <formula>LEN(TRIM(E403))=0</formula>
    </cfRule>
  </conditionalFormatting>
  <conditionalFormatting sqref="E425">
    <cfRule type="containsBlanks" dxfId="839" priority="889">
      <formula>LEN(TRIM(E425))=0</formula>
    </cfRule>
  </conditionalFormatting>
  <conditionalFormatting sqref="E425">
    <cfRule type="containsBlanks" dxfId="838" priority="888">
      <formula>LEN(TRIM(E425))=0</formula>
    </cfRule>
  </conditionalFormatting>
  <conditionalFormatting sqref="E425">
    <cfRule type="containsBlanks" dxfId="837" priority="887">
      <formula>LEN(TRIM(E425))=0</formula>
    </cfRule>
  </conditionalFormatting>
  <conditionalFormatting sqref="E426">
    <cfRule type="containsBlanks" dxfId="836" priority="886">
      <formula>LEN(TRIM(E426))=0</formula>
    </cfRule>
  </conditionalFormatting>
  <conditionalFormatting sqref="E426">
    <cfRule type="containsBlanks" dxfId="835" priority="885">
      <formula>LEN(TRIM(E426))=0</formula>
    </cfRule>
  </conditionalFormatting>
  <conditionalFormatting sqref="E426">
    <cfRule type="containsBlanks" dxfId="834" priority="884">
      <formula>LEN(TRIM(E426))=0</formula>
    </cfRule>
  </conditionalFormatting>
  <conditionalFormatting sqref="E524">
    <cfRule type="containsBlanks" dxfId="833" priority="883">
      <formula>LEN(TRIM(E524))=0</formula>
    </cfRule>
  </conditionalFormatting>
  <conditionalFormatting sqref="E524">
    <cfRule type="containsBlanks" dxfId="832" priority="882">
      <formula>LEN(TRIM(E524))=0</formula>
    </cfRule>
  </conditionalFormatting>
  <conditionalFormatting sqref="E545">
    <cfRule type="containsBlanks" dxfId="831" priority="881">
      <formula>LEN(TRIM(E545))=0</formula>
    </cfRule>
  </conditionalFormatting>
  <conditionalFormatting sqref="E545">
    <cfRule type="containsBlanks" dxfId="830" priority="880">
      <formula>LEN(TRIM(E545))=0</formula>
    </cfRule>
  </conditionalFormatting>
  <conditionalFormatting sqref="E545">
    <cfRule type="containsBlanks" dxfId="829" priority="879">
      <formula>LEN(TRIM(E545))=0</formula>
    </cfRule>
  </conditionalFormatting>
  <conditionalFormatting sqref="E545">
    <cfRule type="containsBlanks" dxfId="828" priority="878">
      <formula>LEN(TRIM(E545))=0</formula>
    </cfRule>
  </conditionalFormatting>
  <conditionalFormatting sqref="E614">
    <cfRule type="containsBlanks" dxfId="827" priority="877">
      <formula>LEN(TRIM(E614))=0</formula>
    </cfRule>
  </conditionalFormatting>
  <conditionalFormatting sqref="E614">
    <cfRule type="containsBlanks" dxfId="826" priority="876">
      <formula>LEN(TRIM(E614))=0</formula>
    </cfRule>
  </conditionalFormatting>
  <conditionalFormatting sqref="E614">
    <cfRule type="containsBlanks" dxfId="825" priority="875">
      <formula>LEN(TRIM(E614))=0</formula>
    </cfRule>
  </conditionalFormatting>
  <conditionalFormatting sqref="E614">
    <cfRule type="containsBlanks" dxfId="824" priority="874">
      <formula>LEN(TRIM(E614))=0</formula>
    </cfRule>
  </conditionalFormatting>
  <conditionalFormatting sqref="E614">
    <cfRule type="containsBlanks" dxfId="823" priority="873">
      <formula>LEN(TRIM(E614))=0</formula>
    </cfRule>
  </conditionalFormatting>
  <conditionalFormatting sqref="E616">
    <cfRule type="containsBlanks" dxfId="822" priority="872">
      <formula>LEN(TRIM(E616))=0</formula>
    </cfRule>
  </conditionalFormatting>
  <conditionalFormatting sqref="E616">
    <cfRule type="containsBlanks" dxfId="821" priority="871">
      <formula>LEN(TRIM(E616))=0</formula>
    </cfRule>
  </conditionalFormatting>
  <conditionalFormatting sqref="E616">
    <cfRule type="containsBlanks" dxfId="820" priority="870">
      <formula>LEN(TRIM(E616))=0</formula>
    </cfRule>
  </conditionalFormatting>
  <conditionalFormatting sqref="E616">
    <cfRule type="containsBlanks" dxfId="819" priority="869">
      <formula>LEN(TRIM(E616))=0</formula>
    </cfRule>
  </conditionalFormatting>
  <conditionalFormatting sqref="E616">
    <cfRule type="containsBlanks" dxfId="818" priority="868">
      <formula>LEN(TRIM(E616))=0</formula>
    </cfRule>
  </conditionalFormatting>
  <conditionalFormatting sqref="E617">
    <cfRule type="containsBlanks" dxfId="817" priority="867">
      <formula>LEN(TRIM(E617))=0</formula>
    </cfRule>
  </conditionalFormatting>
  <conditionalFormatting sqref="E617">
    <cfRule type="containsBlanks" dxfId="816" priority="865">
      <formula>LEN(TRIM(E617))=0</formula>
    </cfRule>
  </conditionalFormatting>
  <conditionalFormatting sqref="E617">
    <cfRule type="containsBlanks" dxfId="815" priority="864">
      <formula>LEN(TRIM(E617))=0</formula>
    </cfRule>
  </conditionalFormatting>
  <conditionalFormatting sqref="E617">
    <cfRule type="containsBlanks" dxfId="814" priority="863">
      <formula>LEN(TRIM(E617))=0</formula>
    </cfRule>
  </conditionalFormatting>
  <conditionalFormatting sqref="G40:G41">
    <cfRule type="containsBlanks" dxfId="813" priority="862">
      <formula>LEN(TRIM(G40))=0</formula>
    </cfRule>
  </conditionalFormatting>
  <conditionalFormatting sqref="G40:G41">
    <cfRule type="containsBlanks" dxfId="812" priority="861">
      <formula>LEN(TRIM(G40))=0</formula>
    </cfRule>
  </conditionalFormatting>
  <conditionalFormatting sqref="G43">
    <cfRule type="containsBlanks" dxfId="811" priority="860">
      <formula>LEN(TRIM(G43))=0</formula>
    </cfRule>
  </conditionalFormatting>
  <conditionalFormatting sqref="G45:G51">
    <cfRule type="containsBlanks" dxfId="810" priority="859">
      <formula>LEN(TRIM(G45))=0</formula>
    </cfRule>
  </conditionalFormatting>
  <conditionalFormatting sqref="G55:G60">
    <cfRule type="containsBlanks" dxfId="809" priority="858">
      <formula>LEN(TRIM(G55))=0</formula>
    </cfRule>
  </conditionalFormatting>
  <conditionalFormatting sqref="G62:G63">
    <cfRule type="containsBlanks" dxfId="808" priority="857">
      <formula>LEN(TRIM(G62))=0</formula>
    </cfRule>
  </conditionalFormatting>
  <conditionalFormatting sqref="G65:G67">
    <cfRule type="containsBlanks" dxfId="807" priority="856">
      <formula>LEN(TRIM(G65))=0</formula>
    </cfRule>
  </conditionalFormatting>
  <conditionalFormatting sqref="G65:G67">
    <cfRule type="containsBlanks" dxfId="806" priority="855">
      <formula>LEN(TRIM(G65))=0</formula>
    </cfRule>
  </conditionalFormatting>
  <conditionalFormatting sqref="G69:G75">
    <cfRule type="containsBlanks" dxfId="805" priority="854">
      <formula>LEN(TRIM(G69))=0</formula>
    </cfRule>
  </conditionalFormatting>
  <conditionalFormatting sqref="G69:G75">
    <cfRule type="containsBlanks" dxfId="804" priority="853">
      <formula>LEN(TRIM(G69))=0</formula>
    </cfRule>
  </conditionalFormatting>
  <conditionalFormatting sqref="G78:G88">
    <cfRule type="containsBlanks" dxfId="803" priority="851">
      <formula>LEN(TRIM(G78))=0</formula>
    </cfRule>
  </conditionalFormatting>
  <conditionalFormatting sqref="G91:G104">
    <cfRule type="containsBlanks" dxfId="802" priority="850">
      <formula>LEN(TRIM(G91))=0</formula>
    </cfRule>
  </conditionalFormatting>
  <conditionalFormatting sqref="G91:G104">
    <cfRule type="containsBlanks" dxfId="801" priority="849">
      <formula>LEN(TRIM(G91))=0</formula>
    </cfRule>
  </conditionalFormatting>
  <conditionalFormatting sqref="G106:G120">
    <cfRule type="containsBlanks" dxfId="800" priority="848">
      <formula>LEN(TRIM(G106))=0</formula>
    </cfRule>
  </conditionalFormatting>
  <conditionalFormatting sqref="G106:G120">
    <cfRule type="containsBlanks" dxfId="799" priority="847">
      <formula>LEN(TRIM(G106))=0</formula>
    </cfRule>
  </conditionalFormatting>
  <conditionalFormatting sqref="G125">
    <cfRule type="containsBlanks" dxfId="798" priority="846">
      <formula>LEN(TRIM(G125))=0</formula>
    </cfRule>
  </conditionalFormatting>
  <conditionalFormatting sqref="G125">
    <cfRule type="containsBlanks" dxfId="797" priority="845">
      <formula>LEN(TRIM(G125))=0</formula>
    </cfRule>
  </conditionalFormatting>
  <conditionalFormatting sqref="E127">
    <cfRule type="containsBlanks" dxfId="796" priority="844">
      <formula>LEN(TRIM(E127))=0</formula>
    </cfRule>
  </conditionalFormatting>
  <conditionalFormatting sqref="D127">
    <cfRule type="containsBlanks" dxfId="795" priority="842">
      <formula>LEN(TRIM(D127))=0</formula>
    </cfRule>
  </conditionalFormatting>
  <conditionalFormatting sqref="G127">
    <cfRule type="containsBlanks" dxfId="794" priority="841">
      <formula>LEN(TRIM(G127))=0</formula>
    </cfRule>
  </conditionalFormatting>
  <conditionalFormatting sqref="E127">
    <cfRule type="containsBlanks" dxfId="793" priority="843">
      <formula>LEN(TRIM(E127))=0</formula>
    </cfRule>
  </conditionalFormatting>
  <conditionalFormatting sqref="D127:E127 G127">
    <cfRule type="containsBlanks" dxfId="792" priority="840">
      <formula>LEN(TRIM(D127))=0</formula>
    </cfRule>
  </conditionalFormatting>
  <conditionalFormatting sqref="F127">
    <cfRule type="containsBlanks" dxfId="791" priority="839">
      <formula>LEN(TRIM(F127))=0</formula>
    </cfRule>
  </conditionalFormatting>
  <conditionalFormatting sqref="F127">
    <cfRule type="containsBlanks" dxfId="790" priority="838">
      <formula>LEN(TRIM(F127))=0</formula>
    </cfRule>
  </conditionalFormatting>
  <conditionalFormatting sqref="E128">
    <cfRule type="containsBlanks" dxfId="789" priority="837">
      <formula>LEN(TRIM(E128))=0</formula>
    </cfRule>
  </conditionalFormatting>
  <conditionalFormatting sqref="D128">
    <cfRule type="containsBlanks" dxfId="788" priority="835">
      <formula>LEN(TRIM(D128))=0</formula>
    </cfRule>
  </conditionalFormatting>
  <conditionalFormatting sqref="G128">
    <cfRule type="containsBlanks" dxfId="787" priority="834">
      <formula>LEN(TRIM(G128))=0</formula>
    </cfRule>
  </conditionalFormatting>
  <conditionalFormatting sqref="E128">
    <cfRule type="containsBlanks" dxfId="786" priority="836">
      <formula>LEN(TRIM(E128))=0</formula>
    </cfRule>
  </conditionalFormatting>
  <conditionalFormatting sqref="D128:E128 G128">
    <cfRule type="containsBlanks" dxfId="785" priority="833">
      <formula>LEN(TRIM(D128))=0</formula>
    </cfRule>
  </conditionalFormatting>
  <conditionalFormatting sqref="F128">
    <cfRule type="containsBlanks" dxfId="784" priority="832">
      <formula>LEN(TRIM(F128))=0</formula>
    </cfRule>
  </conditionalFormatting>
  <conditionalFormatting sqref="F128">
    <cfRule type="containsBlanks" dxfId="783" priority="831">
      <formula>LEN(TRIM(F128))=0</formula>
    </cfRule>
  </conditionalFormatting>
  <conditionalFormatting sqref="G132">
    <cfRule type="containsBlanks" dxfId="782" priority="830">
      <formula>LEN(TRIM(G132))=0</formula>
    </cfRule>
  </conditionalFormatting>
  <conditionalFormatting sqref="G134:G135">
    <cfRule type="containsBlanks" dxfId="781" priority="829">
      <formula>LEN(TRIM(G134))=0</formula>
    </cfRule>
  </conditionalFormatting>
  <conditionalFormatting sqref="G137:G143">
    <cfRule type="containsBlanks" dxfId="780" priority="827">
      <formula>LEN(TRIM(G137))=0</formula>
    </cfRule>
  </conditionalFormatting>
  <conditionalFormatting sqref="G146:G156">
    <cfRule type="containsBlanks" dxfId="779" priority="826">
      <formula>LEN(TRIM(G146))=0</formula>
    </cfRule>
  </conditionalFormatting>
  <conditionalFormatting sqref="G146:G156">
    <cfRule type="containsBlanks" dxfId="778" priority="825">
      <formula>LEN(TRIM(G146))=0</formula>
    </cfRule>
  </conditionalFormatting>
  <conditionalFormatting sqref="G157:G166">
    <cfRule type="containsBlanks" dxfId="777" priority="824">
      <formula>LEN(TRIM(G157))=0</formula>
    </cfRule>
  </conditionalFormatting>
  <conditionalFormatting sqref="G167:G177">
    <cfRule type="containsBlanks" dxfId="776" priority="823">
      <formula>LEN(TRIM(G167))=0</formula>
    </cfRule>
  </conditionalFormatting>
  <conditionalFormatting sqref="G178">
    <cfRule type="containsBlanks" dxfId="775" priority="822">
      <formula>LEN(TRIM(G178))=0</formula>
    </cfRule>
  </conditionalFormatting>
  <conditionalFormatting sqref="G183:G188">
    <cfRule type="containsBlanks" dxfId="774" priority="821">
      <formula>LEN(TRIM(G183))=0</formula>
    </cfRule>
  </conditionalFormatting>
  <conditionalFormatting sqref="G189:G197">
    <cfRule type="containsBlanks" dxfId="773" priority="820">
      <formula>LEN(TRIM(G189))=0</formula>
    </cfRule>
  </conditionalFormatting>
  <conditionalFormatting sqref="G198:G201">
    <cfRule type="containsBlanks" dxfId="772" priority="819">
      <formula>LEN(TRIM(G198))=0</formula>
    </cfRule>
  </conditionalFormatting>
  <conditionalFormatting sqref="G198:G201">
    <cfRule type="containsBlanks" dxfId="771" priority="818">
      <formula>LEN(TRIM(G198))=0</formula>
    </cfRule>
  </conditionalFormatting>
  <conditionalFormatting sqref="G216">
    <cfRule type="containsBlanks" dxfId="770" priority="817">
      <formula>LEN(TRIM(G216))=0</formula>
    </cfRule>
  </conditionalFormatting>
  <conditionalFormatting sqref="G223:G227">
    <cfRule type="containsBlanks" dxfId="769" priority="816">
      <formula>LEN(TRIM(G223))=0</formula>
    </cfRule>
  </conditionalFormatting>
  <conditionalFormatting sqref="G230:G234">
    <cfRule type="containsBlanks" dxfId="768" priority="815">
      <formula>LEN(TRIM(G230))=0</formula>
    </cfRule>
  </conditionalFormatting>
  <conditionalFormatting sqref="G238:G245">
    <cfRule type="containsBlanks" dxfId="767" priority="814">
      <formula>LEN(TRIM(G238))=0</formula>
    </cfRule>
  </conditionalFormatting>
  <conditionalFormatting sqref="G250">
    <cfRule type="containsBlanks" dxfId="766" priority="813">
      <formula>LEN(TRIM(G250))=0</formula>
    </cfRule>
  </conditionalFormatting>
  <conditionalFormatting sqref="G259">
    <cfRule type="containsBlanks" dxfId="765" priority="812">
      <formula>LEN(TRIM(G259))=0</formula>
    </cfRule>
  </conditionalFormatting>
  <conditionalFormatting sqref="R565">
    <cfRule type="containsBlanks" dxfId="764" priority="2">
      <formula>LEN(TRIM(R565))=0</formula>
    </cfRule>
  </conditionalFormatting>
  <conditionalFormatting sqref="I295:I299 I148:I178 I70:I72 I20:I39 I390 I383:I387 I346 I323 I254:I287 I119:I124 I74:I77 I67:I68 I41:I65 I199:I250 I136:I145 I129:I134 I416:I424 I402:I412 I392:I396 I348:I381 I329:I344 I79:I90 I302:I314 I545:I555 I427:I431 I183:I197 I289:I292 I433:I527 I557:I564 I566:I613 I529:I542 I103:I117">
    <cfRule type="containsBlanks" dxfId="763" priority="811">
      <formula>LEN(TRIM(I20))=0</formula>
    </cfRule>
  </conditionalFormatting>
  <conditionalFormatting sqref="I43">
    <cfRule type="containsBlanks" dxfId="762" priority="806">
      <formula>LEN(TRIM(I43))=0</formula>
    </cfRule>
  </conditionalFormatting>
  <conditionalFormatting sqref="I138:I143">
    <cfRule type="containsBlanks" dxfId="761" priority="789">
      <formula>LEN(TRIM(I138))=0</formula>
    </cfRule>
  </conditionalFormatting>
  <conditionalFormatting sqref="I191 I200:I201">
    <cfRule type="containsBlanks" dxfId="760" priority="787">
      <formula>LEN(TRIM(I191))=0</formula>
    </cfRule>
  </conditionalFormatting>
  <conditionalFormatting sqref="I420 I423:I424">
    <cfRule type="containsBlanks" dxfId="759" priority="810">
      <formula>LEN(TRIM(I420))=0</formula>
    </cfRule>
  </conditionalFormatting>
  <conditionalFormatting sqref="I563:I564 I566:I567">
    <cfRule type="containsBlanks" dxfId="758" priority="773">
      <formula>LEN(TRIM(I563))=0</formula>
    </cfRule>
  </conditionalFormatting>
  <conditionalFormatting sqref="I577">
    <cfRule type="containsBlanks" dxfId="757" priority="772">
      <formula>LEN(TRIM(I577))=0</formula>
    </cfRule>
  </conditionalFormatting>
  <conditionalFormatting sqref="I20:I30 I44 I53:I54 I61 I68 I123:I124 I228 I246 I254:I256 I419:I420 I530:I531 I558 I568:I576 I578:I579 I512:I513 I306 I423:I424 I534:I538 I560:I561 I144:I145">
    <cfRule type="containsBlanks" dxfId="756" priority="809">
      <formula>LEN(TRIM(I20))=0</formula>
    </cfRule>
  </conditionalFormatting>
  <conditionalFormatting sqref="I31">
    <cfRule type="containsBlanks" dxfId="755" priority="808">
      <formula>LEN(TRIM(I31))=0</formula>
    </cfRule>
  </conditionalFormatting>
  <conditionalFormatting sqref="I250">
    <cfRule type="containsBlanks" dxfId="754" priority="785">
      <formula>LEN(TRIM(I250))=0</formula>
    </cfRule>
  </conditionalFormatting>
  <conditionalFormatting sqref="I70">
    <cfRule type="containsBlanks" dxfId="753" priority="800">
      <formula>LEN(TRIM(I70))=0</formula>
    </cfRule>
  </conditionalFormatting>
  <conditionalFormatting sqref="I577">
    <cfRule type="containsBlanks" dxfId="752" priority="771">
      <formula>LEN(TRIM(I577))=0</formula>
    </cfRule>
  </conditionalFormatting>
  <conditionalFormatting sqref="I31">
    <cfRule type="containsBlanks" dxfId="751" priority="807">
      <formula>LEN(TRIM(I31))=0</formula>
    </cfRule>
  </conditionalFormatting>
  <conditionalFormatting sqref="I43">
    <cfRule type="containsBlanks" dxfId="750" priority="805">
      <formula>LEN(TRIM(I43))=0</formula>
    </cfRule>
  </conditionalFormatting>
  <conditionalFormatting sqref="I79:I83">
    <cfRule type="containsBlanks" dxfId="749" priority="798">
      <formula>LEN(TRIM(I79))=0</formula>
    </cfRule>
  </conditionalFormatting>
  <conditionalFormatting sqref="I60">
    <cfRule type="containsBlanks" dxfId="748" priority="804">
      <formula>LEN(TRIM(I60))=0</formula>
    </cfRule>
  </conditionalFormatting>
  <conditionalFormatting sqref="I60">
    <cfRule type="containsBlanks" dxfId="747" priority="803">
      <formula>LEN(TRIM(I60))=0</formula>
    </cfRule>
  </conditionalFormatting>
  <conditionalFormatting sqref="I390">
    <cfRule type="containsBlanks" dxfId="746" priority="779">
      <formula>LEN(TRIM(I390))=0</formula>
    </cfRule>
  </conditionalFormatting>
  <conditionalFormatting sqref="I563:I564 I566:I567">
    <cfRule type="containsBlanks" dxfId="745" priority="774">
      <formula>LEN(TRIM(I563))=0</formula>
    </cfRule>
  </conditionalFormatting>
  <conditionalFormatting sqref="I541">
    <cfRule type="containsBlanks" dxfId="744" priority="776">
      <formula>LEN(TRIM(I541))=0</formula>
    </cfRule>
  </conditionalFormatting>
  <conditionalFormatting sqref="I541">
    <cfRule type="containsBlanks" dxfId="743" priority="775">
      <formula>LEN(TRIM(I541))=0</formula>
    </cfRule>
  </conditionalFormatting>
  <conditionalFormatting sqref="I51">
    <cfRule type="containsBlanks" dxfId="742" priority="764">
      <formula>LEN(TRIM(I51))=0</formula>
    </cfRule>
  </conditionalFormatting>
  <conditionalFormatting sqref="I517 I525:I527 I521:I522 I529">
    <cfRule type="containsBlanks" dxfId="741" priority="778">
      <formula>LEN(TRIM(I517))=0</formula>
    </cfRule>
  </conditionalFormatting>
  <conditionalFormatting sqref="I517 I525:I527 I521:I522 I529">
    <cfRule type="containsBlanks" dxfId="740" priority="777">
      <formula>LEN(TRIM(I517))=0</formula>
    </cfRule>
  </conditionalFormatting>
  <conditionalFormatting sqref="I580:I581 I583">
    <cfRule type="containsBlanks" dxfId="739" priority="770">
      <formula>LEN(TRIM(I580))=0</formula>
    </cfRule>
  </conditionalFormatting>
  <conditionalFormatting sqref="I580:I581 I583">
    <cfRule type="containsBlanks" dxfId="738" priority="769">
      <formula>LEN(TRIM(I580))=0</formula>
    </cfRule>
  </conditionalFormatting>
  <conditionalFormatting sqref="I188">
    <cfRule type="containsBlanks" dxfId="737" priority="768">
      <formula>LEN(TRIM(I188))=0</formula>
    </cfRule>
  </conditionalFormatting>
  <conditionalFormatting sqref="I189">
    <cfRule type="containsBlanks" dxfId="736" priority="767">
      <formula>LEN(TRIM(I189))=0</formula>
    </cfRule>
  </conditionalFormatting>
  <conditionalFormatting sqref="I190">
    <cfRule type="containsBlanks" dxfId="735" priority="766">
      <formula>LEN(TRIM(I190))=0</formula>
    </cfRule>
  </conditionalFormatting>
  <conditionalFormatting sqref="I192">
    <cfRule type="containsBlanks" dxfId="734" priority="765">
      <formula>LEN(TRIM(I192))=0</formula>
    </cfRule>
  </conditionalFormatting>
  <conditionalFormatting sqref="I51">
    <cfRule type="containsBlanks" dxfId="733" priority="763">
      <formula>LEN(TRIM(I51))=0</formula>
    </cfRule>
  </conditionalFormatting>
  <conditionalFormatting sqref="I62:I63">
    <cfRule type="containsBlanks" dxfId="732" priority="802">
      <formula>LEN(TRIM(I62))=0</formula>
    </cfRule>
  </conditionalFormatting>
  <conditionalFormatting sqref="I62:I63">
    <cfRule type="containsBlanks" dxfId="731" priority="801">
      <formula>LEN(TRIM(I62))=0</formula>
    </cfRule>
  </conditionalFormatting>
  <conditionalFormatting sqref="I138:I143">
    <cfRule type="containsBlanks" dxfId="730" priority="790">
      <formula>LEN(TRIM(I138))=0</formula>
    </cfRule>
  </conditionalFormatting>
  <conditionalFormatting sqref="I70">
    <cfRule type="containsBlanks" dxfId="729" priority="799">
      <formula>LEN(TRIM(I70))=0</formula>
    </cfRule>
  </conditionalFormatting>
  <conditionalFormatting sqref="I91:I102">
    <cfRule type="containsBlanks" dxfId="728" priority="796">
      <formula>LEN(TRIM(I91))=0</formula>
    </cfRule>
  </conditionalFormatting>
  <conditionalFormatting sqref="I91:I102">
    <cfRule type="containsBlanks" dxfId="727" priority="795">
      <formula>LEN(TRIM(I91))=0</formula>
    </cfRule>
  </conditionalFormatting>
  <conditionalFormatting sqref="I104">
    <cfRule type="containsBlanks" dxfId="726" priority="794">
      <formula>LEN(TRIM(I104))=0</formula>
    </cfRule>
  </conditionalFormatting>
  <conditionalFormatting sqref="I104">
    <cfRule type="containsBlanks" dxfId="725" priority="793">
      <formula>LEN(TRIM(I104))=0</formula>
    </cfRule>
  </conditionalFormatting>
  <conditionalFormatting sqref="I135">
    <cfRule type="containsBlanks" dxfId="724" priority="792">
      <formula>LEN(TRIM(I135))=0</formula>
    </cfRule>
  </conditionalFormatting>
  <conditionalFormatting sqref="I135">
    <cfRule type="containsBlanks" dxfId="723" priority="791">
      <formula>LEN(TRIM(I135))=0</formula>
    </cfRule>
  </conditionalFormatting>
  <conditionalFormatting sqref="I191 I200:I201">
    <cfRule type="containsBlanks" dxfId="722" priority="788">
      <formula>LEN(TRIM(I191))=0</formula>
    </cfRule>
  </conditionalFormatting>
  <conditionalFormatting sqref="I259">
    <cfRule type="containsBlanks" dxfId="721" priority="784">
      <formula>LEN(TRIM(I259))=0</formula>
    </cfRule>
  </conditionalFormatting>
  <conditionalFormatting sqref="I259">
    <cfRule type="containsBlanks" dxfId="720" priority="783">
      <formula>LEN(TRIM(I259))=0</formula>
    </cfRule>
  </conditionalFormatting>
  <conditionalFormatting sqref="I363">
    <cfRule type="containsBlanks" dxfId="719" priority="781">
      <formula>LEN(TRIM(I363))=0</formula>
    </cfRule>
  </conditionalFormatting>
  <conditionalFormatting sqref="I390">
    <cfRule type="containsBlanks" dxfId="718" priority="780">
      <formula>LEN(TRIM(I390))=0</formula>
    </cfRule>
  </conditionalFormatting>
  <conditionalFormatting sqref="I363">
    <cfRule type="containsBlanks" dxfId="717" priority="782">
      <formula>LEN(TRIM(I363))=0</formula>
    </cfRule>
  </conditionalFormatting>
  <conditionalFormatting sqref="I582">
    <cfRule type="containsBlanks" dxfId="716" priority="762">
      <formula>LEN(TRIM(I582))=0</formula>
    </cfRule>
  </conditionalFormatting>
  <conditionalFormatting sqref="I582">
    <cfRule type="containsBlanks" dxfId="715" priority="761">
      <formula>LEN(TRIM(I582))=0</formula>
    </cfRule>
  </conditionalFormatting>
  <conditionalFormatting sqref="I262:I287 I289">
    <cfRule type="containsBlanks" dxfId="714" priority="752">
      <formula>LEN(TRIM(I262))=0</formula>
    </cfRule>
  </conditionalFormatting>
  <conditionalFormatting sqref="I262:I287 I289">
    <cfRule type="containsBlanks" dxfId="713" priority="751">
      <formula>LEN(TRIM(I262))=0</formula>
    </cfRule>
  </conditionalFormatting>
  <conditionalFormatting sqref="I135 I91:I102">
    <cfRule type="containsBlanks" dxfId="712" priority="760">
      <formula>LEN(TRIM(I91))=0</formula>
    </cfRule>
  </conditionalFormatting>
  <conditionalFormatting sqref="I586 I589:I590 I596:I599">
    <cfRule type="containsBlanks" dxfId="711" priority="759">
      <formula>LEN(TRIM(I586))=0</formula>
    </cfRule>
  </conditionalFormatting>
  <conditionalFormatting sqref="I230:I234">
    <cfRule type="containsBlanks" dxfId="710" priority="758">
      <formula>LEN(TRIM(I230))=0</formula>
    </cfRule>
  </conditionalFormatting>
  <conditionalFormatting sqref="I223:I227">
    <cfRule type="containsBlanks" dxfId="709" priority="755">
      <formula>LEN(TRIM(I223))=0</formula>
    </cfRule>
  </conditionalFormatting>
  <conditionalFormatting sqref="I238:I240 I242:I245">
    <cfRule type="containsBlanks" dxfId="708" priority="754">
      <formula>LEN(TRIM(I238))=0</formula>
    </cfRule>
  </conditionalFormatting>
  <conditionalFormatting sqref="I238:I240 I242:I245">
    <cfRule type="containsBlanks" dxfId="707" priority="753">
      <formula>LEN(TRIM(I238))=0</formula>
    </cfRule>
  </conditionalFormatting>
  <conditionalFormatting sqref="I304:I305">
    <cfRule type="containsBlanks" dxfId="706" priority="750">
      <formula>LEN(TRIM(I304))=0</formula>
    </cfRule>
  </conditionalFormatting>
  <conditionalFormatting sqref="I304:I305">
    <cfRule type="containsBlanks" dxfId="705" priority="749">
      <formula>LEN(TRIM(I304))=0</formula>
    </cfRule>
  </conditionalFormatting>
  <conditionalFormatting sqref="I339:I341">
    <cfRule type="containsBlanks" dxfId="704" priority="748">
      <formula>LEN(TRIM(I339))=0</formula>
    </cfRule>
  </conditionalFormatting>
  <conditionalFormatting sqref="I339:I341">
    <cfRule type="containsBlanks" dxfId="703" priority="747">
      <formula>LEN(TRIM(I339))=0</formula>
    </cfRule>
  </conditionalFormatting>
  <conditionalFormatting sqref="I364:I381">
    <cfRule type="containsBlanks" dxfId="702" priority="745">
      <formula>LEN(TRIM(I364))=0</formula>
    </cfRule>
  </conditionalFormatting>
  <conditionalFormatting sqref="I364:I381">
    <cfRule type="containsBlanks" dxfId="701" priority="746">
      <formula>LEN(TRIM(I364))=0</formula>
    </cfRule>
  </conditionalFormatting>
  <conditionalFormatting sqref="I392:I396">
    <cfRule type="containsBlanks" dxfId="700" priority="743">
      <formula>LEN(TRIM(I392))=0</formula>
    </cfRule>
  </conditionalFormatting>
  <conditionalFormatting sqref="I416:I418">
    <cfRule type="containsBlanks" dxfId="699" priority="742">
      <formula>LEN(TRIM(I416))=0</formula>
    </cfRule>
  </conditionalFormatting>
  <conditionalFormatting sqref="I67">
    <cfRule type="containsBlanks" dxfId="698" priority="740">
      <formula>LEN(TRIM(I67))=0</formula>
    </cfRule>
  </conditionalFormatting>
  <conditionalFormatting sqref="I67">
    <cfRule type="containsBlanks" dxfId="697" priority="741">
      <formula>LEN(TRIM(I67))=0</formula>
    </cfRule>
  </conditionalFormatting>
  <conditionalFormatting sqref="I92">
    <cfRule type="containsBlanks" dxfId="696" priority="738">
      <formula>LEN(TRIM(I92))=0</formula>
    </cfRule>
  </conditionalFormatting>
  <conditionalFormatting sqref="I92">
    <cfRule type="containsBlanks" dxfId="695" priority="739">
      <formula>LEN(TRIM(I92))=0</formula>
    </cfRule>
  </conditionalFormatting>
  <conditionalFormatting sqref="I199">
    <cfRule type="containsBlanks" dxfId="694" priority="736">
      <formula>LEN(TRIM(I199))=0</formula>
    </cfRule>
  </conditionalFormatting>
  <conditionalFormatting sqref="I241">
    <cfRule type="containsBlanks" dxfId="693" priority="735">
      <formula>LEN(TRIM(I241))=0</formula>
    </cfRule>
  </conditionalFormatting>
  <conditionalFormatting sqref="I241">
    <cfRule type="containsBlanks" dxfId="692" priority="734">
      <formula>LEN(TRIM(I241))=0</formula>
    </cfRule>
  </conditionalFormatting>
  <conditionalFormatting sqref="I338">
    <cfRule type="containsBlanks" dxfId="691" priority="733">
      <formula>LEN(TRIM(I338))=0</formula>
    </cfRule>
  </conditionalFormatting>
  <conditionalFormatting sqref="I338">
    <cfRule type="containsBlanks" dxfId="690" priority="732">
      <formula>LEN(TRIM(I338))=0</formula>
    </cfRule>
  </conditionalFormatting>
  <conditionalFormatting sqref="I348">
    <cfRule type="containsBlanks" dxfId="689" priority="730">
      <formula>LEN(TRIM(I348))=0</formula>
    </cfRule>
  </conditionalFormatting>
  <conditionalFormatting sqref="I402">
    <cfRule type="containsBlanks" dxfId="688" priority="729">
      <formula>LEN(TRIM(I402))=0</formula>
    </cfRule>
  </conditionalFormatting>
  <conditionalFormatting sqref="I402">
    <cfRule type="containsBlanks" dxfId="687" priority="728">
      <formula>LEN(TRIM(I402))=0</formula>
    </cfRule>
  </conditionalFormatting>
  <conditionalFormatting sqref="I403">
    <cfRule type="containsBlanks" dxfId="686" priority="727">
      <formula>LEN(TRIM(I403))=0</formula>
    </cfRule>
  </conditionalFormatting>
  <conditionalFormatting sqref="I403">
    <cfRule type="containsBlanks" dxfId="685" priority="726">
      <formula>LEN(TRIM(I403))=0</formula>
    </cfRule>
  </conditionalFormatting>
  <conditionalFormatting sqref="I523">
    <cfRule type="containsBlanks" dxfId="684" priority="725">
      <formula>LEN(TRIM(I523))=0</formula>
    </cfRule>
  </conditionalFormatting>
  <conditionalFormatting sqref="I523">
    <cfRule type="containsBlanks" dxfId="683" priority="724">
      <formula>LEN(TRIM(I523))=0</formula>
    </cfRule>
  </conditionalFormatting>
  <conditionalFormatting sqref="I524">
    <cfRule type="containsBlanks" dxfId="682" priority="723">
      <formula>LEN(TRIM(I524))=0</formula>
    </cfRule>
  </conditionalFormatting>
  <conditionalFormatting sqref="I524">
    <cfRule type="containsBlanks" dxfId="681" priority="722">
      <formula>LEN(TRIM(I524))=0</formula>
    </cfRule>
  </conditionalFormatting>
  <conditionalFormatting sqref="I55">
    <cfRule type="containsBlanks" dxfId="680" priority="721">
      <formula>LEN(TRIM(I55))=0</formula>
    </cfRule>
  </conditionalFormatting>
  <conditionalFormatting sqref="I55">
    <cfRule type="containsBlanks" dxfId="679" priority="720">
      <formula>LEN(TRIM(I55))=0</formula>
    </cfRule>
  </conditionalFormatting>
  <conditionalFormatting sqref="I59">
    <cfRule type="containsBlanks" dxfId="678" priority="719">
      <formula>LEN(TRIM(I59))=0</formula>
    </cfRule>
  </conditionalFormatting>
  <conditionalFormatting sqref="I59">
    <cfRule type="containsBlanks" dxfId="677" priority="718">
      <formula>LEN(TRIM(I59))=0</formula>
    </cfRule>
  </conditionalFormatting>
  <conditionalFormatting sqref="I75">
    <cfRule type="containsBlanks" dxfId="676" priority="715">
      <formula>LEN(TRIM(I75))=0</formula>
    </cfRule>
  </conditionalFormatting>
  <conditionalFormatting sqref="I75">
    <cfRule type="containsBlanks" dxfId="675" priority="714">
      <formula>LEN(TRIM(I75))=0</formula>
    </cfRule>
  </conditionalFormatting>
  <conditionalFormatting sqref="I84:I85">
    <cfRule type="containsBlanks" dxfId="674" priority="713">
      <formula>LEN(TRIM(I84))=0</formula>
    </cfRule>
  </conditionalFormatting>
  <conditionalFormatting sqref="I84:I85">
    <cfRule type="containsBlanks" dxfId="673" priority="712">
      <formula>LEN(TRIM(I84))=0</formula>
    </cfRule>
  </conditionalFormatting>
  <conditionalFormatting sqref="I103">
    <cfRule type="containsBlanks" dxfId="672" priority="711">
      <formula>LEN(TRIM(I103))=0</formula>
    </cfRule>
  </conditionalFormatting>
  <conditionalFormatting sqref="I103">
    <cfRule type="containsBlanks" dxfId="671" priority="710">
      <formula>LEN(TRIM(I103))=0</formula>
    </cfRule>
  </conditionalFormatting>
  <conditionalFormatting sqref="I125">
    <cfRule type="containsBlanks" dxfId="670" priority="709">
      <formula>LEN(TRIM(I125))=0</formula>
    </cfRule>
  </conditionalFormatting>
  <conditionalFormatting sqref="I125">
    <cfRule type="containsBlanks" dxfId="669" priority="708">
      <formula>LEN(TRIM(I125))=0</formula>
    </cfRule>
  </conditionalFormatting>
  <conditionalFormatting sqref="I125">
    <cfRule type="containsBlanks" dxfId="668" priority="707">
      <formula>LEN(TRIM(I125))=0</formula>
    </cfRule>
  </conditionalFormatting>
  <conditionalFormatting sqref="I132">
    <cfRule type="containsBlanks" dxfId="667" priority="706">
      <formula>LEN(TRIM(I132))=0</formula>
    </cfRule>
  </conditionalFormatting>
  <conditionalFormatting sqref="I132">
    <cfRule type="containsBlanks" dxfId="666" priority="705">
      <formula>LEN(TRIM(I132))=0</formula>
    </cfRule>
  </conditionalFormatting>
  <conditionalFormatting sqref="I134">
    <cfRule type="containsBlanks" dxfId="665" priority="704">
      <formula>LEN(TRIM(I134))=0</formula>
    </cfRule>
  </conditionalFormatting>
  <conditionalFormatting sqref="I134">
    <cfRule type="containsBlanks" dxfId="664" priority="703">
      <formula>LEN(TRIM(I134))=0</formula>
    </cfRule>
  </conditionalFormatting>
  <conditionalFormatting sqref="I137">
    <cfRule type="containsBlanks" dxfId="663" priority="702">
      <formula>LEN(TRIM(I137))=0</formula>
    </cfRule>
  </conditionalFormatting>
  <conditionalFormatting sqref="I137">
    <cfRule type="containsBlanks" dxfId="662" priority="701">
      <formula>LEN(TRIM(I137))=0</formula>
    </cfRule>
  </conditionalFormatting>
  <conditionalFormatting sqref="I559">
    <cfRule type="containsBlanks" dxfId="661" priority="700">
      <formula>LEN(TRIM(I559))=0</formula>
    </cfRule>
  </conditionalFormatting>
  <conditionalFormatting sqref="I559">
    <cfRule type="containsBlanks" dxfId="660" priority="699">
      <formula>LEN(TRIM(I559))=0</formula>
    </cfRule>
  </conditionalFormatting>
  <conditionalFormatting sqref="I562">
    <cfRule type="containsBlanks" dxfId="659" priority="698">
      <formula>LEN(TRIM(I562))=0</formula>
    </cfRule>
  </conditionalFormatting>
  <conditionalFormatting sqref="I562">
    <cfRule type="containsBlanks" dxfId="658" priority="697">
      <formula>LEN(TRIM(I562))=0</formula>
    </cfRule>
  </conditionalFormatting>
  <conditionalFormatting sqref="I52">
    <cfRule type="containsBlanks" dxfId="657" priority="696">
      <formula>LEN(TRIM(I52))=0</formula>
    </cfRule>
  </conditionalFormatting>
  <conditionalFormatting sqref="I64">
    <cfRule type="containsBlanks" dxfId="656" priority="694">
      <formula>LEN(TRIM(I64))=0</formula>
    </cfRule>
  </conditionalFormatting>
  <conditionalFormatting sqref="I64">
    <cfRule type="containsBlanks" dxfId="655" priority="693">
      <formula>LEN(TRIM(I64))=0</formula>
    </cfRule>
  </conditionalFormatting>
  <conditionalFormatting sqref="I76:I77">
    <cfRule type="containsBlanks" dxfId="654" priority="692">
      <formula>LEN(TRIM(I76))=0</formula>
    </cfRule>
  </conditionalFormatting>
  <conditionalFormatting sqref="I77">
    <cfRule type="containsBlanks" dxfId="653" priority="690">
      <formula>LEN(TRIM(I77))=0</formula>
    </cfRule>
  </conditionalFormatting>
  <conditionalFormatting sqref="I76:I77">
    <cfRule type="containsBlanks" dxfId="652" priority="691">
      <formula>LEN(TRIM(I76))=0</formula>
    </cfRule>
  </conditionalFormatting>
  <conditionalFormatting sqref="I89">
    <cfRule type="containsBlanks" dxfId="651" priority="689">
      <formula>LEN(TRIM(I89))=0</formula>
    </cfRule>
  </conditionalFormatting>
  <conditionalFormatting sqref="I90">
    <cfRule type="containsBlanks" dxfId="650" priority="686">
      <formula>LEN(TRIM(I90))=0</formula>
    </cfRule>
  </conditionalFormatting>
  <conditionalFormatting sqref="I105">
    <cfRule type="containsBlanks" dxfId="649" priority="685">
      <formula>LEN(TRIM(I105))=0</formula>
    </cfRule>
  </conditionalFormatting>
  <conditionalFormatting sqref="I105">
    <cfRule type="containsBlanks" dxfId="648" priority="684">
      <formula>LEN(TRIM(I105))=0</formula>
    </cfRule>
  </conditionalFormatting>
  <conditionalFormatting sqref="I121">
    <cfRule type="containsBlanks" dxfId="647" priority="683">
      <formula>LEN(TRIM(I121))=0</formula>
    </cfRule>
  </conditionalFormatting>
  <conditionalFormatting sqref="I121">
    <cfRule type="containsBlanks" dxfId="646" priority="682">
      <formula>LEN(TRIM(I121))=0</formula>
    </cfRule>
  </conditionalFormatting>
  <conditionalFormatting sqref="I122">
    <cfRule type="containsBlanks" dxfId="645" priority="681">
      <formula>LEN(TRIM(I122))=0</formula>
    </cfRule>
  </conditionalFormatting>
  <conditionalFormatting sqref="I122">
    <cfRule type="containsBlanks" dxfId="644" priority="680">
      <formula>LEN(TRIM(I122))=0</formula>
    </cfRule>
  </conditionalFormatting>
  <conditionalFormatting sqref="I133">
    <cfRule type="containsBlanks" dxfId="643" priority="679">
      <formula>LEN(TRIM(I133))=0</formula>
    </cfRule>
  </conditionalFormatting>
  <conditionalFormatting sqref="I133">
    <cfRule type="containsBlanks" dxfId="642" priority="678">
      <formula>LEN(TRIM(I133))=0</formula>
    </cfRule>
  </conditionalFormatting>
  <conditionalFormatting sqref="I136">
    <cfRule type="containsBlanks" dxfId="641" priority="677">
      <formula>LEN(TRIM(I136))=0</formula>
    </cfRule>
  </conditionalFormatting>
  <conditionalFormatting sqref="I136">
    <cfRule type="containsBlanks" dxfId="640" priority="676">
      <formula>LEN(TRIM(I136))=0</formula>
    </cfRule>
  </conditionalFormatting>
  <conditionalFormatting sqref="I202:I203">
    <cfRule type="containsBlanks" dxfId="639" priority="675">
      <formula>LEN(TRIM(I202))=0</formula>
    </cfRule>
  </conditionalFormatting>
  <conditionalFormatting sqref="I202:I203">
    <cfRule type="containsBlanks" dxfId="638" priority="674">
      <formula>LEN(TRIM(I202))=0</formula>
    </cfRule>
  </conditionalFormatting>
  <conditionalFormatting sqref="I204:I206">
    <cfRule type="containsBlanks" dxfId="637" priority="673">
      <formula>LEN(TRIM(I204))=0</formula>
    </cfRule>
  </conditionalFormatting>
  <conditionalFormatting sqref="I204:I206">
    <cfRule type="containsBlanks" dxfId="636" priority="672">
      <formula>LEN(TRIM(I204))=0</formula>
    </cfRule>
  </conditionalFormatting>
  <conditionalFormatting sqref="I217:I222">
    <cfRule type="containsBlanks" dxfId="635" priority="671">
      <formula>LEN(TRIM(I217))=0</formula>
    </cfRule>
  </conditionalFormatting>
  <conditionalFormatting sqref="I229">
    <cfRule type="containsBlanks" dxfId="634" priority="669">
      <formula>LEN(TRIM(I229))=0</formula>
    </cfRule>
  </conditionalFormatting>
  <conditionalFormatting sqref="I229">
    <cfRule type="containsBlanks" dxfId="633" priority="668">
      <formula>LEN(TRIM(I229))=0</formula>
    </cfRule>
  </conditionalFormatting>
  <conditionalFormatting sqref="I235:I237">
    <cfRule type="containsBlanks" dxfId="632" priority="667">
      <formula>LEN(TRIM(I235))=0</formula>
    </cfRule>
  </conditionalFormatting>
  <conditionalFormatting sqref="I235:I237">
    <cfRule type="containsBlanks" dxfId="631" priority="666">
      <formula>LEN(TRIM(I235))=0</formula>
    </cfRule>
  </conditionalFormatting>
  <conditionalFormatting sqref="I247:I249">
    <cfRule type="containsBlanks" dxfId="630" priority="664">
      <formula>LEN(TRIM(I247))=0</formula>
    </cfRule>
  </conditionalFormatting>
  <conditionalFormatting sqref="I257:I258">
    <cfRule type="containsBlanks" dxfId="629" priority="663">
      <formula>LEN(TRIM(I257))=0</formula>
    </cfRule>
  </conditionalFormatting>
  <conditionalFormatting sqref="I257:I258">
    <cfRule type="containsBlanks" dxfId="628" priority="662">
      <formula>LEN(TRIM(I257))=0</formula>
    </cfRule>
  </conditionalFormatting>
  <conditionalFormatting sqref="I260:I261">
    <cfRule type="containsBlanks" dxfId="627" priority="661">
      <formula>LEN(TRIM(I260))=0</formula>
    </cfRule>
  </conditionalFormatting>
  <conditionalFormatting sqref="I260:I261">
    <cfRule type="containsBlanks" dxfId="626" priority="660">
      <formula>LEN(TRIM(I260))=0</formula>
    </cfRule>
  </conditionalFormatting>
  <conditionalFormatting sqref="I329:I330">
    <cfRule type="containsBlanks" dxfId="625" priority="659">
      <formula>LEN(TRIM(I329))=0</formula>
    </cfRule>
  </conditionalFormatting>
  <conditionalFormatting sqref="I329:I330">
    <cfRule type="containsBlanks" dxfId="624" priority="658">
      <formula>LEN(TRIM(I329))=0</formula>
    </cfRule>
  </conditionalFormatting>
  <conditionalFormatting sqref="I331">
    <cfRule type="containsBlanks" dxfId="623" priority="657">
      <formula>LEN(TRIM(I331))=0</formula>
    </cfRule>
  </conditionalFormatting>
  <conditionalFormatting sqref="I331">
    <cfRule type="containsBlanks" dxfId="622" priority="656">
      <formula>LEN(TRIM(I331))=0</formula>
    </cfRule>
  </conditionalFormatting>
  <conditionalFormatting sqref="I335:I337">
    <cfRule type="containsBlanks" dxfId="621" priority="655">
      <formula>LEN(TRIM(I335))=0</formula>
    </cfRule>
  </conditionalFormatting>
  <conditionalFormatting sqref="I335:I337">
    <cfRule type="containsBlanks" dxfId="620" priority="654">
      <formula>LEN(TRIM(I335))=0</formula>
    </cfRule>
  </conditionalFormatting>
  <conditionalFormatting sqref="I342:I343">
    <cfRule type="containsBlanks" dxfId="619" priority="653">
      <formula>LEN(TRIM(I342))=0</formula>
    </cfRule>
  </conditionalFormatting>
  <conditionalFormatting sqref="I342:I343">
    <cfRule type="containsBlanks" dxfId="618" priority="652">
      <formula>LEN(TRIM(I342))=0</formula>
    </cfRule>
  </conditionalFormatting>
  <conditionalFormatting sqref="I361:I362">
    <cfRule type="containsBlanks" dxfId="617" priority="650">
      <formula>LEN(TRIM(I361))=0</formula>
    </cfRule>
  </conditionalFormatting>
  <conditionalFormatting sqref="I387">
    <cfRule type="containsBlanks" dxfId="616" priority="649">
      <formula>LEN(TRIM(I387))=0</formula>
    </cfRule>
  </conditionalFormatting>
  <conditionalFormatting sqref="I387">
    <cfRule type="containsBlanks" dxfId="615" priority="648">
      <formula>LEN(TRIM(I387))=0</formula>
    </cfRule>
  </conditionalFormatting>
  <conditionalFormatting sqref="I409">
    <cfRule type="containsBlanks" dxfId="614" priority="646">
      <formula>LEN(TRIM(I409))=0</formula>
    </cfRule>
  </conditionalFormatting>
  <conditionalFormatting sqref="I409">
    <cfRule type="containsBlanks" dxfId="613" priority="645">
      <formula>LEN(TRIM(I409))=0</formula>
    </cfRule>
  </conditionalFormatting>
  <conditionalFormatting sqref="I410:I412">
    <cfRule type="containsBlanks" dxfId="612" priority="644">
      <formula>LEN(TRIM(I410))=0</formula>
    </cfRule>
  </conditionalFormatting>
  <conditionalFormatting sqref="I410:I412">
    <cfRule type="containsBlanks" dxfId="611" priority="643">
      <formula>LEN(TRIM(I410))=0</formula>
    </cfRule>
  </conditionalFormatting>
  <conditionalFormatting sqref="I501:I502">
    <cfRule type="containsBlanks" dxfId="610" priority="642">
      <formula>LEN(TRIM(I501))=0</formula>
    </cfRule>
  </conditionalFormatting>
  <conditionalFormatting sqref="I501:I502">
    <cfRule type="containsBlanks" dxfId="609" priority="641">
      <formula>LEN(TRIM(I501))=0</formula>
    </cfRule>
  </conditionalFormatting>
  <conditionalFormatting sqref="I511">
    <cfRule type="containsBlanks" dxfId="608" priority="640">
      <formula>LEN(TRIM(I511))=0</formula>
    </cfRule>
  </conditionalFormatting>
  <conditionalFormatting sqref="I514">
    <cfRule type="containsBlanks" dxfId="607" priority="639">
      <formula>LEN(TRIM(I514))=0</formula>
    </cfRule>
  </conditionalFormatting>
  <conditionalFormatting sqref="I518:I520">
    <cfRule type="containsBlanks" dxfId="606" priority="638">
      <formula>LEN(TRIM(I518))=0</formula>
    </cfRule>
  </conditionalFormatting>
  <conditionalFormatting sqref="K31">
    <cfRule type="containsBlanks" dxfId="605" priority="547">
      <formula>LEN(TRIM(K31))=0</formula>
    </cfRule>
  </conditionalFormatting>
  <conditionalFormatting sqref="K31">
    <cfRule type="containsBlanks" dxfId="604" priority="546">
      <formula>LEN(TRIM(K31))=0</formula>
    </cfRule>
  </conditionalFormatting>
  <conditionalFormatting sqref="I71">
    <cfRule type="containsBlanks" dxfId="603" priority="637">
      <formula>LEN(TRIM(I71))=0</formula>
    </cfRule>
  </conditionalFormatting>
  <conditionalFormatting sqref="I71">
    <cfRule type="containsBlanks" dxfId="602" priority="636">
      <formula>LEN(TRIM(I71))=0</formula>
    </cfRule>
  </conditionalFormatting>
  <conditionalFormatting sqref="I145">
    <cfRule type="containsBlanks" dxfId="601" priority="635">
      <formula>LEN(TRIM(I145))=0</formula>
    </cfRule>
  </conditionalFormatting>
  <conditionalFormatting sqref="I40">
    <cfRule type="containsBlanks" dxfId="600" priority="634">
      <formula>LEN(TRIM(I40))=0</formula>
    </cfRule>
  </conditionalFormatting>
  <conditionalFormatting sqref="I146">
    <cfRule type="containsBlanks" dxfId="599" priority="633">
      <formula>LEN(TRIM(I146))=0</formula>
    </cfRule>
  </conditionalFormatting>
  <conditionalFormatting sqref="I146">
    <cfRule type="containsBlanks" dxfId="598" priority="632">
      <formula>LEN(TRIM(I146))=0</formula>
    </cfRule>
  </conditionalFormatting>
  <conditionalFormatting sqref="I146">
    <cfRule type="containsBlanks" dxfId="597" priority="631">
      <formula>LEN(TRIM(I146))=0</formula>
    </cfRule>
  </conditionalFormatting>
  <conditionalFormatting sqref="I146">
    <cfRule type="containsBlanks" dxfId="596" priority="629">
      <formula>LEN(TRIM(I146))=0</formula>
    </cfRule>
  </conditionalFormatting>
  <conditionalFormatting sqref="I146">
    <cfRule type="containsBlanks" dxfId="595" priority="630">
      <formula>LEN(TRIM(I146))=0</formula>
    </cfRule>
  </conditionalFormatting>
  <conditionalFormatting sqref="I66">
    <cfRule type="containsBlanks" dxfId="594" priority="628">
      <formula>LEN(TRIM(I66))=0</formula>
    </cfRule>
  </conditionalFormatting>
  <conditionalFormatting sqref="I69">
    <cfRule type="containsBlanks" dxfId="593" priority="627">
      <formula>LEN(TRIM(I69))=0</formula>
    </cfRule>
  </conditionalFormatting>
  <conditionalFormatting sqref="I69">
    <cfRule type="containsBlanks" dxfId="592" priority="626">
      <formula>LEN(TRIM(I69))=0</formula>
    </cfRule>
  </conditionalFormatting>
  <conditionalFormatting sqref="I69">
    <cfRule type="containsBlanks" dxfId="591" priority="625">
      <formula>LEN(TRIM(I69))=0</formula>
    </cfRule>
  </conditionalFormatting>
  <conditionalFormatting sqref="I73">
    <cfRule type="containsBlanks" dxfId="590" priority="624">
      <formula>LEN(TRIM(I73))=0</formula>
    </cfRule>
  </conditionalFormatting>
  <conditionalFormatting sqref="I78">
    <cfRule type="containsBlanks" dxfId="589" priority="623">
      <formula>LEN(TRIM(I78))=0</formula>
    </cfRule>
  </conditionalFormatting>
  <conditionalFormatting sqref="I78">
    <cfRule type="containsBlanks" dxfId="588" priority="622">
      <formula>LEN(TRIM(I78))=0</formula>
    </cfRule>
  </conditionalFormatting>
  <conditionalFormatting sqref="I78">
    <cfRule type="containsBlanks" dxfId="587" priority="621">
      <formula>LEN(TRIM(I78))=0</formula>
    </cfRule>
  </conditionalFormatting>
  <conditionalFormatting sqref="I78">
    <cfRule type="containsBlanks" dxfId="586" priority="620">
      <formula>LEN(TRIM(I78))=0</formula>
    </cfRule>
  </conditionalFormatting>
  <conditionalFormatting sqref="I78">
    <cfRule type="containsBlanks" dxfId="585" priority="619">
      <formula>LEN(TRIM(I78))=0</formula>
    </cfRule>
  </conditionalFormatting>
  <conditionalFormatting sqref="I118">
    <cfRule type="containsBlanks" dxfId="584" priority="618">
      <formula>LEN(TRIM(I118))=0</formula>
    </cfRule>
  </conditionalFormatting>
  <conditionalFormatting sqref="I126:I128">
    <cfRule type="containsBlanks" dxfId="583" priority="617">
      <formula>LEN(TRIM(I126))=0</formula>
    </cfRule>
  </conditionalFormatting>
  <conditionalFormatting sqref="I126:I128">
    <cfRule type="containsBlanks" dxfId="582" priority="616">
      <formula>LEN(TRIM(I126))=0</formula>
    </cfRule>
  </conditionalFormatting>
  <conditionalFormatting sqref="I126:I128">
    <cfRule type="containsBlanks" dxfId="581" priority="615">
      <formula>LEN(TRIM(I126))=0</formula>
    </cfRule>
  </conditionalFormatting>
  <conditionalFormatting sqref="I147">
    <cfRule type="containsBlanks" dxfId="580" priority="614">
      <formula>LEN(TRIM(I147))=0</formula>
    </cfRule>
  </conditionalFormatting>
  <conditionalFormatting sqref="I147">
    <cfRule type="containsBlanks" dxfId="579" priority="613">
      <formula>LEN(TRIM(I147))=0</formula>
    </cfRule>
  </conditionalFormatting>
  <conditionalFormatting sqref="I147">
    <cfRule type="containsBlanks" dxfId="578" priority="611">
      <formula>LEN(TRIM(I147))=0</formula>
    </cfRule>
  </conditionalFormatting>
  <conditionalFormatting sqref="I198">
    <cfRule type="containsBlanks" dxfId="577" priority="610">
      <formula>LEN(TRIM(I198))=0</formula>
    </cfRule>
  </conditionalFormatting>
  <conditionalFormatting sqref="I198">
    <cfRule type="containsBlanks" dxfId="576" priority="609">
      <formula>LEN(TRIM(I198))=0</formula>
    </cfRule>
  </conditionalFormatting>
  <conditionalFormatting sqref="I198">
    <cfRule type="containsBlanks" dxfId="575" priority="608">
      <formula>LEN(TRIM(I198))=0</formula>
    </cfRule>
  </conditionalFormatting>
  <conditionalFormatting sqref="I251:I253">
    <cfRule type="containsBlanks" dxfId="574" priority="607">
      <formula>LEN(TRIM(I251))=0</formula>
    </cfRule>
  </conditionalFormatting>
  <conditionalFormatting sqref="I251:I253">
    <cfRule type="containsBlanks" dxfId="573" priority="606">
      <formula>LEN(TRIM(I251))=0</formula>
    </cfRule>
  </conditionalFormatting>
  <conditionalFormatting sqref="I251:I253">
    <cfRule type="containsBlanks" dxfId="572" priority="605">
      <formula>LEN(TRIM(I251))=0</formula>
    </cfRule>
  </conditionalFormatting>
  <conditionalFormatting sqref="I293:I294">
    <cfRule type="containsBlanks" dxfId="571" priority="604">
      <formula>LEN(TRIM(I293))=0</formula>
    </cfRule>
  </conditionalFormatting>
  <conditionalFormatting sqref="I301">
    <cfRule type="containsBlanks" dxfId="570" priority="603">
      <formula>LEN(TRIM(I301))=0</formula>
    </cfRule>
  </conditionalFormatting>
  <conditionalFormatting sqref="I301">
    <cfRule type="containsBlanks" dxfId="569" priority="602">
      <formula>LEN(TRIM(I301))=0</formula>
    </cfRule>
  </conditionalFormatting>
  <conditionalFormatting sqref="I301">
    <cfRule type="containsBlanks" dxfId="568" priority="601">
      <formula>LEN(TRIM(I301))=0</formula>
    </cfRule>
  </conditionalFormatting>
  <conditionalFormatting sqref="I315:I320">
    <cfRule type="containsBlanks" dxfId="567" priority="600">
      <formula>LEN(TRIM(I315))=0</formula>
    </cfRule>
  </conditionalFormatting>
  <conditionalFormatting sqref="I315:I320">
    <cfRule type="containsBlanks" dxfId="566" priority="598">
      <formula>LEN(TRIM(I315))=0</formula>
    </cfRule>
  </conditionalFormatting>
  <conditionalFormatting sqref="I315:I320">
    <cfRule type="containsBlanks" dxfId="565" priority="599">
      <formula>LEN(TRIM(I315))=0</formula>
    </cfRule>
  </conditionalFormatting>
  <conditionalFormatting sqref="I382">
    <cfRule type="containsBlanks" dxfId="564" priority="597">
      <formula>LEN(TRIM(I382))=0</formula>
    </cfRule>
  </conditionalFormatting>
  <conditionalFormatting sqref="I382">
    <cfRule type="containsBlanks" dxfId="563" priority="595">
      <formula>LEN(TRIM(I382))=0</formula>
    </cfRule>
  </conditionalFormatting>
  <conditionalFormatting sqref="I382">
    <cfRule type="containsBlanks" dxfId="562" priority="596">
      <formula>LEN(TRIM(I382))=0</formula>
    </cfRule>
  </conditionalFormatting>
  <conditionalFormatting sqref="I321:I322">
    <cfRule type="containsBlanks" dxfId="561" priority="594">
      <formula>LEN(TRIM(I321))=0</formula>
    </cfRule>
  </conditionalFormatting>
  <conditionalFormatting sqref="I324">
    <cfRule type="containsBlanks" dxfId="560" priority="593">
      <formula>LEN(TRIM(I324))=0</formula>
    </cfRule>
  </conditionalFormatting>
  <conditionalFormatting sqref="I325">
    <cfRule type="containsBlanks" dxfId="559" priority="592">
      <formula>LEN(TRIM(I325))=0</formula>
    </cfRule>
  </conditionalFormatting>
  <conditionalFormatting sqref="I326:I328">
    <cfRule type="containsBlanks" dxfId="558" priority="591">
      <formula>LEN(TRIM(I326))=0</formula>
    </cfRule>
  </conditionalFormatting>
  <conditionalFormatting sqref="I425">
    <cfRule type="containsBlanks" dxfId="557" priority="590">
      <formula>LEN(TRIM(I425))=0</formula>
    </cfRule>
  </conditionalFormatting>
  <conditionalFormatting sqref="I425">
    <cfRule type="containsBlanks" dxfId="556" priority="589">
      <formula>LEN(TRIM(I425))=0</formula>
    </cfRule>
  </conditionalFormatting>
  <conditionalFormatting sqref="I425">
    <cfRule type="containsBlanks" dxfId="555" priority="588">
      <formula>LEN(TRIM(I425))=0</formula>
    </cfRule>
  </conditionalFormatting>
  <conditionalFormatting sqref="I425">
    <cfRule type="containsBlanks" dxfId="554" priority="587">
      <formula>LEN(TRIM(I425))=0</formula>
    </cfRule>
  </conditionalFormatting>
  <conditionalFormatting sqref="I425">
    <cfRule type="containsBlanks" dxfId="553" priority="586">
      <formula>LEN(TRIM(I425))=0</formula>
    </cfRule>
  </conditionalFormatting>
  <conditionalFormatting sqref="I345">
    <cfRule type="containsBlanks" dxfId="552" priority="585">
      <formula>LEN(TRIM(I345))=0</formula>
    </cfRule>
  </conditionalFormatting>
  <conditionalFormatting sqref="I345">
    <cfRule type="containsBlanks" dxfId="551" priority="584">
      <formula>LEN(TRIM(I345))=0</formula>
    </cfRule>
  </conditionalFormatting>
  <conditionalFormatting sqref="I345">
    <cfRule type="containsBlanks" dxfId="550" priority="583">
      <formula>LEN(TRIM(I345))=0</formula>
    </cfRule>
  </conditionalFormatting>
  <conditionalFormatting sqref="I347">
    <cfRule type="containsBlanks" dxfId="549" priority="582">
      <formula>LEN(TRIM(I347))=0</formula>
    </cfRule>
  </conditionalFormatting>
  <conditionalFormatting sqref="I347">
    <cfRule type="containsBlanks" dxfId="548" priority="581">
      <formula>LEN(TRIM(I347))=0</formula>
    </cfRule>
  </conditionalFormatting>
  <conditionalFormatting sqref="I347">
    <cfRule type="containsBlanks" dxfId="547" priority="580">
      <formula>LEN(TRIM(I347))=0</formula>
    </cfRule>
  </conditionalFormatting>
  <conditionalFormatting sqref="I388:I389">
    <cfRule type="containsBlanks" dxfId="546" priority="579">
      <formula>LEN(TRIM(I388))=0</formula>
    </cfRule>
  </conditionalFormatting>
  <conditionalFormatting sqref="I388">
    <cfRule type="containsBlanks" dxfId="545" priority="578">
      <formula>LEN(TRIM(I388))=0</formula>
    </cfRule>
  </conditionalFormatting>
  <conditionalFormatting sqref="I388">
    <cfRule type="containsBlanks" dxfId="544" priority="577">
      <formula>LEN(TRIM(I388))=0</formula>
    </cfRule>
  </conditionalFormatting>
  <conditionalFormatting sqref="I389">
    <cfRule type="containsBlanks" dxfId="543" priority="576">
      <formula>LEN(TRIM(I389))=0</formula>
    </cfRule>
  </conditionalFormatting>
  <conditionalFormatting sqref="I389">
    <cfRule type="containsBlanks" dxfId="542" priority="575">
      <formula>LEN(TRIM(I389))=0</formula>
    </cfRule>
  </conditionalFormatting>
  <conditionalFormatting sqref="I391">
    <cfRule type="containsBlanks" dxfId="541" priority="574">
      <formula>LEN(TRIM(I391))=0</formula>
    </cfRule>
  </conditionalFormatting>
  <conditionalFormatting sqref="I391">
    <cfRule type="containsBlanks" dxfId="540" priority="573">
      <formula>LEN(TRIM(I391))=0</formula>
    </cfRule>
  </conditionalFormatting>
  <conditionalFormatting sqref="I391">
    <cfRule type="containsBlanks" dxfId="539" priority="572">
      <formula>LEN(TRIM(I391))=0</formula>
    </cfRule>
  </conditionalFormatting>
  <conditionalFormatting sqref="I397:I399">
    <cfRule type="containsBlanks" dxfId="538" priority="571">
      <formula>LEN(TRIM(I397))=0</formula>
    </cfRule>
  </conditionalFormatting>
  <conditionalFormatting sqref="I401">
    <cfRule type="containsBlanks" dxfId="537" priority="570">
      <formula>LEN(TRIM(I401))=0</formula>
    </cfRule>
  </conditionalFormatting>
  <conditionalFormatting sqref="K304:K305">
    <cfRule type="containsBlanks" dxfId="536" priority="499">
      <formula>LEN(TRIM(K304))=0</formula>
    </cfRule>
  </conditionalFormatting>
  <conditionalFormatting sqref="K304:K305">
    <cfRule type="containsBlanks" dxfId="535" priority="498">
      <formula>LEN(TRIM(K304))=0</formula>
    </cfRule>
  </conditionalFormatting>
  <conditionalFormatting sqref="K341">
    <cfRule type="containsBlanks" dxfId="534" priority="497">
      <formula>LEN(TRIM(K341))=0</formula>
    </cfRule>
  </conditionalFormatting>
  <conditionalFormatting sqref="I426">
    <cfRule type="containsBlanks" dxfId="533" priority="569">
      <formula>LEN(TRIM(I426))=0</formula>
    </cfRule>
  </conditionalFormatting>
  <conditionalFormatting sqref="I426">
    <cfRule type="containsBlanks" dxfId="532" priority="567">
      <formula>LEN(TRIM(I426))=0</formula>
    </cfRule>
  </conditionalFormatting>
  <conditionalFormatting sqref="I426">
    <cfRule type="containsBlanks" dxfId="531" priority="568">
      <formula>LEN(TRIM(I426))=0</formula>
    </cfRule>
  </conditionalFormatting>
  <conditionalFormatting sqref="I543:I544">
    <cfRule type="containsBlanks" dxfId="530" priority="566">
      <formula>LEN(TRIM(I543))=0</formula>
    </cfRule>
  </conditionalFormatting>
  <conditionalFormatting sqref="I543">
    <cfRule type="containsBlanks" dxfId="529" priority="565">
      <formula>LEN(TRIM(I543))=0</formula>
    </cfRule>
  </conditionalFormatting>
  <conditionalFormatting sqref="I543">
    <cfRule type="containsBlanks" dxfId="528" priority="564">
      <formula>LEN(TRIM(I543))=0</formula>
    </cfRule>
  </conditionalFormatting>
  <conditionalFormatting sqref="I544">
    <cfRule type="containsBlanks" dxfId="527" priority="563">
      <formula>LEN(TRIM(I544))=0</formula>
    </cfRule>
  </conditionalFormatting>
  <conditionalFormatting sqref="I544">
    <cfRule type="containsBlanks" dxfId="526" priority="562">
      <formula>LEN(TRIM(I544))=0</formula>
    </cfRule>
  </conditionalFormatting>
  <conditionalFormatting sqref="I615">
    <cfRule type="containsBlanks" dxfId="525" priority="561">
      <formula>LEN(TRIM(I615))=0</formula>
    </cfRule>
  </conditionalFormatting>
  <conditionalFormatting sqref="I615">
    <cfRule type="containsBlanks" dxfId="524" priority="560">
      <formula>LEN(TRIM(I615))=0</formula>
    </cfRule>
  </conditionalFormatting>
  <conditionalFormatting sqref="I614">
    <cfRule type="containsBlanks" dxfId="523" priority="559">
      <formula>LEN(TRIM(I614))=0</formula>
    </cfRule>
  </conditionalFormatting>
  <conditionalFormatting sqref="I614">
    <cfRule type="containsBlanks" dxfId="522" priority="558">
      <formula>LEN(TRIM(I614))=0</formula>
    </cfRule>
  </conditionalFormatting>
  <conditionalFormatting sqref="I614">
    <cfRule type="containsBlanks" dxfId="521" priority="557">
      <formula>LEN(TRIM(I614))=0</formula>
    </cfRule>
  </conditionalFormatting>
  <conditionalFormatting sqref="I616">
    <cfRule type="containsBlanks" dxfId="520" priority="556">
      <formula>LEN(TRIM(I616))=0</formula>
    </cfRule>
  </conditionalFormatting>
  <conditionalFormatting sqref="I616">
    <cfRule type="containsBlanks" dxfId="519" priority="555">
      <formula>LEN(TRIM(I616))=0</formula>
    </cfRule>
  </conditionalFormatting>
  <conditionalFormatting sqref="I616">
    <cfRule type="containsBlanks" dxfId="518" priority="554">
      <formula>LEN(TRIM(I616))=0</formula>
    </cfRule>
  </conditionalFormatting>
  <conditionalFormatting sqref="I617">
    <cfRule type="containsBlanks" dxfId="517" priority="553">
      <formula>LEN(TRIM(I617))=0</formula>
    </cfRule>
  </conditionalFormatting>
  <conditionalFormatting sqref="I617">
    <cfRule type="containsBlanks" dxfId="516" priority="551">
      <formula>LEN(TRIM(I617))=0</formula>
    </cfRule>
  </conditionalFormatting>
  <conditionalFormatting sqref="K341:K343 K351 K361:K373 K380 K396 K394 K437:K462 K464:K495 K498:K499 K67:K68 K119:K124 K302:K314 K323 K346 K408:K412 K416:K420 K429:K431 K501:K516 K402:K406 K518:K527 K386:K387 K20:K39 K329:K331 K333:K338 K41:K65 K70:K72 K74:K77 K79:K90 K129:K134 K148:K178 K199:K250 K254:K287 K136:K145 K423:K424 K295:K299 K545:K555 K183:K197 K289:K292 K433:K435 K557:K564 K566:K613 K529:K542 K104:K117">
    <cfRule type="containsBlanks" dxfId="515" priority="550">
      <formula>LEN(TRIM(K20))=0</formula>
    </cfRule>
  </conditionalFormatting>
  <conditionalFormatting sqref="K420 K423:K424">
    <cfRule type="containsBlanks" dxfId="514" priority="549">
      <formula>LEN(TRIM(K420))=0</formula>
    </cfRule>
  </conditionalFormatting>
  <conditionalFormatting sqref="K20:K30 K53:K54 K512:K513 K44 K61 K68 K123:K124 K144:K145 K228 K246 K254:K256 K419:K420 K530:K531 K558 K568:K576 K578:K579 K306 K423:K424 K534:K538 K541 K560:K561">
    <cfRule type="containsBlanks" dxfId="513" priority="548">
      <formula>LEN(TRIM(K20))=0</formula>
    </cfRule>
  </conditionalFormatting>
  <conditionalFormatting sqref="K91:K104">
    <cfRule type="containsBlanks" dxfId="512" priority="535">
      <formula>LEN(TRIM(K91))=0</formula>
    </cfRule>
  </conditionalFormatting>
  <conditionalFormatting sqref="K91:K104">
    <cfRule type="containsBlanks" dxfId="511" priority="534">
      <formula>LEN(TRIM(K91))=0</formula>
    </cfRule>
  </conditionalFormatting>
  <conditionalFormatting sqref="K563:K564 K566:K567">
    <cfRule type="containsBlanks" dxfId="510" priority="517">
      <formula>LEN(TRIM(K563))=0</formula>
    </cfRule>
  </conditionalFormatting>
  <conditionalFormatting sqref="K363">
    <cfRule type="containsBlanks" dxfId="509" priority="521">
      <formula>LEN(TRIM(K363))=0</formula>
    </cfRule>
  </conditionalFormatting>
  <conditionalFormatting sqref="K363">
    <cfRule type="containsBlanks" dxfId="508" priority="520">
      <formula>LEN(TRIM(K363))=0</formula>
    </cfRule>
  </conditionalFormatting>
  <conditionalFormatting sqref="K525:K527 K521:K522 K529">
    <cfRule type="containsBlanks" dxfId="507" priority="519">
      <formula>LEN(TRIM(K521))=0</formula>
    </cfRule>
  </conditionalFormatting>
  <conditionalFormatting sqref="K525:K527 K521:K522 K529">
    <cfRule type="containsBlanks" dxfId="506" priority="518">
      <formula>LEN(TRIM(K521))=0</formula>
    </cfRule>
  </conditionalFormatting>
  <conditionalFormatting sqref="K563:K564 K566:K567">
    <cfRule type="containsBlanks" dxfId="505" priority="516">
      <formula>LEN(TRIM(K563))=0</formula>
    </cfRule>
  </conditionalFormatting>
  <conditionalFormatting sqref="K583 K580:K581">
    <cfRule type="containsBlanks" dxfId="504" priority="513">
      <formula>LEN(TRIM(K580))=0</formula>
    </cfRule>
  </conditionalFormatting>
  <conditionalFormatting sqref="K583 K580:K581">
    <cfRule type="containsBlanks" dxfId="503" priority="512">
      <formula>LEN(TRIM(K580))=0</formula>
    </cfRule>
  </conditionalFormatting>
  <conditionalFormatting sqref="K577">
    <cfRule type="containsBlanks" dxfId="502" priority="515">
      <formula>LEN(TRIM(K577))=0</formula>
    </cfRule>
  </conditionalFormatting>
  <conditionalFormatting sqref="K577">
    <cfRule type="containsBlanks" dxfId="501" priority="514">
      <formula>LEN(TRIM(K577))=0</formula>
    </cfRule>
  </conditionalFormatting>
  <conditionalFormatting sqref="K43">
    <cfRule type="containsBlanks" dxfId="500" priority="545">
      <formula>LEN(TRIM(K43))=0</formula>
    </cfRule>
  </conditionalFormatting>
  <conditionalFormatting sqref="K43">
    <cfRule type="containsBlanks" dxfId="499" priority="544">
      <formula>LEN(TRIM(K43))=0</formula>
    </cfRule>
  </conditionalFormatting>
  <conditionalFormatting sqref="K79:K83">
    <cfRule type="containsBlanks" dxfId="498" priority="536">
      <formula>LEN(TRIM(K79))=0</formula>
    </cfRule>
  </conditionalFormatting>
  <conditionalFormatting sqref="K104">
    <cfRule type="containsBlanks" dxfId="497" priority="533">
      <formula>LEN(TRIM(K104))=0</formula>
    </cfRule>
  </conditionalFormatting>
  <conditionalFormatting sqref="K62:K63">
    <cfRule type="containsBlanks" dxfId="496" priority="541">
      <formula>LEN(TRIM(K62))=0</formula>
    </cfRule>
  </conditionalFormatting>
  <conditionalFormatting sqref="K70">
    <cfRule type="containsBlanks" dxfId="495" priority="539">
      <formula>LEN(TRIM(K70))=0</formula>
    </cfRule>
  </conditionalFormatting>
  <conditionalFormatting sqref="K70">
    <cfRule type="containsBlanks" dxfId="494" priority="538">
      <formula>LEN(TRIM(K70))=0</formula>
    </cfRule>
  </conditionalFormatting>
  <conditionalFormatting sqref="K250">
    <cfRule type="containsBlanks" dxfId="493" priority="524">
      <formula>LEN(TRIM(K250))=0</formula>
    </cfRule>
  </conditionalFormatting>
  <conditionalFormatting sqref="K259">
    <cfRule type="containsBlanks" dxfId="492" priority="523">
      <formula>LEN(TRIM(K259))=0</formula>
    </cfRule>
  </conditionalFormatting>
  <conditionalFormatting sqref="K79:K83">
    <cfRule type="containsBlanks" dxfId="491" priority="537">
      <formula>LEN(TRIM(K79))=0</formula>
    </cfRule>
  </conditionalFormatting>
  <conditionalFormatting sqref="K104">
    <cfRule type="containsBlanks" dxfId="490" priority="532">
      <formula>LEN(TRIM(K104))=0</formula>
    </cfRule>
  </conditionalFormatting>
  <conditionalFormatting sqref="K60">
    <cfRule type="containsBlanks" dxfId="489" priority="543">
      <formula>LEN(TRIM(K60))=0</formula>
    </cfRule>
  </conditionalFormatting>
  <conditionalFormatting sqref="K60">
    <cfRule type="containsBlanks" dxfId="488" priority="542">
      <formula>LEN(TRIM(K60))=0</formula>
    </cfRule>
  </conditionalFormatting>
  <conditionalFormatting sqref="K135">
    <cfRule type="containsBlanks" dxfId="487" priority="531">
      <formula>LEN(TRIM(K135))=0</formula>
    </cfRule>
  </conditionalFormatting>
  <conditionalFormatting sqref="K62:K63">
    <cfRule type="containsBlanks" dxfId="486" priority="540">
      <formula>LEN(TRIM(K62))=0</formula>
    </cfRule>
  </conditionalFormatting>
  <conditionalFormatting sqref="K200:K201">
    <cfRule type="containsBlanks" dxfId="485" priority="526">
      <formula>LEN(TRIM(K200))=0</formula>
    </cfRule>
  </conditionalFormatting>
  <conditionalFormatting sqref="K250">
    <cfRule type="containsBlanks" dxfId="484" priority="525">
      <formula>LEN(TRIM(K250))=0</formula>
    </cfRule>
  </conditionalFormatting>
  <conditionalFormatting sqref="K200:K201">
    <cfRule type="containsBlanks" dxfId="483" priority="527">
      <formula>LEN(TRIM(K200))=0</formula>
    </cfRule>
  </conditionalFormatting>
  <conditionalFormatting sqref="K135">
    <cfRule type="containsBlanks" dxfId="482" priority="530">
      <formula>LEN(TRIM(K135))=0</formula>
    </cfRule>
  </conditionalFormatting>
  <conditionalFormatting sqref="K138:K143">
    <cfRule type="containsBlanks" dxfId="481" priority="529">
      <formula>LEN(TRIM(K138))=0</formula>
    </cfRule>
  </conditionalFormatting>
  <conditionalFormatting sqref="K138:K143">
    <cfRule type="containsBlanks" dxfId="480" priority="528">
      <formula>LEN(TRIM(K138))=0</formula>
    </cfRule>
  </conditionalFormatting>
  <conditionalFormatting sqref="K582">
    <cfRule type="containsBlanks" dxfId="479" priority="511">
      <formula>LEN(TRIM(K582))=0</formula>
    </cfRule>
  </conditionalFormatting>
  <conditionalFormatting sqref="K582">
    <cfRule type="containsBlanks" dxfId="478" priority="510">
      <formula>LEN(TRIM(K582))=0</formula>
    </cfRule>
  </conditionalFormatting>
  <conditionalFormatting sqref="K74:K75 K91:K104 K135">
    <cfRule type="containsBlanks" dxfId="477" priority="509">
      <formula>LEN(TRIM(K74))=0</formula>
    </cfRule>
  </conditionalFormatting>
  <conditionalFormatting sqref="K596:K599 K589:K590 K586">
    <cfRule type="containsBlanks" dxfId="476" priority="508">
      <formula>LEN(TRIM(K586))=0</formula>
    </cfRule>
  </conditionalFormatting>
  <conditionalFormatting sqref="K241">
    <cfRule type="containsBlanks" dxfId="475" priority="482">
      <formula>LEN(TRIM(K241))=0</formula>
    </cfRule>
  </conditionalFormatting>
  <conditionalFormatting sqref="K346 K351">
    <cfRule type="containsBlanks" dxfId="474" priority="495">
      <formula>LEN(TRIM(K346))=0</formula>
    </cfRule>
  </conditionalFormatting>
  <conditionalFormatting sqref="K230:K234">
    <cfRule type="containsBlanks" dxfId="473" priority="506">
      <formula>LEN(TRIM(K230))=0</formula>
    </cfRule>
  </conditionalFormatting>
  <conditionalFormatting sqref="K230:K234">
    <cfRule type="containsBlanks" dxfId="472" priority="507">
      <formula>LEN(TRIM(K230))=0</formula>
    </cfRule>
  </conditionalFormatting>
  <conditionalFormatting sqref="K223:K227">
    <cfRule type="containsBlanks" dxfId="471" priority="505">
      <formula>LEN(TRIM(K223))=0</formula>
    </cfRule>
  </conditionalFormatting>
  <conditionalFormatting sqref="K223:K227">
    <cfRule type="containsBlanks" dxfId="470" priority="504">
      <formula>LEN(TRIM(K223))=0</formula>
    </cfRule>
  </conditionalFormatting>
  <conditionalFormatting sqref="K238:K240 K242:K245">
    <cfRule type="containsBlanks" dxfId="469" priority="502">
      <formula>LEN(TRIM(K238))=0</formula>
    </cfRule>
  </conditionalFormatting>
  <conditionalFormatting sqref="K262:K287 K289">
    <cfRule type="containsBlanks" dxfId="468" priority="501">
      <formula>LEN(TRIM(K262))=0</formula>
    </cfRule>
  </conditionalFormatting>
  <conditionalFormatting sqref="K262:K287 K289">
    <cfRule type="containsBlanks" dxfId="467" priority="500">
      <formula>LEN(TRIM(K262))=0</formula>
    </cfRule>
  </conditionalFormatting>
  <conditionalFormatting sqref="K341">
    <cfRule type="containsBlanks" dxfId="466" priority="496">
      <formula>LEN(TRIM(K341))=0</formula>
    </cfRule>
  </conditionalFormatting>
  <conditionalFormatting sqref="K346 K351">
    <cfRule type="containsBlanks" dxfId="465" priority="494">
      <formula>LEN(TRIM(K346))=0</formula>
    </cfRule>
  </conditionalFormatting>
  <conditionalFormatting sqref="K364:K373 K380 K386">
    <cfRule type="containsBlanks" dxfId="464" priority="493">
      <formula>LEN(TRIM(K364))=0</formula>
    </cfRule>
  </conditionalFormatting>
  <conditionalFormatting sqref="K364:K373 K380 K386">
    <cfRule type="containsBlanks" dxfId="463" priority="492">
      <formula>LEN(TRIM(K364))=0</formula>
    </cfRule>
  </conditionalFormatting>
  <conditionalFormatting sqref="K394 K396">
    <cfRule type="containsBlanks" dxfId="462" priority="491">
      <formula>LEN(TRIM(K394))=0</formula>
    </cfRule>
  </conditionalFormatting>
  <conditionalFormatting sqref="K394 K396">
    <cfRule type="containsBlanks" dxfId="461" priority="490">
      <formula>LEN(TRIM(K394))=0</formula>
    </cfRule>
  </conditionalFormatting>
  <conditionalFormatting sqref="K416:K418">
    <cfRule type="containsBlanks" dxfId="460" priority="489">
      <formula>LEN(TRIM(K416))=0</formula>
    </cfRule>
  </conditionalFormatting>
  <conditionalFormatting sqref="K67">
    <cfRule type="containsBlanks" dxfId="459" priority="487">
      <formula>LEN(TRIM(K67))=0</formula>
    </cfRule>
  </conditionalFormatting>
  <conditionalFormatting sqref="K67">
    <cfRule type="containsBlanks" dxfId="458" priority="488">
      <formula>LEN(TRIM(K67))=0</formula>
    </cfRule>
  </conditionalFormatting>
  <conditionalFormatting sqref="K92">
    <cfRule type="containsBlanks" dxfId="457" priority="485">
      <formula>LEN(TRIM(K92))=0</formula>
    </cfRule>
  </conditionalFormatting>
  <conditionalFormatting sqref="K92">
    <cfRule type="containsBlanks" dxfId="456" priority="486">
      <formula>LEN(TRIM(K92))=0</formula>
    </cfRule>
  </conditionalFormatting>
  <conditionalFormatting sqref="K199">
    <cfRule type="containsBlanks" dxfId="455" priority="483">
      <formula>LEN(TRIM(K199))=0</formula>
    </cfRule>
  </conditionalFormatting>
  <conditionalFormatting sqref="K241">
    <cfRule type="containsBlanks" dxfId="454" priority="481">
      <formula>LEN(TRIM(K241))=0</formula>
    </cfRule>
  </conditionalFormatting>
  <conditionalFormatting sqref="K338">
    <cfRule type="containsBlanks" dxfId="453" priority="479">
      <formula>LEN(TRIM(K338))=0</formula>
    </cfRule>
  </conditionalFormatting>
  <conditionalFormatting sqref="K338">
    <cfRule type="containsBlanks" dxfId="452" priority="480">
      <formula>LEN(TRIM(K338))=0</formula>
    </cfRule>
  </conditionalFormatting>
  <conditionalFormatting sqref="K402">
    <cfRule type="containsBlanks" dxfId="451" priority="477">
      <formula>LEN(TRIM(K402))=0</formula>
    </cfRule>
  </conditionalFormatting>
  <conditionalFormatting sqref="K402">
    <cfRule type="containsBlanks" dxfId="450" priority="478">
      <formula>LEN(TRIM(K402))=0</formula>
    </cfRule>
  </conditionalFormatting>
  <conditionalFormatting sqref="K403">
    <cfRule type="containsBlanks" dxfId="449" priority="475">
      <formula>LEN(TRIM(K403))=0</formula>
    </cfRule>
  </conditionalFormatting>
  <conditionalFormatting sqref="K403">
    <cfRule type="containsBlanks" dxfId="448" priority="476">
      <formula>LEN(TRIM(K403))=0</formula>
    </cfRule>
  </conditionalFormatting>
  <conditionalFormatting sqref="K523">
    <cfRule type="containsBlanks" dxfId="447" priority="473">
      <formula>LEN(TRIM(K523))=0</formula>
    </cfRule>
  </conditionalFormatting>
  <conditionalFormatting sqref="K523">
    <cfRule type="containsBlanks" dxfId="446" priority="474">
      <formula>LEN(TRIM(K523))=0</formula>
    </cfRule>
  </conditionalFormatting>
  <conditionalFormatting sqref="K524">
    <cfRule type="containsBlanks" dxfId="445" priority="471">
      <formula>LEN(TRIM(K524))=0</formula>
    </cfRule>
  </conditionalFormatting>
  <conditionalFormatting sqref="K524">
    <cfRule type="containsBlanks" dxfId="444" priority="472">
      <formula>LEN(TRIM(K524))=0</formula>
    </cfRule>
  </conditionalFormatting>
  <conditionalFormatting sqref="K55">
    <cfRule type="containsBlanks" dxfId="443" priority="469">
      <formula>LEN(TRIM(K55))=0</formula>
    </cfRule>
  </conditionalFormatting>
  <conditionalFormatting sqref="K55">
    <cfRule type="containsBlanks" dxfId="442" priority="470">
      <formula>LEN(TRIM(K55))=0</formula>
    </cfRule>
  </conditionalFormatting>
  <conditionalFormatting sqref="K59">
    <cfRule type="containsBlanks" dxfId="441" priority="467">
      <formula>LEN(TRIM(K59))=0</formula>
    </cfRule>
  </conditionalFormatting>
  <conditionalFormatting sqref="K59">
    <cfRule type="containsBlanks" dxfId="440" priority="468">
      <formula>LEN(TRIM(K59))=0</formula>
    </cfRule>
  </conditionalFormatting>
  <conditionalFormatting sqref="K84:K85">
    <cfRule type="containsBlanks" dxfId="439" priority="465">
      <formula>LEN(TRIM(K84))=0</formula>
    </cfRule>
  </conditionalFormatting>
  <conditionalFormatting sqref="K84:K85">
    <cfRule type="containsBlanks" dxfId="438" priority="466">
      <formula>LEN(TRIM(K84))=0</formula>
    </cfRule>
  </conditionalFormatting>
  <conditionalFormatting sqref="K125">
    <cfRule type="containsBlanks" dxfId="437" priority="463">
      <formula>LEN(TRIM(K125))=0</formula>
    </cfRule>
  </conditionalFormatting>
  <conditionalFormatting sqref="K125">
    <cfRule type="containsBlanks" dxfId="436" priority="462">
      <formula>LEN(TRIM(K125))=0</formula>
    </cfRule>
  </conditionalFormatting>
  <conditionalFormatting sqref="K132">
    <cfRule type="containsBlanks" dxfId="435" priority="461">
      <formula>LEN(TRIM(K132))=0</formula>
    </cfRule>
  </conditionalFormatting>
  <conditionalFormatting sqref="K132">
    <cfRule type="containsBlanks" dxfId="434" priority="460">
      <formula>LEN(TRIM(K132))=0</formula>
    </cfRule>
  </conditionalFormatting>
  <conditionalFormatting sqref="K134">
    <cfRule type="containsBlanks" dxfId="433" priority="459">
      <formula>LEN(TRIM(K134))=0</formula>
    </cfRule>
  </conditionalFormatting>
  <conditionalFormatting sqref="K134">
    <cfRule type="containsBlanks" dxfId="432" priority="458">
      <formula>LEN(TRIM(K134))=0</formula>
    </cfRule>
  </conditionalFormatting>
  <conditionalFormatting sqref="K137">
    <cfRule type="containsBlanks" dxfId="431" priority="457">
      <formula>LEN(TRIM(K137))=0</formula>
    </cfRule>
  </conditionalFormatting>
  <conditionalFormatting sqref="K559">
    <cfRule type="containsBlanks" dxfId="430" priority="455">
      <formula>LEN(TRIM(K559))=0</formula>
    </cfRule>
  </conditionalFormatting>
  <conditionalFormatting sqref="K559">
    <cfRule type="containsBlanks" dxfId="429" priority="454">
      <formula>LEN(TRIM(K559))=0</formula>
    </cfRule>
  </conditionalFormatting>
  <conditionalFormatting sqref="K562">
    <cfRule type="containsBlanks" dxfId="428" priority="453">
      <formula>LEN(TRIM(K562))=0</formula>
    </cfRule>
  </conditionalFormatting>
  <conditionalFormatting sqref="K562">
    <cfRule type="containsBlanks" dxfId="427" priority="452">
      <formula>LEN(TRIM(K562))=0</formula>
    </cfRule>
  </conditionalFormatting>
  <conditionalFormatting sqref="K52">
    <cfRule type="containsBlanks" dxfId="426" priority="451">
      <formula>LEN(TRIM(K52))=0</formula>
    </cfRule>
  </conditionalFormatting>
  <conditionalFormatting sqref="K52">
    <cfRule type="containsBlanks" dxfId="425" priority="450">
      <formula>LEN(TRIM(K52))=0</formula>
    </cfRule>
  </conditionalFormatting>
  <conditionalFormatting sqref="K64">
    <cfRule type="containsBlanks" dxfId="424" priority="449">
      <formula>LEN(TRIM(K64))=0</formula>
    </cfRule>
  </conditionalFormatting>
  <conditionalFormatting sqref="K64">
    <cfRule type="containsBlanks" dxfId="423" priority="448">
      <formula>LEN(TRIM(K64))=0</formula>
    </cfRule>
  </conditionalFormatting>
  <conditionalFormatting sqref="K76:K77">
    <cfRule type="containsBlanks" dxfId="422" priority="447">
      <formula>LEN(TRIM(K76))=0</formula>
    </cfRule>
  </conditionalFormatting>
  <conditionalFormatting sqref="K77">
    <cfRule type="containsBlanks" dxfId="421" priority="445">
      <formula>LEN(TRIM(K77))=0</formula>
    </cfRule>
  </conditionalFormatting>
  <conditionalFormatting sqref="K76:K77">
    <cfRule type="containsBlanks" dxfId="420" priority="446">
      <formula>LEN(TRIM(K76))=0</formula>
    </cfRule>
  </conditionalFormatting>
  <conditionalFormatting sqref="K89">
    <cfRule type="containsBlanks" dxfId="419" priority="444">
      <formula>LEN(TRIM(K89))=0</formula>
    </cfRule>
  </conditionalFormatting>
  <conditionalFormatting sqref="K89">
    <cfRule type="containsBlanks" dxfId="418" priority="443">
      <formula>LEN(TRIM(K89))=0</formula>
    </cfRule>
  </conditionalFormatting>
  <conditionalFormatting sqref="K90">
    <cfRule type="containsBlanks" dxfId="417" priority="442">
      <formula>LEN(TRIM(K90))=0</formula>
    </cfRule>
  </conditionalFormatting>
  <conditionalFormatting sqref="K90">
    <cfRule type="containsBlanks" dxfId="416" priority="441">
      <formula>LEN(TRIM(K90))=0</formula>
    </cfRule>
  </conditionalFormatting>
  <conditionalFormatting sqref="K105">
    <cfRule type="containsBlanks" dxfId="415" priority="440">
      <formula>LEN(TRIM(K105))=0</formula>
    </cfRule>
  </conditionalFormatting>
  <conditionalFormatting sqref="K105">
    <cfRule type="containsBlanks" dxfId="414" priority="439">
      <formula>LEN(TRIM(K105))=0</formula>
    </cfRule>
  </conditionalFormatting>
  <conditionalFormatting sqref="K121">
    <cfRule type="containsBlanks" dxfId="413" priority="438">
      <formula>LEN(TRIM(K121))=0</formula>
    </cfRule>
  </conditionalFormatting>
  <conditionalFormatting sqref="K121">
    <cfRule type="containsBlanks" dxfId="412" priority="437">
      <formula>LEN(TRIM(K121))=0</formula>
    </cfRule>
  </conditionalFormatting>
  <conditionalFormatting sqref="K122">
    <cfRule type="containsBlanks" dxfId="411" priority="436">
      <formula>LEN(TRIM(K122))=0</formula>
    </cfRule>
  </conditionalFormatting>
  <conditionalFormatting sqref="K122">
    <cfRule type="containsBlanks" dxfId="410" priority="435">
      <formula>LEN(TRIM(K122))=0</formula>
    </cfRule>
  </conditionalFormatting>
  <conditionalFormatting sqref="K133">
    <cfRule type="containsBlanks" dxfId="409" priority="434">
      <formula>LEN(TRIM(K133))=0</formula>
    </cfRule>
  </conditionalFormatting>
  <conditionalFormatting sqref="K133">
    <cfRule type="containsBlanks" dxfId="408" priority="433">
      <formula>LEN(TRIM(K133))=0</formula>
    </cfRule>
  </conditionalFormatting>
  <conditionalFormatting sqref="K136">
    <cfRule type="containsBlanks" dxfId="407" priority="432">
      <formula>LEN(TRIM(K136))=0</formula>
    </cfRule>
  </conditionalFormatting>
  <conditionalFormatting sqref="K202:K203">
    <cfRule type="containsBlanks" dxfId="406" priority="430">
      <formula>LEN(TRIM(K202))=0</formula>
    </cfRule>
  </conditionalFormatting>
  <conditionalFormatting sqref="K202:K203">
    <cfRule type="containsBlanks" dxfId="405" priority="429">
      <formula>LEN(TRIM(K202))=0</formula>
    </cfRule>
  </conditionalFormatting>
  <conditionalFormatting sqref="K204:K206">
    <cfRule type="containsBlanks" dxfId="404" priority="428">
      <formula>LEN(TRIM(K204))=0</formula>
    </cfRule>
  </conditionalFormatting>
  <conditionalFormatting sqref="K204:K206">
    <cfRule type="containsBlanks" dxfId="403" priority="427">
      <formula>LEN(TRIM(K204))=0</formula>
    </cfRule>
  </conditionalFormatting>
  <conditionalFormatting sqref="K217:K222">
    <cfRule type="containsBlanks" dxfId="402" priority="426">
      <formula>LEN(TRIM(K217))=0</formula>
    </cfRule>
  </conditionalFormatting>
  <conditionalFormatting sqref="K217:K222">
    <cfRule type="containsBlanks" dxfId="401" priority="425">
      <formula>LEN(TRIM(K217))=0</formula>
    </cfRule>
  </conditionalFormatting>
  <conditionalFormatting sqref="K229">
    <cfRule type="containsBlanks" dxfId="400" priority="424">
      <formula>LEN(TRIM(K229))=0</formula>
    </cfRule>
  </conditionalFormatting>
  <conditionalFormatting sqref="K229">
    <cfRule type="containsBlanks" dxfId="399" priority="423">
      <formula>LEN(TRIM(K229))=0</formula>
    </cfRule>
  </conditionalFormatting>
  <conditionalFormatting sqref="K235:K237">
    <cfRule type="containsBlanks" dxfId="398" priority="422">
      <formula>LEN(TRIM(K235))=0</formula>
    </cfRule>
  </conditionalFormatting>
  <conditionalFormatting sqref="K235:K237">
    <cfRule type="containsBlanks" dxfId="397" priority="421">
      <formula>LEN(TRIM(K235))=0</formula>
    </cfRule>
  </conditionalFormatting>
  <conditionalFormatting sqref="K247:K249">
    <cfRule type="containsBlanks" dxfId="396" priority="420">
      <formula>LEN(TRIM(K247))=0</formula>
    </cfRule>
  </conditionalFormatting>
  <conditionalFormatting sqref="K247:K249">
    <cfRule type="containsBlanks" dxfId="395" priority="419">
      <formula>LEN(TRIM(K247))=0</formula>
    </cfRule>
  </conditionalFormatting>
  <conditionalFormatting sqref="K257:K258">
    <cfRule type="containsBlanks" dxfId="394" priority="418">
      <formula>LEN(TRIM(K257))=0</formula>
    </cfRule>
  </conditionalFormatting>
  <conditionalFormatting sqref="K257:K258">
    <cfRule type="containsBlanks" dxfId="393" priority="417">
      <formula>LEN(TRIM(K257))=0</formula>
    </cfRule>
  </conditionalFormatting>
  <conditionalFormatting sqref="K260:K261">
    <cfRule type="containsBlanks" dxfId="392" priority="416">
      <formula>LEN(TRIM(K260))=0</formula>
    </cfRule>
  </conditionalFormatting>
  <conditionalFormatting sqref="K260:K261">
    <cfRule type="containsBlanks" dxfId="391" priority="415">
      <formula>LEN(TRIM(K260))=0</formula>
    </cfRule>
  </conditionalFormatting>
  <conditionalFormatting sqref="K329:K330">
    <cfRule type="containsBlanks" dxfId="390" priority="414">
      <formula>LEN(TRIM(K329))=0</formula>
    </cfRule>
  </conditionalFormatting>
  <conditionalFormatting sqref="K329:K330">
    <cfRule type="containsBlanks" dxfId="389" priority="413">
      <formula>LEN(TRIM(K329))=0</formula>
    </cfRule>
  </conditionalFormatting>
  <conditionalFormatting sqref="K331">
    <cfRule type="containsBlanks" dxfId="388" priority="412">
      <formula>LEN(TRIM(K331))=0</formula>
    </cfRule>
  </conditionalFormatting>
  <conditionalFormatting sqref="K331">
    <cfRule type="containsBlanks" dxfId="387" priority="411">
      <formula>LEN(TRIM(K331))=0</formula>
    </cfRule>
  </conditionalFormatting>
  <conditionalFormatting sqref="K335:K337">
    <cfRule type="containsBlanks" dxfId="386" priority="409">
      <formula>LEN(TRIM(K335))=0</formula>
    </cfRule>
  </conditionalFormatting>
  <conditionalFormatting sqref="K342:K343">
    <cfRule type="containsBlanks" dxfId="385" priority="408">
      <formula>LEN(TRIM(K342))=0</formula>
    </cfRule>
  </conditionalFormatting>
  <conditionalFormatting sqref="K342:K343">
    <cfRule type="containsBlanks" dxfId="384" priority="407">
      <formula>LEN(TRIM(K342))=0</formula>
    </cfRule>
  </conditionalFormatting>
  <conditionalFormatting sqref="K361:K362">
    <cfRule type="containsBlanks" dxfId="383" priority="406">
      <formula>LEN(TRIM(K361))=0</formula>
    </cfRule>
  </conditionalFormatting>
  <conditionalFormatting sqref="K361:K362">
    <cfRule type="containsBlanks" dxfId="382" priority="405">
      <formula>LEN(TRIM(K361))=0</formula>
    </cfRule>
  </conditionalFormatting>
  <conditionalFormatting sqref="K387">
    <cfRule type="containsBlanks" dxfId="381" priority="404">
      <formula>LEN(TRIM(K387))=0</formula>
    </cfRule>
  </conditionalFormatting>
  <conditionalFormatting sqref="K387">
    <cfRule type="containsBlanks" dxfId="380" priority="402">
      <formula>LEN(TRIM(K387))=0</formula>
    </cfRule>
  </conditionalFormatting>
  <conditionalFormatting sqref="K387">
    <cfRule type="containsBlanks" dxfId="379" priority="403">
      <formula>LEN(TRIM(K387))=0</formula>
    </cfRule>
  </conditionalFormatting>
  <conditionalFormatting sqref="K409">
    <cfRule type="containsBlanks" dxfId="378" priority="401">
      <formula>LEN(TRIM(K409))=0</formula>
    </cfRule>
  </conditionalFormatting>
  <conditionalFormatting sqref="K409">
    <cfRule type="containsBlanks" dxfId="377" priority="400">
      <formula>LEN(TRIM(K409))=0</formula>
    </cfRule>
  </conditionalFormatting>
  <conditionalFormatting sqref="K410:K412">
    <cfRule type="containsBlanks" dxfId="376" priority="398">
      <formula>LEN(TRIM(K410))=0</formula>
    </cfRule>
  </conditionalFormatting>
  <conditionalFormatting sqref="K501:K502">
    <cfRule type="containsBlanks" dxfId="375" priority="397">
      <formula>LEN(TRIM(K501))=0</formula>
    </cfRule>
  </conditionalFormatting>
  <conditionalFormatting sqref="K501:K502">
    <cfRule type="containsBlanks" dxfId="374" priority="396">
      <formula>LEN(TRIM(K501))=0</formula>
    </cfRule>
  </conditionalFormatting>
  <conditionalFormatting sqref="K511">
    <cfRule type="containsBlanks" dxfId="373" priority="395">
      <formula>LEN(TRIM(K511))=0</formula>
    </cfRule>
  </conditionalFormatting>
  <conditionalFormatting sqref="K514">
    <cfRule type="containsBlanks" dxfId="372" priority="394">
      <formula>LEN(TRIM(K514))=0</formula>
    </cfRule>
  </conditionalFormatting>
  <conditionalFormatting sqref="K518:K520">
    <cfRule type="containsBlanks" dxfId="371" priority="393">
      <formula>LEN(TRIM(K518))=0</formula>
    </cfRule>
  </conditionalFormatting>
  <conditionalFormatting sqref="M304:M305">
    <cfRule type="containsBlanks" dxfId="370" priority="304">
      <formula>LEN(TRIM(M304))=0</formula>
    </cfRule>
  </conditionalFormatting>
  <conditionalFormatting sqref="M304:M305">
    <cfRule type="containsBlanks" dxfId="369" priority="305">
      <formula>LEN(TRIM(M304))=0</formula>
    </cfRule>
  </conditionalFormatting>
  <conditionalFormatting sqref="K71">
    <cfRule type="containsBlanks" dxfId="368" priority="392">
      <formula>LEN(TRIM(K71))=0</formula>
    </cfRule>
  </conditionalFormatting>
  <conditionalFormatting sqref="K71">
    <cfRule type="containsBlanks" dxfId="367" priority="391">
      <formula>LEN(TRIM(K71))=0</formula>
    </cfRule>
  </conditionalFormatting>
  <conditionalFormatting sqref="K517">
    <cfRule type="containsBlanks" dxfId="366" priority="390">
      <formula>LEN(TRIM(K517))=0</formula>
    </cfRule>
  </conditionalFormatting>
  <conditionalFormatting sqref="K517">
    <cfRule type="containsBlanks" dxfId="365" priority="389">
      <formula>LEN(TRIM(K517))=0</formula>
    </cfRule>
  </conditionalFormatting>
  <conditionalFormatting sqref="K517">
    <cfRule type="containsBlanks" dxfId="364" priority="388">
      <formula>LEN(TRIM(K517))=0</formula>
    </cfRule>
  </conditionalFormatting>
  <conditionalFormatting sqref="K145">
    <cfRule type="containsBlanks" dxfId="363" priority="387">
      <formula>LEN(TRIM(K145))=0</formula>
    </cfRule>
  </conditionalFormatting>
  <conditionalFormatting sqref="M403">
    <cfRule type="containsBlanks" dxfId="362" priority="290">
      <formula>LEN(TRIM(M403))=0</formula>
    </cfRule>
  </conditionalFormatting>
  <conditionalFormatting sqref="K40">
    <cfRule type="containsBlanks" dxfId="361" priority="386">
      <formula>LEN(TRIM(K40))=0</formula>
    </cfRule>
  </conditionalFormatting>
  <conditionalFormatting sqref="K146">
    <cfRule type="containsBlanks" dxfId="360" priority="385">
      <formula>LEN(TRIM(K146))=0</formula>
    </cfRule>
  </conditionalFormatting>
  <conditionalFormatting sqref="K146">
    <cfRule type="containsBlanks" dxfId="359" priority="384">
      <formula>LEN(TRIM(K146))=0</formula>
    </cfRule>
  </conditionalFormatting>
  <conditionalFormatting sqref="K146">
    <cfRule type="containsBlanks" dxfId="358" priority="383">
      <formula>LEN(TRIM(K146))=0</formula>
    </cfRule>
  </conditionalFormatting>
  <conditionalFormatting sqref="K146">
    <cfRule type="containsBlanks" dxfId="357" priority="382">
      <formula>LEN(TRIM(K146))=0</formula>
    </cfRule>
  </conditionalFormatting>
  <conditionalFormatting sqref="K146">
    <cfRule type="containsBlanks" dxfId="356" priority="381">
      <formula>LEN(TRIM(K146))=0</formula>
    </cfRule>
  </conditionalFormatting>
  <conditionalFormatting sqref="K66">
    <cfRule type="containsBlanks" dxfId="355" priority="380">
      <formula>LEN(TRIM(K66))=0</formula>
    </cfRule>
  </conditionalFormatting>
  <conditionalFormatting sqref="K69">
    <cfRule type="containsBlanks" dxfId="354" priority="379">
      <formula>LEN(TRIM(K69))=0</formula>
    </cfRule>
  </conditionalFormatting>
  <conditionalFormatting sqref="K69">
    <cfRule type="containsBlanks" dxfId="353" priority="378">
      <formula>LEN(TRIM(K69))=0</formula>
    </cfRule>
  </conditionalFormatting>
  <conditionalFormatting sqref="K69">
    <cfRule type="containsBlanks" dxfId="352" priority="377">
      <formula>LEN(TRIM(K69))=0</formula>
    </cfRule>
  </conditionalFormatting>
  <conditionalFormatting sqref="K73">
    <cfRule type="containsBlanks" dxfId="351" priority="376">
      <formula>LEN(TRIM(K73))=0</formula>
    </cfRule>
  </conditionalFormatting>
  <conditionalFormatting sqref="K78">
    <cfRule type="containsBlanks" dxfId="350" priority="375">
      <formula>LEN(TRIM(K78))=0</formula>
    </cfRule>
  </conditionalFormatting>
  <conditionalFormatting sqref="K78">
    <cfRule type="containsBlanks" dxfId="349" priority="374">
      <formula>LEN(TRIM(K78))=0</formula>
    </cfRule>
  </conditionalFormatting>
  <conditionalFormatting sqref="K78">
    <cfRule type="containsBlanks" dxfId="348" priority="373">
      <formula>LEN(TRIM(K78))=0</formula>
    </cfRule>
  </conditionalFormatting>
  <conditionalFormatting sqref="K78">
    <cfRule type="containsBlanks" dxfId="347" priority="371">
      <formula>LEN(TRIM(K78))=0</formula>
    </cfRule>
  </conditionalFormatting>
  <conditionalFormatting sqref="K78">
    <cfRule type="containsBlanks" dxfId="346" priority="372">
      <formula>LEN(TRIM(K78))=0</formula>
    </cfRule>
  </conditionalFormatting>
  <conditionalFormatting sqref="K118">
    <cfRule type="containsBlanks" dxfId="345" priority="370">
      <formula>LEN(TRIM(K118))=0</formula>
    </cfRule>
  </conditionalFormatting>
  <conditionalFormatting sqref="K126:K128">
    <cfRule type="containsBlanks" dxfId="344" priority="369">
      <formula>LEN(TRIM(K126))=0</formula>
    </cfRule>
  </conditionalFormatting>
  <conditionalFormatting sqref="K126:K128">
    <cfRule type="containsBlanks" dxfId="343" priority="368">
      <formula>LEN(TRIM(K126))=0</formula>
    </cfRule>
  </conditionalFormatting>
  <conditionalFormatting sqref="K126:K128">
    <cfRule type="containsBlanks" dxfId="342" priority="367">
      <formula>LEN(TRIM(K126))=0</formula>
    </cfRule>
  </conditionalFormatting>
  <conditionalFormatting sqref="K147">
    <cfRule type="containsBlanks" dxfId="341" priority="366">
      <formula>LEN(TRIM(K147))=0</formula>
    </cfRule>
  </conditionalFormatting>
  <conditionalFormatting sqref="K147">
    <cfRule type="containsBlanks" dxfId="340" priority="365">
      <formula>LEN(TRIM(K147))=0</formula>
    </cfRule>
  </conditionalFormatting>
  <conditionalFormatting sqref="K147">
    <cfRule type="containsBlanks" dxfId="339" priority="363">
      <formula>LEN(TRIM(K147))=0</formula>
    </cfRule>
  </conditionalFormatting>
  <conditionalFormatting sqref="K147">
    <cfRule type="containsBlanks" dxfId="338" priority="364">
      <formula>LEN(TRIM(K147))=0</formula>
    </cfRule>
  </conditionalFormatting>
  <conditionalFormatting sqref="K198">
    <cfRule type="containsBlanks" dxfId="337" priority="362">
      <formula>LEN(TRIM(K198))=0</formula>
    </cfRule>
  </conditionalFormatting>
  <conditionalFormatting sqref="K198">
    <cfRule type="containsBlanks" dxfId="336" priority="360">
      <formula>LEN(TRIM(K198))=0</formula>
    </cfRule>
  </conditionalFormatting>
  <conditionalFormatting sqref="K198">
    <cfRule type="containsBlanks" dxfId="335" priority="361">
      <formula>LEN(TRIM(K198))=0</formula>
    </cfRule>
  </conditionalFormatting>
  <conditionalFormatting sqref="K251:K253">
    <cfRule type="containsBlanks" dxfId="334" priority="359">
      <formula>LEN(TRIM(K251))=0</formula>
    </cfRule>
  </conditionalFormatting>
  <conditionalFormatting sqref="K251:K253">
    <cfRule type="containsBlanks" dxfId="333" priority="358">
      <formula>LEN(TRIM(K251))=0</formula>
    </cfRule>
  </conditionalFormatting>
  <conditionalFormatting sqref="K251:K253">
    <cfRule type="containsBlanks" dxfId="332" priority="357">
      <formula>LEN(TRIM(K251))=0</formula>
    </cfRule>
  </conditionalFormatting>
  <conditionalFormatting sqref="K293:K294">
    <cfRule type="containsBlanks" dxfId="331" priority="356">
      <formula>LEN(TRIM(K293))=0</formula>
    </cfRule>
  </conditionalFormatting>
  <conditionalFormatting sqref="K301">
    <cfRule type="containsBlanks" dxfId="330" priority="355">
      <formula>LEN(TRIM(K301))=0</formula>
    </cfRule>
  </conditionalFormatting>
  <conditionalFormatting sqref="K301">
    <cfRule type="containsBlanks" dxfId="329" priority="354">
      <formula>LEN(TRIM(K301))=0</formula>
    </cfRule>
  </conditionalFormatting>
  <conditionalFormatting sqref="K316 K319:K320">
    <cfRule type="containsBlanks" dxfId="328" priority="352">
      <formula>LEN(TRIM(K316))=0</formula>
    </cfRule>
  </conditionalFormatting>
  <conditionalFormatting sqref="K319:K320 K316">
    <cfRule type="containsBlanks" dxfId="327" priority="351">
      <formula>LEN(TRIM(K316))=0</formula>
    </cfRule>
  </conditionalFormatting>
  <conditionalFormatting sqref="K319:K320 K316">
    <cfRule type="containsBlanks" dxfId="326" priority="350">
      <formula>LEN(TRIM(K316))=0</formula>
    </cfRule>
  </conditionalFormatting>
  <conditionalFormatting sqref="K321:K322">
    <cfRule type="containsBlanks" dxfId="325" priority="349">
      <formula>LEN(TRIM(K321))=0</formula>
    </cfRule>
  </conditionalFormatting>
  <conditionalFormatting sqref="K324">
    <cfRule type="containsBlanks" dxfId="324" priority="348">
      <formula>LEN(TRIM(K324))=0</formula>
    </cfRule>
  </conditionalFormatting>
  <conditionalFormatting sqref="K325">
    <cfRule type="containsBlanks" dxfId="323" priority="347">
      <formula>LEN(TRIM(K325))=0</formula>
    </cfRule>
  </conditionalFormatting>
  <conditionalFormatting sqref="K326:K328">
    <cfRule type="containsBlanks" dxfId="322" priority="346">
      <formula>LEN(TRIM(K326))=0</formula>
    </cfRule>
  </conditionalFormatting>
  <conditionalFormatting sqref="K425">
    <cfRule type="containsBlanks" dxfId="321" priority="345">
      <formula>LEN(TRIM(K425))=0</formula>
    </cfRule>
  </conditionalFormatting>
  <conditionalFormatting sqref="K425">
    <cfRule type="containsBlanks" dxfId="320" priority="343">
      <formula>LEN(TRIM(K425))=0</formula>
    </cfRule>
  </conditionalFormatting>
  <conditionalFormatting sqref="K425">
    <cfRule type="containsBlanks" dxfId="319" priority="344">
      <formula>LEN(TRIM(K425))=0</formula>
    </cfRule>
  </conditionalFormatting>
  <conditionalFormatting sqref="K425">
    <cfRule type="containsBlanks" dxfId="318" priority="341">
      <formula>LEN(TRIM(K425))=0</formula>
    </cfRule>
  </conditionalFormatting>
  <conditionalFormatting sqref="K425">
    <cfRule type="containsBlanks" dxfId="317" priority="342">
      <formula>LEN(TRIM(K425))=0</formula>
    </cfRule>
  </conditionalFormatting>
  <conditionalFormatting sqref="K345">
    <cfRule type="containsBlanks" dxfId="316" priority="340">
      <formula>LEN(TRIM(K345))=0</formula>
    </cfRule>
  </conditionalFormatting>
  <conditionalFormatting sqref="K345">
    <cfRule type="containsBlanks" dxfId="315" priority="338">
      <formula>LEN(TRIM(K345))=0</formula>
    </cfRule>
  </conditionalFormatting>
  <conditionalFormatting sqref="K345">
    <cfRule type="containsBlanks" dxfId="314" priority="339">
      <formula>LEN(TRIM(K345))=0</formula>
    </cfRule>
  </conditionalFormatting>
  <conditionalFormatting sqref="K388">
    <cfRule type="containsBlanks" dxfId="313" priority="337">
      <formula>LEN(TRIM(K388))=0</formula>
    </cfRule>
  </conditionalFormatting>
  <conditionalFormatting sqref="K388">
    <cfRule type="containsBlanks" dxfId="312" priority="335">
      <formula>LEN(TRIM(K388))=0</formula>
    </cfRule>
  </conditionalFormatting>
  <conditionalFormatting sqref="K388">
    <cfRule type="containsBlanks" dxfId="311" priority="336">
      <formula>LEN(TRIM(K388))=0</formula>
    </cfRule>
  </conditionalFormatting>
  <conditionalFormatting sqref="K397">
    <cfRule type="containsBlanks" dxfId="310" priority="334">
      <formula>LEN(TRIM(K397))=0</formula>
    </cfRule>
  </conditionalFormatting>
  <conditionalFormatting sqref="M137">
    <cfRule type="containsBlanks" dxfId="309" priority="262">
      <formula>LEN(TRIM(M137))=0</formula>
    </cfRule>
  </conditionalFormatting>
  <conditionalFormatting sqref="M559">
    <cfRule type="containsBlanks" dxfId="308" priority="261">
      <formula>LEN(TRIM(M559))=0</formula>
    </cfRule>
  </conditionalFormatting>
  <conditionalFormatting sqref="K543:K544">
    <cfRule type="containsBlanks" dxfId="307" priority="333">
      <formula>LEN(TRIM(K543))=0</formula>
    </cfRule>
  </conditionalFormatting>
  <conditionalFormatting sqref="K543">
    <cfRule type="containsBlanks" dxfId="306" priority="332">
      <formula>LEN(TRIM(K543))=0</formula>
    </cfRule>
  </conditionalFormatting>
  <conditionalFormatting sqref="K543">
    <cfRule type="containsBlanks" dxfId="305" priority="331">
      <formula>LEN(TRIM(K543))=0</formula>
    </cfRule>
  </conditionalFormatting>
  <conditionalFormatting sqref="K544">
    <cfRule type="containsBlanks" dxfId="304" priority="330">
      <formula>LEN(TRIM(K544))=0</formula>
    </cfRule>
  </conditionalFormatting>
  <conditionalFormatting sqref="K544">
    <cfRule type="containsBlanks" dxfId="303" priority="329">
      <formula>LEN(TRIM(K544))=0</formula>
    </cfRule>
  </conditionalFormatting>
  <conditionalFormatting sqref="K615">
    <cfRule type="containsBlanks" dxfId="302" priority="328">
      <formula>LEN(TRIM(K615))=0</formula>
    </cfRule>
  </conditionalFormatting>
  <conditionalFormatting sqref="K614">
    <cfRule type="containsBlanks" dxfId="301" priority="327">
      <formula>LEN(TRIM(K614))=0</formula>
    </cfRule>
  </conditionalFormatting>
  <conditionalFormatting sqref="K616">
    <cfRule type="containsBlanks" dxfId="300" priority="326">
      <formula>LEN(TRIM(K616))=0</formula>
    </cfRule>
  </conditionalFormatting>
  <conditionalFormatting sqref="K617">
    <cfRule type="containsBlanks" dxfId="299" priority="325">
      <formula>LEN(TRIM(K617))=0</formula>
    </cfRule>
  </conditionalFormatting>
  <conditionalFormatting sqref="M390 M295:M299 M148:M178 M70:M72 M20:M39 M416:M424 M346 M323 M254:M287 M119:M124 M76:M77 M67:M68 M41:M65 M199:M250 M136:M145 M129:M134 M402:M412 M392:M396 M383:M387 M348:M381 M329:M344 M79:M90 M302:M314 M545:M555 M427:M431 M183:M197 M289:M292 M433:M527 M557:M564 M566:M613 M529:M542 M104:M117">
    <cfRule type="containsBlanks" dxfId="298" priority="324">
      <formula>LEN(TRIM(M20))=0</formula>
    </cfRule>
  </conditionalFormatting>
  <conditionalFormatting sqref="M145 M561">
    <cfRule type="containsBlanks" dxfId="297" priority="323">
      <formula>LEN(TRIM(M145))=0</formula>
    </cfRule>
  </conditionalFormatting>
  <conditionalFormatting sqref="M512:M513 M583 M228 M246 M53:M54 M60:M63 M79:M83 M104 M135 M517 M534:M538 M541 M560:M561 M563:M564 M91:M102 M123:M124 M259 M521:M522 M200:M201 M566:M581">
    <cfRule type="containsBlanks" dxfId="296" priority="320">
      <formula>LEN(TRIM(M53))=0</formula>
    </cfRule>
  </conditionalFormatting>
  <conditionalFormatting sqref="M246 M423:M424 M512:M513 M583 M228 M306 M363 M53:M54 M60:M63 M79:M83 M104 M135 M517 M534:M538 M541 M560:M561 M563:M564 M91:M102 M123:M124 M259 M521:M522 M200:M201 M566:M581">
    <cfRule type="containsBlanks" dxfId="295" priority="322">
      <formula>LEN(TRIM(M53))=0</formula>
    </cfRule>
  </conditionalFormatting>
  <conditionalFormatting sqref="M420 M423:M424">
    <cfRule type="containsBlanks" dxfId="294" priority="321">
      <formula>LEN(TRIM(M420))=0</formula>
    </cfRule>
  </conditionalFormatting>
  <conditionalFormatting sqref="M582">
    <cfRule type="containsBlanks" dxfId="293" priority="316">
      <formula>LEN(TRIM(M582))=0</formula>
    </cfRule>
  </conditionalFormatting>
  <conditionalFormatting sqref="M582">
    <cfRule type="containsBlanks" dxfId="292" priority="317">
      <formula>LEN(TRIM(M582))=0</formula>
    </cfRule>
  </conditionalFormatting>
  <conditionalFormatting sqref="M91:M102 M135">
    <cfRule type="containsBlanks" dxfId="291" priority="315">
      <formula>LEN(TRIM(M91))=0</formula>
    </cfRule>
  </conditionalFormatting>
  <conditionalFormatting sqref="M586 M589:M590 M596:M599">
    <cfRule type="containsBlanks" dxfId="290" priority="314">
      <formula>LEN(TRIM(M586))=0</formula>
    </cfRule>
  </conditionalFormatting>
  <conditionalFormatting sqref="M523">
    <cfRule type="containsBlanks" dxfId="289" priority="288">
      <formula>LEN(TRIM(M523))=0</formula>
    </cfRule>
  </conditionalFormatting>
  <conditionalFormatting sqref="M230:M234">
    <cfRule type="containsBlanks" dxfId="288" priority="312">
      <formula>LEN(TRIM(M230))=0</formula>
    </cfRule>
  </conditionalFormatting>
  <conditionalFormatting sqref="M523">
    <cfRule type="containsBlanks" dxfId="287" priority="289">
      <formula>LEN(TRIM(M523))=0</formula>
    </cfRule>
  </conditionalFormatting>
  <conditionalFormatting sqref="M230:M234">
    <cfRule type="containsBlanks" dxfId="286" priority="313">
      <formula>LEN(TRIM(M230))=0</formula>
    </cfRule>
  </conditionalFormatting>
  <conditionalFormatting sqref="M223:M227">
    <cfRule type="containsBlanks" dxfId="285" priority="310">
      <formula>LEN(TRIM(M223))=0</formula>
    </cfRule>
  </conditionalFormatting>
  <conditionalFormatting sqref="M238:M240 M242:M245">
    <cfRule type="containsBlanks" dxfId="284" priority="308">
      <formula>LEN(TRIM(M238))=0</formula>
    </cfRule>
  </conditionalFormatting>
  <conditionalFormatting sqref="M238:M240 M242:M245">
    <cfRule type="containsBlanks" dxfId="283" priority="309">
      <formula>LEN(TRIM(M238))=0</formula>
    </cfRule>
  </conditionalFormatting>
  <conditionalFormatting sqref="M262:M287 M289">
    <cfRule type="containsBlanks" dxfId="282" priority="306">
      <formula>LEN(TRIM(M262))=0</formula>
    </cfRule>
  </conditionalFormatting>
  <conditionalFormatting sqref="M262:M287 M289">
    <cfRule type="containsBlanks" dxfId="281" priority="307">
      <formula>LEN(TRIM(M262))=0</formula>
    </cfRule>
  </conditionalFormatting>
  <conditionalFormatting sqref="M339:M341">
    <cfRule type="containsBlanks" dxfId="280" priority="303">
      <formula>LEN(TRIM(M339))=0</formula>
    </cfRule>
  </conditionalFormatting>
  <conditionalFormatting sqref="M339:M341">
    <cfRule type="containsBlanks" dxfId="279" priority="302">
      <formula>LEN(TRIM(M339))=0</formula>
    </cfRule>
  </conditionalFormatting>
  <conditionalFormatting sqref="M364:M381">
    <cfRule type="containsBlanks" dxfId="278" priority="301">
      <formula>LEN(TRIM(M364))=0</formula>
    </cfRule>
  </conditionalFormatting>
  <conditionalFormatting sqref="M364:M381">
    <cfRule type="containsBlanks" dxfId="277" priority="300">
      <formula>LEN(TRIM(M364))=0</formula>
    </cfRule>
  </conditionalFormatting>
  <conditionalFormatting sqref="M392:M396">
    <cfRule type="containsBlanks" dxfId="276" priority="299">
      <formula>LEN(TRIM(M392))=0</formula>
    </cfRule>
  </conditionalFormatting>
  <conditionalFormatting sqref="M348">
    <cfRule type="containsBlanks" dxfId="275" priority="294">
      <formula>LEN(TRIM(M348))=0</formula>
    </cfRule>
  </conditionalFormatting>
  <conditionalFormatting sqref="M348">
    <cfRule type="containsBlanks" dxfId="274" priority="295">
      <formula>LEN(TRIM(M348))=0</formula>
    </cfRule>
  </conditionalFormatting>
  <conditionalFormatting sqref="M241">
    <cfRule type="containsBlanks" dxfId="273" priority="297">
      <formula>LEN(TRIM(M241))=0</formula>
    </cfRule>
  </conditionalFormatting>
  <conditionalFormatting sqref="M241">
    <cfRule type="containsBlanks" dxfId="272" priority="298">
      <formula>LEN(TRIM(M241))=0</formula>
    </cfRule>
  </conditionalFormatting>
  <conditionalFormatting sqref="M338">
    <cfRule type="containsBlanks" dxfId="271" priority="296">
      <formula>LEN(TRIM(M338))=0</formula>
    </cfRule>
  </conditionalFormatting>
  <conditionalFormatting sqref="M402">
    <cfRule type="containsBlanks" dxfId="270" priority="292">
      <formula>LEN(TRIM(M402))=0</formula>
    </cfRule>
  </conditionalFormatting>
  <conditionalFormatting sqref="M403">
    <cfRule type="containsBlanks" dxfId="269" priority="291">
      <formula>LEN(TRIM(M403))=0</formula>
    </cfRule>
  </conditionalFormatting>
  <conditionalFormatting sqref="M524">
    <cfRule type="containsBlanks" dxfId="268" priority="286">
      <formula>LEN(TRIM(M524))=0</formula>
    </cfRule>
  </conditionalFormatting>
  <conditionalFormatting sqref="M524">
    <cfRule type="containsBlanks" dxfId="267" priority="287">
      <formula>LEN(TRIM(M524))=0</formula>
    </cfRule>
  </conditionalFormatting>
  <conditionalFormatting sqref="M55">
    <cfRule type="containsBlanks" dxfId="266" priority="284">
      <formula>LEN(TRIM(M55))=0</formula>
    </cfRule>
  </conditionalFormatting>
  <conditionalFormatting sqref="M55">
    <cfRule type="containsBlanks" dxfId="265" priority="285">
      <formula>LEN(TRIM(M55))=0</formula>
    </cfRule>
  </conditionalFormatting>
  <conditionalFormatting sqref="M59">
    <cfRule type="containsBlanks" dxfId="264" priority="282">
      <formula>LEN(TRIM(M59))=0</formula>
    </cfRule>
  </conditionalFormatting>
  <conditionalFormatting sqref="M59">
    <cfRule type="containsBlanks" dxfId="263" priority="283">
      <formula>LEN(TRIM(M59))=0</formula>
    </cfRule>
  </conditionalFormatting>
  <conditionalFormatting sqref="M74">
    <cfRule type="containsBlanks" dxfId="262" priority="280">
      <formula>LEN(TRIM(M74))=0</formula>
    </cfRule>
  </conditionalFormatting>
  <conditionalFormatting sqref="M74">
    <cfRule type="containsBlanks" dxfId="261" priority="281">
      <formula>LEN(TRIM(M74))=0</formula>
    </cfRule>
  </conditionalFormatting>
  <conditionalFormatting sqref="M74">
    <cfRule type="containsBlanks" dxfId="260" priority="279">
      <formula>LEN(TRIM(M74))=0</formula>
    </cfRule>
  </conditionalFormatting>
  <conditionalFormatting sqref="M75">
    <cfRule type="containsBlanks" dxfId="259" priority="277">
      <formula>LEN(TRIM(M75))=0</formula>
    </cfRule>
  </conditionalFormatting>
  <conditionalFormatting sqref="M75">
    <cfRule type="containsBlanks" dxfId="258" priority="278">
      <formula>LEN(TRIM(M75))=0</formula>
    </cfRule>
  </conditionalFormatting>
  <conditionalFormatting sqref="M75">
    <cfRule type="containsBlanks" dxfId="257" priority="276">
      <formula>LEN(TRIM(M75))=0</formula>
    </cfRule>
  </conditionalFormatting>
  <conditionalFormatting sqref="M103">
    <cfRule type="containsBlanks" dxfId="256" priority="272">
      <formula>LEN(TRIM(M103))=0</formula>
    </cfRule>
  </conditionalFormatting>
  <conditionalFormatting sqref="M103">
    <cfRule type="containsBlanks" dxfId="255" priority="273">
      <formula>LEN(TRIM(M103))=0</formula>
    </cfRule>
  </conditionalFormatting>
  <conditionalFormatting sqref="M103">
    <cfRule type="containsBlanks" dxfId="254" priority="271">
      <formula>LEN(TRIM(M103))=0</formula>
    </cfRule>
  </conditionalFormatting>
  <conditionalFormatting sqref="M125">
    <cfRule type="containsBlanks" dxfId="253" priority="269">
      <formula>LEN(TRIM(M125))=0</formula>
    </cfRule>
  </conditionalFormatting>
  <conditionalFormatting sqref="M125">
    <cfRule type="containsBlanks" dxfId="252" priority="270">
      <formula>LEN(TRIM(M125))=0</formula>
    </cfRule>
  </conditionalFormatting>
  <conditionalFormatting sqref="M125">
    <cfRule type="containsBlanks" dxfId="251" priority="268">
      <formula>LEN(TRIM(M125))=0</formula>
    </cfRule>
  </conditionalFormatting>
  <conditionalFormatting sqref="M132">
    <cfRule type="containsBlanks" dxfId="250" priority="266">
      <formula>LEN(TRIM(M132))=0</formula>
    </cfRule>
  </conditionalFormatting>
  <conditionalFormatting sqref="M132">
    <cfRule type="containsBlanks" dxfId="249" priority="267">
      <formula>LEN(TRIM(M132))=0</formula>
    </cfRule>
  </conditionalFormatting>
  <conditionalFormatting sqref="M134">
    <cfRule type="containsBlanks" dxfId="248" priority="264">
      <formula>LEN(TRIM(M134))=0</formula>
    </cfRule>
  </conditionalFormatting>
  <conditionalFormatting sqref="M134">
    <cfRule type="containsBlanks" dxfId="247" priority="265">
      <formula>LEN(TRIM(M134))=0</formula>
    </cfRule>
  </conditionalFormatting>
  <conditionalFormatting sqref="M559">
    <cfRule type="containsBlanks" dxfId="246" priority="260">
      <formula>LEN(TRIM(M559))=0</formula>
    </cfRule>
  </conditionalFormatting>
  <conditionalFormatting sqref="M562">
    <cfRule type="containsBlanks" dxfId="245" priority="258">
      <formula>LEN(TRIM(M562))=0</formula>
    </cfRule>
  </conditionalFormatting>
  <conditionalFormatting sqref="M562">
    <cfRule type="containsBlanks" dxfId="244" priority="259">
      <formula>LEN(TRIM(M562))=0</formula>
    </cfRule>
  </conditionalFormatting>
  <conditionalFormatting sqref="M52">
    <cfRule type="containsBlanks" dxfId="243" priority="256">
      <formula>LEN(TRIM(M52))=0</formula>
    </cfRule>
  </conditionalFormatting>
  <conditionalFormatting sqref="M52">
    <cfRule type="containsBlanks" dxfId="242" priority="257">
      <formula>LEN(TRIM(M52))=0</formula>
    </cfRule>
  </conditionalFormatting>
  <conditionalFormatting sqref="M64">
    <cfRule type="containsBlanks" dxfId="241" priority="254">
      <formula>LEN(TRIM(M64))=0</formula>
    </cfRule>
  </conditionalFormatting>
  <conditionalFormatting sqref="M64">
    <cfRule type="containsBlanks" dxfId="240" priority="255">
      <formula>LEN(TRIM(M64))=0</formula>
    </cfRule>
  </conditionalFormatting>
  <conditionalFormatting sqref="M77">
    <cfRule type="containsBlanks" dxfId="239" priority="253">
      <formula>LEN(TRIM(M77))=0</formula>
    </cfRule>
  </conditionalFormatting>
  <conditionalFormatting sqref="M76:M77">
    <cfRule type="containsBlanks" dxfId="238" priority="251">
      <formula>LEN(TRIM(M76))=0</formula>
    </cfRule>
  </conditionalFormatting>
  <conditionalFormatting sqref="M76:M77">
    <cfRule type="containsBlanks" dxfId="237" priority="252">
      <formula>LEN(TRIM(M76))=0</formula>
    </cfRule>
  </conditionalFormatting>
  <conditionalFormatting sqref="M89">
    <cfRule type="containsBlanks" dxfId="236" priority="249">
      <formula>LEN(TRIM(M89))=0</formula>
    </cfRule>
  </conditionalFormatting>
  <conditionalFormatting sqref="M89">
    <cfRule type="containsBlanks" dxfId="235" priority="250">
      <formula>LEN(TRIM(M89))=0</formula>
    </cfRule>
  </conditionalFormatting>
  <conditionalFormatting sqref="M90">
    <cfRule type="containsBlanks" dxfId="234" priority="247">
      <formula>LEN(TRIM(M90))=0</formula>
    </cfRule>
  </conditionalFormatting>
  <conditionalFormatting sqref="M90">
    <cfRule type="containsBlanks" dxfId="233" priority="248">
      <formula>LEN(TRIM(M90))=0</formula>
    </cfRule>
  </conditionalFormatting>
  <conditionalFormatting sqref="M105">
    <cfRule type="containsBlanks" dxfId="232" priority="245">
      <formula>LEN(TRIM(M105))=0</formula>
    </cfRule>
  </conditionalFormatting>
  <conditionalFormatting sqref="M105">
    <cfRule type="containsBlanks" dxfId="231" priority="246">
      <formula>LEN(TRIM(M105))=0</formula>
    </cfRule>
  </conditionalFormatting>
  <conditionalFormatting sqref="M121">
    <cfRule type="containsBlanks" dxfId="230" priority="243">
      <formula>LEN(TRIM(M121))=0</formula>
    </cfRule>
  </conditionalFormatting>
  <conditionalFormatting sqref="M122">
    <cfRule type="containsBlanks" dxfId="229" priority="241">
      <formula>LEN(TRIM(M122))=0</formula>
    </cfRule>
  </conditionalFormatting>
  <conditionalFormatting sqref="M122">
    <cfRule type="containsBlanks" dxfId="228" priority="242">
      <formula>LEN(TRIM(M122))=0</formula>
    </cfRule>
  </conditionalFormatting>
  <conditionalFormatting sqref="M133">
    <cfRule type="containsBlanks" dxfId="227" priority="239">
      <formula>LEN(TRIM(M133))=0</formula>
    </cfRule>
  </conditionalFormatting>
  <conditionalFormatting sqref="M133">
    <cfRule type="containsBlanks" dxfId="226" priority="240">
      <formula>LEN(TRIM(M133))=0</formula>
    </cfRule>
  </conditionalFormatting>
  <conditionalFormatting sqref="M136">
    <cfRule type="containsBlanks" dxfId="225" priority="237">
      <formula>LEN(TRIM(M136))=0</formula>
    </cfRule>
  </conditionalFormatting>
  <conditionalFormatting sqref="M136">
    <cfRule type="containsBlanks" dxfId="224" priority="238">
      <formula>LEN(TRIM(M136))=0</formula>
    </cfRule>
  </conditionalFormatting>
  <conditionalFormatting sqref="M202:M203">
    <cfRule type="containsBlanks" dxfId="223" priority="235">
      <formula>LEN(TRIM(M202))=0</formula>
    </cfRule>
  </conditionalFormatting>
  <conditionalFormatting sqref="M202:M203">
    <cfRule type="containsBlanks" dxfId="222" priority="236">
      <formula>LEN(TRIM(M202))=0</formula>
    </cfRule>
  </conditionalFormatting>
  <conditionalFormatting sqref="M204:M206">
    <cfRule type="containsBlanks" dxfId="221" priority="233">
      <formula>LEN(TRIM(M204))=0</formula>
    </cfRule>
  </conditionalFormatting>
  <conditionalFormatting sqref="M204:M206">
    <cfRule type="containsBlanks" dxfId="220" priority="234">
      <formula>LEN(TRIM(M204))=0</formula>
    </cfRule>
  </conditionalFormatting>
  <conditionalFormatting sqref="M217:M222">
    <cfRule type="containsBlanks" dxfId="219" priority="231">
      <formula>LEN(TRIM(M217))=0</formula>
    </cfRule>
  </conditionalFormatting>
  <conditionalFormatting sqref="M217:M222">
    <cfRule type="containsBlanks" dxfId="218" priority="232">
      <formula>LEN(TRIM(M217))=0</formula>
    </cfRule>
  </conditionalFormatting>
  <conditionalFormatting sqref="M229">
    <cfRule type="containsBlanks" dxfId="217" priority="229">
      <formula>LEN(TRIM(M229))=0</formula>
    </cfRule>
  </conditionalFormatting>
  <conditionalFormatting sqref="M229">
    <cfRule type="containsBlanks" dxfId="216" priority="230">
      <formula>LEN(TRIM(M229))=0</formula>
    </cfRule>
  </conditionalFormatting>
  <conditionalFormatting sqref="M235:M237">
    <cfRule type="containsBlanks" dxfId="215" priority="227">
      <formula>LEN(TRIM(M235))=0</formula>
    </cfRule>
  </conditionalFormatting>
  <conditionalFormatting sqref="M235:M237">
    <cfRule type="containsBlanks" dxfId="214" priority="228">
      <formula>LEN(TRIM(M235))=0</formula>
    </cfRule>
  </conditionalFormatting>
  <conditionalFormatting sqref="M247:M249">
    <cfRule type="containsBlanks" dxfId="213" priority="225">
      <formula>LEN(TRIM(M247))=0</formula>
    </cfRule>
  </conditionalFormatting>
  <conditionalFormatting sqref="M247:M249">
    <cfRule type="containsBlanks" dxfId="212" priority="226">
      <formula>LEN(TRIM(M247))=0</formula>
    </cfRule>
  </conditionalFormatting>
  <conditionalFormatting sqref="M257:M258">
    <cfRule type="containsBlanks" dxfId="211" priority="224">
      <formula>LEN(TRIM(M257))=0</formula>
    </cfRule>
  </conditionalFormatting>
  <conditionalFormatting sqref="M260:M261">
    <cfRule type="containsBlanks" dxfId="210" priority="221">
      <formula>LEN(TRIM(M260))=0</formula>
    </cfRule>
  </conditionalFormatting>
  <conditionalFormatting sqref="M329:M330">
    <cfRule type="containsBlanks" dxfId="209" priority="219">
      <formula>LEN(TRIM(M329))=0</formula>
    </cfRule>
  </conditionalFormatting>
  <conditionalFormatting sqref="M329:M330">
    <cfRule type="containsBlanks" dxfId="208" priority="220">
      <formula>LEN(TRIM(M329))=0</formula>
    </cfRule>
  </conditionalFormatting>
  <conditionalFormatting sqref="M331">
    <cfRule type="containsBlanks" dxfId="207" priority="217">
      <formula>LEN(TRIM(M331))=0</formula>
    </cfRule>
  </conditionalFormatting>
  <conditionalFormatting sqref="M331">
    <cfRule type="containsBlanks" dxfId="206" priority="218">
      <formula>LEN(TRIM(M331))=0</formula>
    </cfRule>
  </conditionalFormatting>
  <conditionalFormatting sqref="M335:M337">
    <cfRule type="containsBlanks" dxfId="205" priority="215">
      <formula>LEN(TRIM(M335))=0</formula>
    </cfRule>
  </conditionalFormatting>
  <conditionalFormatting sqref="M335:M337">
    <cfRule type="containsBlanks" dxfId="204" priority="216">
      <formula>LEN(TRIM(M335))=0</formula>
    </cfRule>
  </conditionalFormatting>
  <conditionalFormatting sqref="M342:M343">
    <cfRule type="containsBlanks" dxfId="203" priority="213">
      <formula>LEN(TRIM(M342))=0</formula>
    </cfRule>
  </conditionalFormatting>
  <conditionalFormatting sqref="M342:M343">
    <cfRule type="containsBlanks" dxfId="202" priority="214">
      <formula>LEN(TRIM(M342))=0</formula>
    </cfRule>
  </conditionalFormatting>
  <conditionalFormatting sqref="M361:M362">
    <cfRule type="containsBlanks" dxfId="201" priority="211">
      <formula>LEN(TRIM(M361))=0</formula>
    </cfRule>
  </conditionalFormatting>
  <conditionalFormatting sqref="M361:M362">
    <cfRule type="containsBlanks" dxfId="200" priority="212">
      <formula>LEN(TRIM(M361))=0</formula>
    </cfRule>
  </conditionalFormatting>
  <conditionalFormatting sqref="M387">
    <cfRule type="containsBlanks" dxfId="199" priority="210">
      <formula>LEN(TRIM(M387))=0</formula>
    </cfRule>
  </conditionalFormatting>
  <conditionalFormatting sqref="M387">
    <cfRule type="containsBlanks" dxfId="198" priority="208">
      <formula>LEN(TRIM(M387))=0</formula>
    </cfRule>
  </conditionalFormatting>
  <conditionalFormatting sqref="M387">
    <cfRule type="containsBlanks" dxfId="197" priority="209">
      <formula>LEN(TRIM(M387))=0</formula>
    </cfRule>
  </conditionalFormatting>
  <conditionalFormatting sqref="M409">
    <cfRule type="containsBlanks" dxfId="196" priority="206">
      <formula>LEN(TRIM(M409))=0</formula>
    </cfRule>
  </conditionalFormatting>
  <conditionalFormatting sqref="M409">
    <cfRule type="containsBlanks" dxfId="195" priority="207">
      <formula>LEN(TRIM(M409))=0</formula>
    </cfRule>
  </conditionalFormatting>
  <conditionalFormatting sqref="M410:M412">
    <cfRule type="containsBlanks" dxfId="194" priority="204">
      <formula>LEN(TRIM(M410))=0</formula>
    </cfRule>
  </conditionalFormatting>
  <conditionalFormatting sqref="M501:M502">
    <cfRule type="containsBlanks" dxfId="193" priority="203">
      <formula>LEN(TRIM(M501))=0</formula>
    </cfRule>
  </conditionalFormatting>
  <conditionalFormatting sqref="M501:M502">
    <cfRule type="containsBlanks" dxfId="192" priority="202">
      <formula>LEN(TRIM(M501))=0</formula>
    </cfRule>
  </conditionalFormatting>
  <conditionalFormatting sqref="M511">
    <cfRule type="containsBlanks" dxfId="191" priority="201">
      <formula>LEN(TRIM(M511))=0</formula>
    </cfRule>
  </conditionalFormatting>
  <conditionalFormatting sqref="M514">
    <cfRule type="containsBlanks" dxfId="190" priority="200">
      <formula>LEN(TRIM(M514))=0</formula>
    </cfRule>
  </conditionalFormatting>
  <conditionalFormatting sqref="M518:M520">
    <cfRule type="containsBlanks" dxfId="189" priority="199">
      <formula>LEN(TRIM(M518))=0</formula>
    </cfRule>
  </conditionalFormatting>
  <conditionalFormatting sqref="M179:M182">
    <cfRule type="containsBlanks" dxfId="188" priority="111">
      <formula>LEN(TRIM(M179))=0</formula>
    </cfRule>
  </conditionalFormatting>
  <conditionalFormatting sqref="K179:K182">
    <cfRule type="containsBlanks" dxfId="187" priority="112">
      <formula>LEN(TRIM(K179))=0</formula>
    </cfRule>
  </conditionalFormatting>
  <conditionalFormatting sqref="M71">
    <cfRule type="containsBlanks" dxfId="186" priority="198">
      <formula>LEN(TRIM(M71))=0</formula>
    </cfRule>
  </conditionalFormatting>
  <conditionalFormatting sqref="M71">
    <cfRule type="containsBlanks" dxfId="185" priority="197">
      <formula>LEN(TRIM(M71))=0</formula>
    </cfRule>
  </conditionalFormatting>
  <conditionalFormatting sqref="M145">
    <cfRule type="containsBlanks" dxfId="184" priority="196">
      <formula>LEN(TRIM(M145))=0</formula>
    </cfRule>
  </conditionalFormatting>
  <conditionalFormatting sqref="M40">
    <cfRule type="containsBlanks" dxfId="183" priority="195">
      <formula>LEN(TRIM(M40))=0</formula>
    </cfRule>
  </conditionalFormatting>
  <conditionalFormatting sqref="M146">
    <cfRule type="containsBlanks" dxfId="182" priority="194">
      <formula>LEN(TRIM(M146))=0</formula>
    </cfRule>
  </conditionalFormatting>
  <conditionalFormatting sqref="M146">
    <cfRule type="containsBlanks" dxfId="181" priority="192">
      <formula>LEN(TRIM(M146))=0</formula>
    </cfRule>
  </conditionalFormatting>
  <conditionalFormatting sqref="M146">
    <cfRule type="containsBlanks" dxfId="180" priority="193">
      <formula>LEN(TRIM(M146))=0</formula>
    </cfRule>
  </conditionalFormatting>
  <conditionalFormatting sqref="M66">
    <cfRule type="containsBlanks" dxfId="179" priority="191">
      <formula>LEN(TRIM(M66))=0</formula>
    </cfRule>
  </conditionalFormatting>
  <conditionalFormatting sqref="M69">
    <cfRule type="containsBlanks" dxfId="178" priority="190">
      <formula>LEN(TRIM(M69))=0</formula>
    </cfRule>
  </conditionalFormatting>
  <conditionalFormatting sqref="M69">
    <cfRule type="containsBlanks" dxfId="177" priority="188">
      <formula>LEN(TRIM(M69))=0</formula>
    </cfRule>
  </conditionalFormatting>
  <conditionalFormatting sqref="M69">
    <cfRule type="containsBlanks" dxfId="176" priority="189">
      <formula>LEN(TRIM(M69))=0</formula>
    </cfRule>
  </conditionalFormatting>
  <conditionalFormatting sqref="M73">
    <cfRule type="containsBlanks" dxfId="175" priority="187">
      <formula>LEN(TRIM(M73))=0</formula>
    </cfRule>
  </conditionalFormatting>
  <conditionalFormatting sqref="M78">
    <cfRule type="containsBlanks" dxfId="174" priority="186">
      <formula>LEN(TRIM(M78))=0</formula>
    </cfRule>
  </conditionalFormatting>
  <conditionalFormatting sqref="M78">
    <cfRule type="containsBlanks" dxfId="173" priority="184">
      <formula>LEN(TRIM(M78))=0</formula>
    </cfRule>
  </conditionalFormatting>
  <conditionalFormatting sqref="M78">
    <cfRule type="containsBlanks" dxfId="172" priority="185">
      <formula>LEN(TRIM(M78))=0</formula>
    </cfRule>
  </conditionalFormatting>
  <conditionalFormatting sqref="M118">
    <cfRule type="containsBlanks" dxfId="171" priority="183">
      <formula>LEN(TRIM(M118))=0</formula>
    </cfRule>
  </conditionalFormatting>
  <conditionalFormatting sqref="M126:M128">
    <cfRule type="containsBlanks" dxfId="170" priority="181">
      <formula>LEN(TRIM(M126))=0</formula>
    </cfRule>
  </conditionalFormatting>
  <conditionalFormatting sqref="M126:M128">
    <cfRule type="containsBlanks" dxfId="169" priority="182">
      <formula>LEN(TRIM(M126))=0</formula>
    </cfRule>
  </conditionalFormatting>
  <conditionalFormatting sqref="M126:M128">
    <cfRule type="containsBlanks" dxfId="168" priority="180">
      <formula>LEN(TRIM(M126))=0</formula>
    </cfRule>
  </conditionalFormatting>
  <conditionalFormatting sqref="M147">
    <cfRule type="containsBlanks" dxfId="167" priority="179">
      <formula>LEN(TRIM(M147))=0</formula>
    </cfRule>
  </conditionalFormatting>
  <conditionalFormatting sqref="M147">
    <cfRule type="containsBlanks" dxfId="166" priority="177">
      <formula>LEN(TRIM(M147))=0</formula>
    </cfRule>
  </conditionalFormatting>
  <conditionalFormatting sqref="M147">
    <cfRule type="containsBlanks" dxfId="165" priority="178">
      <formula>LEN(TRIM(M147))=0</formula>
    </cfRule>
  </conditionalFormatting>
  <conditionalFormatting sqref="M198">
    <cfRule type="containsBlanks" dxfId="164" priority="176">
      <formula>LEN(TRIM(M198))=0</formula>
    </cfRule>
  </conditionalFormatting>
  <conditionalFormatting sqref="M198">
    <cfRule type="containsBlanks" dxfId="163" priority="175">
      <formula>LEN(TRIM(M198))=0</formula>
    </cfRule>
  </conditionalFormatting>
  <conditionalFormatting sqref="M251:M253">
    <cfRule type="containsBlanks" dxfId="162" priority="173">
      <formula>LEN(TRIM(M251))=0</formula>
    </cfRule>
  </conditionalFormatting>
  <conditionalFormatting sqref="M251:M253">
    <cfRule type="containsBlanks" dxfId="161" priority="171">
      <formula>LEN(TRIM(M251))=0</formula>
    </cfRule>
  </conditionalFormatting>
  <conditionalFormatting sqref="M251:M253">
    <cfRule type="containsBlanks" dxfId="160" priority="172">
      <formula>LEN(TRIM(M251))=0</formula>
    </cfRule>
  </conditionalFormatting>
  <conditionalFormatting sqref="M293:M294">
    <cfRule type="containsBlanks" dxfId="159" priority="170">
      <formula>LEN(TRIM(M293))=0</formula>
    </cfRule>
  </conditionalFormatting>
  <conditionalFormatting sqref="M301">
    <cfRule type="containsBlanks" dxfId="158" priority="169">
      <formula>LEN(TRIM(M301))=0</formula>
    </cfRule>
  </conditionalFormatting>
  <conditionalFormatting sqref="M301">
    <cfRule type="containsBlanks" dxfId="157" priority="167">
      <formula>LEN(TRIM(M301))=0</formula>
    </cfRule>
  </conditionalFormatting>
  <conditionalFormatting sqref="M301">
    <cfRule type="containsBlanks" dxfId="156" priority="168">
      <formula>LEN(TRIM(M301))=0</formula>
    </cfRule>
  </conditionalFormatting>
  <conditionalFormatting sqref="M315:M320">
    <cfRule type="containsBlanks" dxfId="155" priority="166">
      <formula>LEN(TRIM(M315))=0</formula>
    </cfRule>
  </conditionalFormatting>
  <conditionalFormatting sqref="M315:M320">
    <cfRule type="containsBlanks" dxfId="154" priority="165">
      <formula>LEN(TRIM(M315))=0</formula>
    </cfRule>
  </conditionalFormatting>
  <conditionalFormatting sqref="M315:M320">
    <cfRule type="containsBlanks" dxfId="153" priority="164">
      <formula>LEN(TRIM(M315))=0</formula>
    </cfRule>
  </conditionalFormatting>
  <conditionalFormatting sqref="M382">
    <cfRule type="containsBlanks" dxfId="152" priority="163">
      <formula>LEN(TRIM(M382))=0</formula>
    </cfRule>
  </conditionalFormatting>
  <conditionalFormatting sqref="M382">
    <cfRule type="containsBlanks" dxfId="151" priority="162">
      <formula>LEN(TRIM(M382))=0</formula>
    </cfRule>
  </conditionalFormatting>
  <conditionalFormatting sqref="M382">
    <cfRule type="containsBlanks" dxfId="150" priority="161">
      <formula>LEN(TRIM(M382))=0</formula>
    </cfRule>
  </conditionalFormatting>
  <conditionalFormatting sqref="M321:M322">
    <cfRule type="containsBlanks" dxfId="149" priority="160">
      <formula>LEN(TRIM(M321))=0</formula>
    </cfRule>
  </conditionalFormatting>
  <conditionalFormatting sqref="M324">
    <cfRule type="containsBlanks" dxfId="148" priority="159">
      <formula>LEN(TRIM(M324))=0</formula>
    </cfRule>
  </conditionalFormatting>
  <conditionalFormatting sqref="M325">
    <cfRule type="containsBlanks" dxfId="147" priority="158">
      <formula>LEN(TRIM(M325))=0</formula>
    </cfRule>
  </conditionalFormatting>
  <conditionalFormatting sqref="M326:M328">
    <cfRule type="containsBlanks" dxfId="146" priority="157">
      <formula>LEN(TRIM(M326))=0</formula>
    </cfRule>
  </conditionalFormatting>
  <conditionalFormatting sqref="M425">
    <cfRule type="containsBlanks" dxfId="145" priority="156">
      <formula>LEN(TRIM(M425))=0</formula>
    </cfRule>
  </conditionalFormatting>
  <conditionalFormatting sqref="M425">
    <cfRule type="containsBlanks" dxfId="144" priority="155">
      <formula>LEN(TRIM(M425))=0</formula>
    </cfRule>
  </conditionalFormatting>
  <conditionalFormatting sqref="M425">
    <cfRule type="containsBlanks" dxfId="143" priority="154">
      <formula>LEN(TRIM(M425))=0</formula>
    </cfRule>
  </conditionalFormatting>
  <conditionalFormatting sqref="M345">
    <cfRule type="containsBlanks" dxfId="142" priority="153">
      <formula>LEN(TRIM(M345))=0</formula>
    </cfRule>
  </conditionalFormatting>
  <conditionalFormatting sqref="M345">
    <cfRule type="containsBlanks" dxfId="141" priority="151">
      <formula>LEN(TRIM(M345))=0</formula>
    </cfRule>
  </conditionalFormatting>
  <conditionalFormatting sqref="M345">
    <cfRule type="containsBlanks" dxfId="140" priority="152">
      <formula>LEN(TRIM(M345))=0</formula>
    </cfRule>
  </conditionalFormatting>
  <conditionalFormatting sqref="M347">
    <cfRule type="containsBlanks" dxfId="139" priority="150">
      <formula>LEN(TRIM(M347))=0</formula>
    </cfRule>
  </conditionalFormatting>
  <conditionalFormatting sqref="M347">
    <cfRule type="containsBlanks" dxfId="138" priority="149">
      <formula>LEN(TRIM(M347))=0</formula>
    </cfRule>
  </conditionalFormatting>
  <conditionalFormatting sqref="M347">
    <cfRule type="containsBlanks" dxfId="137" priority="148">
      <formula>LEN(TRIM(M347))=0</formula>
    </cfRule>
  </conditionalFormatting>
  <conditionalFormatting sqref="M388:M389">
    <cfRule type="containsBlanks" dxfId="136" priority="147">
      <formula>LEN(TRIM(M388))=0</formula>
    </cfRule>
  </conditionalFormatting>
  <conditionalFormatting sqref="M389">
    <cfRule type="containsBlanks" dxfId="135" priority="143">
      <formula>LEN(TRIM(M389))=0</formula>
    </cfRule>
  </conditionalFormatting>
  <conditionalFormatting sqref="M389">
    <cfRule type="containsBlanks" dxfId="134" priority="144">
      <formula>LEN(TRIM(M389))=0</formula>
    </cfRule>
  </conditionalFormatting>
  <conditionalFormatting sqref="M391">
    <cfRule type="containsBlanks" dxfId="133" priority="140">
      <formula>LEN(TRIM(M391))=0</formula>
    </cfRule>
  </conditionalFormatting>
  <conditionalFormatting sqref="M391">
    <cfRule type="containsBlanks" dxfId="132" priority="141">
      <formula>LEN(TRIM(M391))=0</formula>
    </cfRule>
  </conditionalFormatting>
  <conditionalFormatting sqref="M397:M399">
    <cfRule type="containsBlanks" dxfId="131" priority="139">
      <formula>LEN(TRIM(M397))=0</formula>
    </cfRule>
  </conditionalFormatting>
  <conditionalFormatting sqref="M401">
    <cfRule type="containsBlanks" dxfId="130" priority="138">
      <formula>LEN(TRIM(M401))=0</formula>
    </cfRule>
  </conditionalFormatting>
  <conditionalFormatting sqref="Q413:Q415">
    <cfRule type="containsBlanks" dxfId="129" priority="67">
      <formula>LEN(TRIM(Q413))=0</formula>
    </cfRule>
  </conditionalFormatting>
  <conditionalFormatting sqref="Q413:Q415">
    <cfRule type="containsBlanks" dxfId="128" priority="65">
      <formula>LEN(TRIM(Q413))=0</formula>
    </cfRule>
  </conditionalFormatting>
  <conditionalFormatting sqref="Q413:Q415">
    <cfRule type="containsBlanks" dxfId="127" priority="66">
      <formula>LEN(TRIM(Q413))=0</formula>
    </cfRule>
  </conditionalFormatting>
  <conditionalFormatting sqref="M426">
    <cfRule type="containsBlanks" dxfId="126" priority="137">
      <formula>LEN(TRIM(M426))=0</formula>
    </cfRule>
  </conditionalFormatting>
  <conditionalFormatting sqref="M426">
    <cfRule type="containsBlanks" dxfId="125" priority="135">
      <formula>LEN(TRIM(M426))=0</formula>
    </cfRule>
  </conditionalFormatting>
  <conditionalFormatting sqref="M426">
    <cfRule type="containsBlanks" dxfId="124" priority="136">
      <formula>LEN(TRIM(M426))=0</formula>
    </cfRule>
  </conditionalFormatting>
  <conditionalFormatting sqref="M543:M544">
    <cfRule type="containsBlanks" dxfId="123" priority="134">
      <formula>LEN(TRIM(M543))=0</formula>
    </cfRule>
  </conditionalFormatting>
  <conditionalFormatting sqref="M543">
    <cfRule type="containsBlanks" dxfId="122" priority="132">
      <formula>LEN(TRIM(M543))=0</formula>
    </cfRule>
  </conditionalFormatting>
  <conditionalFormatting sqref="M543">
    <cfRule type="containsBlanks" dxfId="121" priority="133">
      <formula>LEN(TRIM(M543))=0</formula>
    </cfRule>
  </conditionalFormatting>
  <conditionalFormatting sqref="M544">
    <cfRule type="containsBlanks" dxfId="120" priority="130">
      <formula>LEN(TRIM(M544))=0</formula>
    </cfRule>
  </conditionalFormatting>
  <conditionalFormatting sqref="M544">
    <cfRule type="containsBlanks" dxfId="119" priority="131">
      <formula>LEN(TRIM(M544))=0</formula>
    </cfRule>
  </conditionalFormatting>
  <conditionalFormatting sqref="M615">
    <cfRule type="containsBlanks" dxfId="118" priority="129">
      <formula>LEN(TRIM(M615))=0</formula>
    </cfRule>
  </conditionalFormatting>
  <conditionalFormatting sqref="M615">
    <cfRule type="containsBlanks" dxfId="117" priority="128">
      <formula>LEN(TRIM(M615))=0</formula>
    </cfRule>
  </conditionalFormatting>
  <conditionalFormatting sqref="M614">
    <cfRule type="containsBlanks" dxfId="116" priority="126">
      <formula>LEN(TRIM(M614))=0</formula>
    </cfRule>
  </conditionalFormatting>
  <conditionalFormatting sqref="M614">
    <cfRule type="containsBlanks" dxfId="115" priority="127">
      <formula>LEN(TRIM(M614))=0</formula>
    </cfRule>
  </conditionalFormatting>
  <conditionalFormatting sqref="M614">
    <cfRule type="containsBlanks" dxfId="114" priority="125">
      <formula>LEN(TRIM(M614))=0</formula>
    </cfRule>
  </conditionalFormatting>
  <conditionalFormatting sqref="M616">
    <cfRule type="containsBlanks" dxfId="113" priority="123">
      <formula>LEN(TRIM(M616))=0</formula>
    </cfRule>
  </conditionalFormatting>
  <conditionalFormatting sqref="M616">
    <cfRule type="containsBlanks" dxfId="112" priority="124">
      <formula>LEN(TRIM(M616))=0</formula>
    </cfRule>
  </conditionalFormatting>
  <conditionalFormatting sqref="M616">
    <cfRule type="containsBlanks" dxfId="111" priority="122">
      <formula>LEN(TRIM(M616))=0</formula>
    </cfRule>
  </conditionalFormatting>
  <conditionalFormatting sqref="M617">
    <cfRule type="containsBlanks" dxfId="110" priority="119">
      <formula>LEN(TRIM(M617))=0</formula>
    </cfRule>
  </conditionalFormatting>
  <conditionalFormatting sqref="O31">
    <cfRule type="containsBlanks" dxfId="109" priority="118">
      <formula>LEN(TRIM(O31))=0</formula>
    </cfRule>
  </conditionalFormatting>
  <conditionalFormatting sqref="O40:O41">
    <cfRule type="containsBlanks" dxfId="108" priority="117">
      <formula>LEN(TRIM(O40))=0</formula>
    </cfRule>
  </conditionalFormatting>
  <conditionalFormatting sqref="O40:O41">
    <cfRule type="containsBlanks" dxfId="107" priority="116">
      <formula>LEN(TRIM(O40))=0</formula>
    </cfRule>
  </conditionalFormatting>
  <conditionalFormatting sqref="O43">
    <cfRule type="containsBlanks" dxfId="106" priority="115">
      <formula>LEN(TRIM(O43))=0</formula>
    </cfRule>
  </conditionalFormatting>
  <conditionalFormatting sqref="O45:O46">
    <cfRule type="containsBlanks" dxfId="105" priority="114">
      <formula>LEN(TRIM(O45))=0</formula>
    </cfRule>
  </conditionalFormatting>
  <conditionalFormatting sqref="I179:I182">
    <cfRule type="containsBlanks" dxfId="104" priority="113">
      <formula>LEN(TRIM(I179))=0</formula>
    </cfRule>
  </conditionalFormatting>
  <conditionalFormatting sqref="I288">
    <cfRule type="containsBlanks" dxfId="103" priority="110">
      <formula>LEN(TRIM(I288))=0</formula>
    </cfRule>
  </conditionalFormatting>
  <conditionalFormatting sqref="I288">
    <cfRule type="containsBlanks" dxfId="102" priority="109">
      <formula>LEN(TRIM(I288))=0</formula>
    </cfRule>
  </conditionalFormatting>
  <conditionalFormatting sqref="I288">
    <cfRule type="containsBlanks" dxfId="101" priority="108">
      <formula>LEN(TRIM(I288))=0</formula>
    </cfRule>
  </conditionalFormatting>
  <conditionalFormatting sqref="K288">
    <cfRule type="containsBlanks" dxfId="100" priority="107">
      <formula>LEN(TRIM(K288))=0</formula>
    </cfRule>
  </conditionalFormatting>
  <conditionalFormatting sqref="K288">
    <cfRule type="containsBlanks" dxfId="99" priority="106">
      <formula>LEN(TRIM(K288))=0</formula>
    </cfRule>
  </conditionalFormatting>
  <conditionalFormatting sqref="K288">
    <cfRule type="containsBlanks" dxfId="98" priority="105">
      <formula>LEN(TRIM(K288))=0</formula>
    </cfRule>
  </conditionalFormatting>
  <conditionalFormatting sqref="M288">
    <cfRule type="containsBlanks" dxfId="97" priority="104">
      <formula>LEN(TRIM(M288))=0</formula>
    </cfRule>
  </conditionalFormatting>
  <conditionalFormatting sqref="M288">
    <cfRule type="containsBlanks" dxfId="96" priority="103">
      <formula>LEN(TRIM(M288))=0</formula>
    </cfRule>
  </conditionalFormatting>
  <conditionalFormatting sqref="M288">
    <cfRule type="containsBlanks" dxfId="95" priority="102">
      <formula>LEN(TRIM(M288))=0</formula>
    </cfRule>
  </conditionalFormatting>
  <conditionalFormatting sqref="O288">
    <cfRule type="containsBlanks" dxfId="94" priority="101">
      <formula>LEN(TRIM(O288))=0</formula>
    </cfRule>
  </conditionalFormatting>
  <conditionalFormatting sqref="O288">
    <cfRule type="containsBlanks" dxfId="93" priority="100">
      <formula>LEN(TRIM(O288))=0</formula>
    </cfRule>
  </conditionalFormatting>
  <conditionalFormatting sqref="I400">
    <cfRule type="containsBlanks" dxfId="92" priority="99">
      <formula>LEN(TRIM(I400))=0</formula>
    </cfRule>
  </conditionalFormatting>
  <conditionalFormatting sqref="K400">
    <cfRule type="containsBlanks" dxfId="91" priority="98">
      <formula>LEN(TRIM(K400))=0</formula>
    </cfRule>
  </conditionalFormatting>
  <conditionalFormatting sqref="M400">
    <cfRule type="containsBlanks" dxfId="90" priority="97">
      <formula>LEN(TRIM(M400))=0</formula>
    </cfRule>
  </conditionalFormatting>
  <conditionalFormatting sqref="I432">
    <cfRule type="containsBlanks" dxfId="89" priority="96">
      <formula>LEN(TRIM(I432))=0</formula>
    </cfRule>
  </conditionalFormatting>
  <conditionalFormatting sqref="K432">
    <cfRule type="containsBlanks" dxfId="88" priority="95">
      <formula>LEN(TRIM(K432))=0</formula>
    </cfRule>
  </conditionalFormatting>
  <conditionalFormatting sqref="I556">
    <cfRule type="containsBlanks" dxfId="87" priority="92">
      <formula>LEN(TRIM(I556))=0</formula>
    </cfRule>
  </conditionalFormatting>
  <conditionalFormatting sqref="K556">
    <cfRule type="containsBlanks" dxfId="86" priority="91">
      <formula>LEN(TRIM(K556))=0</formula>
    </cfRule>
  </conditionalFormatting>
  <conditionalFormatting sqref="K556">
    <cfRule type="containsBlanks" dxfId="85" priority="90">
      <formula>LEN(TRIM(K556))=0</formula>
    </cfRule>
  </conditionalFormatting>
  <conditionalFormatting sqref="M556">
    <cfRule type="containsBlanks" dxfId="84" priority="89">
      <formula>LEN(TRIM(M556))=0</formula>
    </cfRule>
  </conditionalFormatting>
  <conditionalFormatting sqref="M556">
    <cfRule type="containsBlanks" dxfId="83" priority="88">
      <formula>LEN(TRIM(M556))=0</formula>
    </cfRule>
  </conditionalFormatting>
  <conditionalFormatting sqref="O556">
    <cfRule type="containsBlanks" dxfId="82" priority="87">
      <formula>LEN(TRIM(O556))=0</formula>
    </cfRule>
  </conditionalFormatting>
  <conditionalFormatting sqref="I565">
    <cfRule type="containsBlanks" dxfId="81" priority="86">
      <formula>LEN(TRIM(I565))=0</formula>
    </cfRule>
  </conditionalFormatting>
  <conditionalFormatting sqref="I565">
    <cfRule type="containsBlanks" dxfId="80" priority="85">
      <formula>LEN(TRIM(I565))=0</formula>
    </cfRule>
  </conditionalFormatting>
  <conditionalFormatting sqref="K565">
    <cfRule type="containsBlanks" dxfId="79" priority="84">
      <formula>LEN(TRIM(K565))=0</formula>
    </cfRule>
  </conditionalFormatting>
  <conditionalFormatting sqref="K565">
    <cfRule type="containsBlanks" dxfId="78" priority="83">
      <formula>LEN(TRIM(K565))=0</formula>
    </cfRule>
  </conditionalFormatting>
  <conditionalFormatting sqref="M565">
    <cfRule type="containsBlanks" dxfId="77" priority="82">
      <formula>LEN(TRIM(M565))=0</formula>
    </cfRule>
  </conditionalFormatting>
  <conditionalFormatting sqref="M565">
    <cfRule type="containsBlanks" dxfId="76" priority="81">
      <formula>LEN(TRIM(M565))=0</formula>
    </cfRule>
  </conditionalFormatting>
  <conditionalFormatting sqref="O565">
    <cfRule type="containsBlanks" dxfId="75" priority="80">
      <formula>LEN(TRIM(O565))=0</formula>
    </cfRule>
  </conditionalFormatting>
  <conditionalFormatting sqref="S40:S41">
    <cfRule type="containsBlanks" dxfId="74" priority="79">
      <formula>LEN(TRIM(S40))=0</formula>
    </cfRule>
  </conditionalFormatting>
  <conditionalFormatting sqref="F413:F415">
    <cfRule type="containsBlanks" dxfId="73" priority="78">
      <formula>LEN(TRIM(F413))=0</formula>
    </cfRule>
  </conditionalFormatting>
  <conditionalFormatting sqref="F413:F415">
    <cfRule type="containsBlanks" dxfId="72" priority="77">
      <formula>LEN(TRIM(F413))=0</formula>
    </cfRule>
  </conditionalFormatting>
  <conditionalFormatting sqref="F413:F415">
    <cfRule type="containsBlanks" dxfId="71" priority="76">
      <formula>LEN(TRIM(F413))=0</formula>
    </cfRule>
  </conditionalFormatting>
  <conditionalFormatting sqref="G413:G415">
    <cfRule type="containsBlanks" dxfId="70" priority="75">
      <formula>LEN(TRIM(G413))=0</formula>
    </cfRule>
  </conditionalFormatting>
  <conditionalFormatting sqref="G413:G415">
    <cfRule type="containsBlanks" dxfId="69" priority="74">
      <formula>LEN(TRIM(G413))=0</formula>
    </cfRule>
  </conditionalFormatting>
  <conditionalFormatting sqref="G413:G415">
    <cfRule type="containsBlanks" dxfId="68" priority="73">
      <formula>LEN(TRIM(G413))=0</formula>
    </cfRule>
  </conditionalFormatting>
  <conditionalFormatting sqref="H413:H415">
    <cfRule type="containsBlanks" dxfId="67" priority="72">
      <formula>LEN(TRIM(H413))=0</formula>
    </cfRule>
  </conditionalFormatting>
  <conditionalFormatting sqref="I413:P415">
    <cfRule type="containsBlanks" dxfId="66" priority="71">
      <formula>LEN(TRIM(I413))=0</formula>
    </cfRule>
  </conditionalFormatting>
  <conditionalFormatting sqref="I413:P415">
    <cfRule type="containsBlanks" dxfId="65" priority="70">
      <formula>LEN(TRIM(I413))=0</formula>
    </cfRule>
  </conditionalFormatting>
  <conditionalFormatting sqref="I413:P415">
    <cfRule type="containsBlanks" dxfId="64" priority="69">
      <formula>LEN(TRIM(I413))=0</formula>
    </cfRule>
  </conditionalFormatting>
  <conditionalFormatting sqref="I413:P415">
    <cfRule type="containsBlanks" dxfId="63" priority="68">
      <formula>LEN(TRIM(I413))=0</formula>
    </cfRule>
  </conditionalFormatting>
  <conditionalFormatting sqref="R413:R415">
    <cfRule type="containsBlanks" dxfId="62" priority="64">
      <formula>LEN(TRIM(R413))=0</formula>
    </cfRule>
  </conditionalFormatting>
  <conditionalFormatting sqref="R413:R415">
    <cfRule type="containsBlanks" dxfId="61" priority="63">
      <formula>LEN(TRIM(R413))=0</formula>
    </cfRule>
  </conditionalFormatting>
  <conditionalFormatting sqref="R413:R415">
    <cfRule type="containsBlanks" dxfId="60" priority="62">
      <formula>LEN(TRIM(R413))=0</formula>
    </cfRule>
  </conditionalFormatting>
  <conditionalFormatting sqref="Q40:R41">
    <cfRule type="containsBlanks" dxfId="59" priority="61">
      <formula>LEN(TRIM(Q40))=0</formula>
    </cfRule>
  </conditionalFormatting>
  <conditionalFormatting sqref="Q55:R60">
    <cfRule type="containsBlanks" dxfId="58" priority="60">
      <formula>LEN(TRIM(Q55))=0</formula>
    </cfRule>
  </conditionalFormatting>
  <conditionalFormatting sqref="Q65:R67">
    <cfRule type="containsBlanks" dxfId="57" priority="59">
      <formula>LEN(TRIM(Q65))=0</formula>
    </cfRule>
  </conditionalFormatting>
  <conditionalFormatting sqref="Q69:R75">
    <cfRule type="containsBlanks" dxfId="56" priority="58">
      <formula>LEN(TRIM(Q69))=0</formula>
    </cfRule>
  </conditionalFormatting>
  <conditionalFormatting sqref="Q78:R88">
    <cfRule type="containsBlanks" dxfId="55" priority="57">
      <formula>LEN(TRIM(Q78))=0</formula>
    </cfRule>
  </conditionalFormatting>
  <conditionalFormatting sqref="Q91:R104">
    <cfRule type="containsBlanks" dxfId="54" priority="56">
      <formula>LEN(TRIM(Q91))=0</formula>
    </cfRule>
  </conditionalFormatting>
  <conditionalFormatting sqref="Q106:R120">
    <cfRule type="containsBlanks" dxfId="53" priority="55">
      <formula>LEN(TRIM(Q106))=0</formula>
    </cfRule>
  </conditionalFormatting>
  <conditionalFormatting sqref="Q125:R125">
    <cfRule type="containsBlanks" dxfId="52" priority="54">
      <formula>LEN(TRIM(Q125))=0</formula>
    </cfRule>
  </conditionalFormatting>
  <conditionalFormatting sqref="Q126:R128">
    <cfRule type="containsBlanks" dxfId="51" priority="52">
      <formula>LEN(TRIM(Q126))=0</formula>
    </cfRule>
  </conditionalFormatting>
  <conditionalFormatting sqref="Q126:R128">
    <cfRule type="containsBlanks" dxfId="50" priority="53">
      <formula>LEN(TRIM(Q126))=0</formula>
    </cfRule>
  </conditionalFormatting>
  <conditionalFormatting sqref="Q126:R128">
    <cfRule type="containsBlanks" dxfId="49" priority="51">
      <formula>LEN(TRIM(Q126))=0</formula>
    </cfRule>
  </conditionalFormatting>
  <conditionalFormatting sqref="Q132:R132">
    <cfRule type="containsBlanks" dxfId="48" priority="50">
      <formula>LEN(TRIM(Q132))=0</formula>
    </cfRule>
  </conditionalFormatting>
  <conditionalFormatting sqref="Q134:R135">
    <cfRule type="containsBlanks" dxfId="47" priority="49">
      <formula>LEN(TRIM(Q134))=0</formula>
    </cfRule>
  </conditionalFormatting>
  <conditionalFormatting sqref="Q137:R143">
    <cfRule type="containsBlanks" dxfId="46" priority="48">
      <formula>LEN(TRIM(Q137))=0</formula>
    </cfRule>
  </conditionalFormatting>
  <conditionalFormatting sqref="Q146:R178 Q183:R201">
    <cfRule type="containsBlanks" dxfId="45" priority="47">
      <formula>LEN(TRIM(Q146))=0</formula>
    </cfRule>
  </conditionalFormatting>
  <conditionalFormatting sqref="Q216:R216">
    <cfRule type="containsBlanks" dxfId="44" priority="46">
      <formula>LEN(TRIM(Q216))=0</formula>
    </cfRule>
  </conditionalFormatting>
  <conditionalFormatting sqref="Q223:R227">
    <cfRule type="containsBlanks" dxfId="43" priority="45">
      <formula>LEN(TRIM(Q223))=0</formula>
    </cfRule>
  </conditionalFormatting>
  <conditionalFormatting sqref="Q230:R234">
    <cfRule type="containsBlanks" dxfId="42" priority="44">
      <formula>LEN(TRIM(Q230))=0</formula>
    </cfRule>
  </conditionalFormatting>
  <conditionalFormatting sqref="Q238:R245">
    <cfRule type="containsBlanks" dxfId="41" priority="43">
      <formula>LEN(TRIM(Q238))=0</formula>
    </cfRule>
  </conditionalFormatting>
  <conditionalFormatting sqref="Q250:R250">
    <cfRule type="containsBlanks" dxfId="40" priority="42">
      <formula>LEN(TRIM(Q250))=0</formula>
    </cfRule>
  </conditionalFormatting>
  <conditionalFormatting sqref="Q259:R259">
    <cfRule type="containsBlanks" dxfId="39" priority="41">
      <formula>LEN(TRIM(Q259))=0</formula>
    </cfRule>
  </conditionalFormatting>
  <conditionalFormatting sqref="Q262:R287 Q289:R289">
    <cfRule type="containsBlanks" dxfId="38" priority="40">
      <formula>LEN(TRIM(Q262))=0</formula>
    </cfRule>
  </conditionalFormatting>
  <conditionalFormatting sqref="Q301:R301">
    <cfRule type="containsBlanks" dxfId="37" priority="39">
      <formula>LEN(TRIM(Q301))=0</formula>
    </cfRule>
  </conditionalFormatting>
  <conditionalFormatting sqref="Q304:R305">
    <cfRule type="containsBlanks" dxfId="36" priority="38">
      <formula>LEN(TRIM(Q304))=0</formula>
    </cfRule>
  </conditionalFormatting>
  <conditionalFormatting sqref="Q307:R328">
    <cfRule type="containsBlanks" dxfId="35" priority="37">
      <formula>LEN(TRIM(Q307))=0</formula>
    </cfRule>
  </conditionalFormatting>
  <conditionalFormatting sqref="Q332:R334">
    <cfRule type="containsBlanks" dxfId="34" priority="36">
      <formula>LEN(TRIM(Q332))=0</formula>
    </cfRule>
  </conditionalFormatting>
  <conditionalFormatting sqref="Q338:R341">
    <cfRule type="containsBlanks" dxfId="33" priority="35">
      <formula>LEN(TRIM(Q338))=0</formula>
    </cfRule>
  </conditionalFormatting>
  <conditionalFormatting sqref="Q344:R360">
    <cfRule type="containsBlanks" dxfId="32" priority="34">
      <formula>LEN(TRIM(Q344))=0</formula>
    </cfRule>
  </conditionalFormatting>
  <conditionalFormatting sqref="Q363:R386">
    <cfRule type="containsBlanks" dxfId="31" priority="33">
      <formula>LEN(TRIM(Q363))=0</formula>
    </cfRule>
  </conditionalFormatting>
  <conditionalFormatting sqref="Q388:R399 Q401:R408">
    <cfRule type="containsBlanks" dxfId="30" priority="32">
      <formula>LEN(TRIM(Q388))=0</formula>
    </cfRule>
  </conditionalFormatting>
  <conditionalFormatting sqref="Q421:R422">
    <cfRule type="containsBlanks" dxfId="29" priority="31">
      <formula>LEN(TRIM(Q421))=0</formula>
    </cfRule>
  </conditionalFormatting>
  <conditionalFormatting sqref="Q425:R431 Q433:R500">
    <cfRule type="containsBlanks" dxfId="28" priority="30">
      <formula>LEN(TRIM(Q425))=0</formula>
    </cfRule>
  </conditionalFormatting>
  <conditionalFormatting sqref="Q515:R517">
    <cfRule type="containsBlanks" dxfId="27" priority="29">
      <formula>LEN(TRIM(Q515))=0</formula>
    </cfRule>
  </conditionalFormatting>
  <conditionalFormatting sqref="Q521:R527">
    <cfRule type="containsBlanks" dxfId="26" priority="28">
      <formula>LEN(TRIM(Q521))=0</formula>
    </cfRule>
  </conditionalFormatting>
  <conditionalFormatting sqref="Q532:R533">
    <cfRule type="containsBlanks" dxfId="25" priority="27">
      <formula>LEN(TRIM(Q532))=0</formula>
    </cfRule>
  </conditionalFormatting>
  <conditionalFormatting sqref="Q539:R545">
    <cfRule type="containsBlanks" dxfId="24" priority="26">
      <formula>LEN(TRIM(Q539))=0</formula>
    </cfRule>
  </conditionalFormatting>
  <conditionalFormatting sqref="Q586:R586">
    <cfRule type="containsBlanks" dxfId="23" priority="22">
      <formula>LEN(TRIM(Q586))=0</formula>
    </cfRule>
  </conditionalFormatting>
  <conditionalFormatting sqref="Q559:R559">
    <cfRule type="containsBlanks" dxfId="22" priority="25">
      <formula>LEN(TRIM(Q559))=0</formula>
    </cfRule>
  </conditionalFormatting>
  <conditionalFormatting sqref="Q562:R564 Q566:R566">
    <cfRule type="containsBlanks" dxfId="21" priority="24">
      <formula>LEN(TRIM(Q562))=0</formula>
    </cfRule>
  </conditionalFormatting>
  <conditionalFormatting sqref="Q581:R581">
    <cfRule type="containsBlanks" dxfId="20" priority="23">
      <formula>LEN(TRIM(Q581))=0</formula>
    </cfRule>
  </conditionalFormatting>
  <conditionalFormatting sqref="Q589:R590">
    <cfRule type="containsBlanks" dxfId="19" priority="21">
      <formula>LEN(TRIM(Q589))=0</formula>
    </cfRule>
  </conditionalFormatting>
  <conditionalFormatting sqref="Q596:R599">
    <cfRule type="containsBlanks" dxfId="18" priority="20">
      <formula>LEN(TRIM(Q596))=0</formula>
    </cfRule>
  </conditionalFormatting>
  <conditionalFormatting sqref="Q614:R617">
    <cfRule type="containsBlanks" dxfId="17" priority="19">
      <formula>LEN(TRIM(Q614))=0</formula>
    </cfRule>
  </conditionalFormatting>
  <conditionalFormatting sqref="Q179:R179">
    <cfRule type="containsBlanks" dxfId="16" priority="18">
      <formula>LEN(TRIM(Q179))=0</formula>
    </cfRule>
  </conditionalFormatting>
  <conditionalFormatting sqref="Q180">
    <cfRule type="containsBlanks" dxfId="15" priority="17">
      <formula>LEN(TRIM(Q180))=0</formula>
    </cfRule>
  </conditionalFormatting>
  <conditionalFormatting sqref="R180">
    <cfRule type="containsBlanks" dxfId="14" priority="16">
      <formula>LEN(TRIM(R180))=0</formula>
    </cfRule>
  </conditionalFormatting>
  <conditionalFormatting sqref="Q181">
    <cfRule type="containsBlanks" dxfId="13" priority="15">
      <formula>LEN(TRIM(Q181))=0</formula>
    </cfRule>
  </conditionalFormatting>
  <conditionalFormatting sqref="R181">
    <cfRule type="containsBlanks" dxfId="12" priority="14">
      <formula>LEN(TRIM(R181))=0</formula>
    </cfRule>
  </conditionalFormatting>
  <conditionalFormatting sqref="Q182">
    <cfRule type="containsBlanks" dxfId="11" priority="13">
      <formula>LEN(TRIM(Q182))=0</formula>
    </cfRule>
  </conditionalFormatting>
  <conditionalFormatting sqref="R182">
    <cfRule type="containsBlanks" dxfId="10" priority="12">
      <formula>LEN(TRIM(R182))=0</formula>
    </cfRule>
  </conditionalFormatting>
  <conditionalFormatting sqref="Q288">
    <cfRule type="containsBlanks" dxfId="9" priority="11">
      <formula>LEN(TRIM(Q288))=0</formula>
    </cfRule>
  </conditionalFormatting>
  <conditionalFormatting sqref="R288">
    <cfRule type="containsBlanks" dxfId="8" priority="10">
      <formula>LEN(TRIM(R288))=0</formula>
    </cfRule>
  </conditionalFormatting>
  <conditionalFormatting sqref="Q400">
    <cfRule type="containsBlanks" dxfId="7" priority="9">
      <formula>LEN(TRIM(Q400))=0</formula>
    </cfRule>
  </conditionalFormatting>
  <conditionalFormatting sqref="R400">
    <cfRule type="containsBlanks" dxfId="6" priority="8">
      <formula>LEN(TRIM(R400))=0</formula>
    </cfRule>
  </conditionalFormatting>
  <conditionalFormatting sqref="Q432">
    <cfRule type="containsBlanks" dxfId="5" priority="7">
      <formula>LEN(TRIM(Q432))=0</formula>
    </cfRule>
  </conditionalFormatting>
  <conditionalFormatting sqref="R432">
    <cfRule type="containsBlanks" dxfId="4" priority="6">
      <formula>LEN(TRIM(R432))=0</formula>
    </cfRule>
  </conditionalFormatting>
  <conditionalFormatting sqref="Q556">
    <cfRule type="containsBlanks" dxfId="3" priority="5">
      <formula>LEN(TRIM(Q556))=0</formula>
    </cfRule>
  </conditionalFormatting>
  <conditionalFormatting sqref="R556">
    <cfRule type="containsBlanks" dxfId="2" priority="4">
      <formula>LEN(TRIM(R556))=0</formula>
    </cfRule>
  </conditionalFormatting>
  <conditionalFormatting sqref="Q565">
    <cfRule type="containsBlanks" dxfId="1" priority="3">
      <formula>LEN(TRIM(Q565))=0</formula>
    </cfRule>
  </conditionalFormatting>
  <conditionalFormatting sqref="H56">
    <cfRule type="containsBlanks" dxfId="0" priority="1">
      <formula>LEN(TRIM(H56))=0</formula>
    </cfRule>
  </conditionalFormatting>
  <printOptions horizontalCentered="1"/>
  <pageMargins left="0.35433070866141736" right="0.19685039370078741" top="0.78740157480314965" bottom="0.78740157480314965" header="0.51181102362204722" footer="0.51181102362204722"/>
  <pageSetup paperSize="9" scale="30" fitToHeight="0" orientation="landscape" r:id="rId1"/>
  <headerFooter differentFirst="1" alignWithMargins="0">
    <oddHeader>&amp;C&amp;P</oddHeader>
  </headerFooter>
  <rowBreaks count="1" manualBreakCount="1">
    <brk id="125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2020-02-13T01:32:29Z</dcterms:created>
  <dcterms:modified xsi:type="dcterms:W3CDTF">2020-02-13T06:21:52Z</dcterms:modified>
</cp:coreProperties>
</file>