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20 год\2 кв\Отчет МЭ\отчетные формы\"/>
    </mc:Choice>
  </mc:AlternateContent>
  <bookViews>
    <workbookView xWindow="0" yWindow="0" windowWidth="28800" windowHeight="11100"/>
  </bookViews>
  <sheets>
    <sheet name="10 Кв ф" sheetId="1" r:id="rId1"/>
  </sheets>
  <definedNames>
    <definedName name="_xlnm._FilterDatabase" localSheetId="0" hidden="1">'10 Кв ф'!$A$18:$AC$634</definedName>
    <definedName name="Z_0166F564_6860_4A4D_BCAA_7E652E2AE38D_.wvu.FilterData" localSheetId="0" hidden="1">'10 Кв ф'!$A$18:$T$599</definedName>
    <definedName name="Z_06A3F353_51B3_4A72_AD0A_D70EC1B6E0CE_.wvu.FilterData" localSheetId="0" hidden="1">'10 Кв ф'!$A$19:$T$599</definedName>
    <definedName name="Z_0A56C8BB_F57D_4E95_9156_3312F9525C5E_.wvu.FilterData" localSheetId="0" hidden="1">'10 Кв ф'!$A$19:$T$599</definedName>
    <definedName name="Z_0D2A7B5C_0C40_4E6D_963D_52EC84514A68_.wvu.FilterData" localSheetId="0" hidden="1">'10 Кв ф'!$A$19:$T$599</definedName>
    <definedName name="Z_0D93C89F_D6DE_45E3_8D65_4852C654EFF1_.wvu.FilterData" localSheetId="0" hidden="1">'10 Кв ф'!$A$19:$T$631</definedName>
    <definedName name="Z_0D93C89F_D6DE_45E3_8D65_4852C654EFF1_.wvu.PrintArea" localSheetId="0" hidden="1">'10 Кв ф'!$A$1:$T$631</definedName>
    <definedName name="Z_1017E5F6_993F_45C9_9841_6CF924CF1200_.wvu.FilterData" localSheetId="0" hidden="1">'10 Кв ф'!$A$18:$T$599</definedName>
    <definedName name="Z_12DE1D8C_2E36_443D_8681_573806BBC37D_.wvu.FilterData" localSheetId="0" hidden="1">'10 Кв ф'!$A$18:$T$598</definedName>
    <definedName name="Z_1470A267_A675_4CA9_A66C_50B69FF85DA3_.wvu.FilterData" localSheetId="0" hidden="1">'10 Кв ф'!$A$18:$T$599</definedName>
    <definedName name="Z_17749444_678E_426F_BD89_F71E60B050A4_.wvu.FilterData" localSheetId="0" hidden="1">'10 Кв ф'!$A$18:$T$599</definedName>
    <definedName name="Z_1E4EBB30_6787_4635_A1AD_11437E13556E_.wvu.FilterData" localSheetId="0" hidden="1">'10 Кв ф'!$A$18:$T$599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ф'!$A$18:$T$599</definedName>
    <definedName name="Z_3D6FFAC9_26ED_4EAD_9DCA_78A482DA12FA_.wvu.FilterData" localSheetId="0" hidden="1">'10 Кв ф'!$A$18:$T$631</definedName>
    <definedName name="Z_3E520E1B_F34B_498F_8FF1_F06CA90FBFAA_.wvu.FilterData" localSheetId="0" hidden="1">'10 Кв ф'!$A$18:$T$598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ф'!$A$18:$T$631</definedName>
    <definedName name="Z_57B90536_E403_481F_B537_76A8A1190347_.wvu.FilterData" localSheetId="0" hidden="1">'10 Кв ф'!$A$18:$T$631</definedName>
    <definedName name="Z_57B90536_E403_481F_B537_76A8A1190347_.wvu.PrintArea" localSheetId="0" hidden="1">'10 Кв ф'!$A$1:$T$631</definedName>
    <definedName name="Z_584ABB53_32FF_4B7B_98BB_CA3B2584A02E_.wvu.FilterData" localSheetId="0" hidden="1">'10 Кв ф'!$A$18:$T$631</definedName>
    <definedName name="Z_58D64E48_2FAA_4C54_85F8_4917CD959A23_.wvu.FilterData" localSheetId="0" hidden="1">'10 Кв ф'!$A$19:$T$599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ф'!$A$18:$T$599</definedName>
    <definedName name="Z_655DFEB5_C371_40DD_82FC_2F6B360E2859_.wvu.FilterData" localSheetId="0" hidden="1">'10 Кв ф'!$A$18:$T$599</definedName>
    <definedName name="Z_66D403AB_EA89_4957_AA3A_9374DB17FF5F_.wvu.FilterData" localSheetId="0" hidden="1">'10 Кв ф'!$A$18:$T$599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ф'!$A$18:$T$599</definedName>
    <definedName name="Z_6F5C25E3_FA9C_4839_AF94_DEE882837079_.wvu.FilterData" localSheetId="0" hidden="1">'10 Кв ф'!$A$18:$T$599</definedName>
    <definedName name="Z_6FC8CDDA_2F22_43F0_A6F6_3C1F10ECFB0A_.wvu.FilterData" localSheetId="0" hidden="1">'10 Кв ф'!$A$18:$T$597</definedName>
    <definedName name="Z_71843E8E_FECF_48AE_A09C_6820DB9CAE0B_.wvu.FilterData" localSheetId="0" hidden="1">'10 Кв ф'!$A$18:$T$631</definedName>
    <definedName name="Z_7694D342_12FA_4800_9B2F_894DCECAE7B4_.wvu.FilterData" localSheetId="0" hidden="1">'10 Кв ф'!$A$18:$T$599</definedName>
    <definedName name="Z_84623340_CF58_4BC5_A988_3823C261B227_.wvu.FilterData" localSheetId="0" hidden="1">'10 Кв ф'!$A$18:$T$632</definedName>
    <definedName name="Z_84623340_CF58_4BC5_A988_3823C261B227_.wvu.PrintArea" localSheetId="0" hidden="1">'10 Кв ф'!$A$1:$T$631</definedName>
    <definedName name="Z_8B154DE0_53DB_4AF6_B1C2_32179B4E88BC_.wvu.FilterData" localSheetId="0" hidden="1">'10 Кв ф'!$A$18:$T$599</definedName>
    <definedName name="Z_8DFE875F_0C3F_4914_B6AA_FBE17C23D7D2_.wvu.FilterData" localSheetId="0" hidden="1">'10 Кв ф'!$A$19:$T$599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ф'!$A$18:$T$599</definedName>
    <definedName name="Z_A77A5C65_3B6D_434F_8258_50CC036FD700_.wvu.FilterData" localSheetId="0" hidden="1">'10 Кв ф'!$A$18:$T$631</definedName>
    <definedName name="Z_AC71B388_5FE0_4A9D_8A8E_E18D1F00B0E3_.wvu.FilterData" localSheetId="0" hidden="1">'10 Кв ф'!$A$18:$T$599</definedName>
    <definedName name="Z_C15C57B9_037F_4445_B888_4EC853978147_.wvu.FilterData" localSheetId="0" hidden="1">'10 Кв ф'!$A$18:$T$598</definedName>
    <definedName name="Z_C60D55EC_865E_4D38_AE27_9E8AD04058A4_.wvu.FilterData" localSheetId="0" hidden="1">'10 Кв ф'!$A$18:$T$599</definedName>
    <definedName name="Z_C8834271_1CC2_459D_BFED_D8003474F42A_.wvu.FilterData" localSheetId="0" hidden="1">'10 Кв ф'!$A$18:$T$599</definedName>
    <definedName name="Z_CD577179_AC97_47E1_BD55_34C9FD4F7788_.wvu.FilterData" localSheetId="0" hidden="1">'10 Кв ф'!$A$18:$T$599</definedName>
    <definedName name="Z_CE1E033E_FF00_49FF_86F8_A53BE3AEB0CB_.wvu.FilterData" localSheetId="0" hidden="1">'10 Кв ф'!$A$18:$T$632</definedName>
    <definedName name="Z_CE1E033E_FF00_49FF_86F8_A53BE3AEB0CB_.wvu.PrintArea" localSheetId="0" hidden="1">'10 Кв ф'!$A$1:$T$631</definedName>
    <definedName name="Z_D2373A93_A74A_4F74_898B_4F2E2B0E4C0B_.wvu.FilterData" localSheetId="0" hidden="1">'10 Кв ф'!$A$18:$T$631</definedName>
    <definedName name="Z_D2CBDC49_B9AD_49DF_A2DD_0C0CEC3CCF43_.wvu.FilterData" localSheetId="0" hidden="1">'10 Кв ф'!$A$18:$T$599</definedName>
    <definedName name="Z_D65DB3B3_D583_4A50_96A0_49F0BFBC42FA_.wvu.FilterData" localSheetId="0" hidden="1">'10 Кв ф'!$A$18:$T$631</definedName>
    <definedName name="Z_D6D9C024_8179_4E41_8196_D59861ADD944_.wvu.FilterData" localSheetId="0" hidden="1">'10 Кв ф'!$A$18:$T$631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ф'!$A$18:$T$599</definedName>
    <definedName name="Z_DD79EF37_1308_44D2_981A_C28745460F44_.wvu.FilterData" localSheetId="0" hidden="1">'10 Кв ф'!$A$18:$T$599</definedName>
    <definedName name="Z_DDAC970E_030F_4B51_AB9C_405787409F8D_.wvu.FilterData" localSheetId="0" hidden="1">'10 Кв ф'!$A$18:$T$18</definedName>
    <definedName name="Z_E411A018_3262_426B_992B_D639BDC47809_.wvu.FilterData" localSheetId="0" hidden="1">'10 Кв ф'!$A$18:$T$599</definedName>
    <definedName name="Z_E65E1C7B_B53B_4B88_8602_A3F4B4E3D382_.wvu.FilterData" localSheetId="0" hidden="1">'10 Кв ф'!$A$18:$T$631</definedName>
    <definedName name="Z_E8944C33_CF35_4790_9FEB_7204E02DE563_.wvu.FilterData" localSheetId="0" hidden="1">'10 Кв ф'!$A$18:$T$631</definedName>
    <definedName name="Z_E8944C33_CF35_4790_9FEB_7204E02DE563_.wvu.PrintArea" localSheetId="0" hidden="1">'10 Кв ф'!$A$1:$T$631</definedName>
    <definedName name="Z_EBE17BEF_ADE5_48A1_B3B0_13D095BC5397_.wvu.FilterData" localSheetId="0" hidden="1">'10 Кв ф'!$A$18:$T$599</definedName>
    <definedName name="Z_EF664B56_5069_481F_BF03_744F9121EDA1_.wvu.FilterData" localSheetId="0" hidden="1">'10 Кв ф'!$A$19:$T$599</definedName>
    <definedName name="Z_F5250458_B3DA_4BC9_8608_3E38DAC94C38_.wvu.FilterData" localSheetId="0" hidden="1">'10 Кв ф'!$A$18:$T$599</definedName>
    <definedName name="Z_F542FC93_15B6_4F75_8CE6_13289B723FF3_.wvu.FilterData" localSheetId="0" hidden="1">'10 Кв ф'!$A$18:$T$598</definedName>
    <definedName name="Z_FF811F01_18A2_472F_A2B1_C8CB4F7C4144_.wvu.FilterData" localSheetId="0" hidden="1">'10 Кв ф'!$A$18:$T$597</definedName>
    <definedName name="Z_FFD7E54C_3584_445D_916C_CB13835F8BCF_.wvu.FilterData" localSheetId="0" hidden="1">'10 Кв ф'!$A$18:$T$599</definedName>
    <definedName name="_xlnm.Print_Area" localSheetId="0">'10 Кв ф'!$A$1:$T$631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1" i="1" l="1"/>
  <c r="G571" i="1"/>
  <c r="I571" i="1"/>
  <c r="J571" i="1"/>
  <c r="K571" i="1"/>
  <c r="L571" i="1"/>
  <c r="M571" i="1"/>
  <c r="N571" i="1"/>
  <c r="O571" i="1"/>
  <c r="P571" i="1"/>
  <c r="D571" i="1"/>
  <c r="H631" i="1"/>
  <c r="F631" i="1"/>
  <c r="H630" i="1"/>
  <c r="F630" i="1"/>
  <c r="H629" i="1"/>
  <c r="F629" i="1"/>
  <c r="P628" i="1"/>
  <c r="O628" i="1"/>
  <c r="N628" i="1"/>
  <c r="M628" i="1"/>
  <c r="L628" i="1"/>
  <c r="K628" i="1"/>
  <c r="J628" i="1"/>
  <c r="I628" i="1"/>
  <c r="G628" i="1"/>
  <c r="E628" i="1"/>
  <c r="D628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E622" i="1"/>
  <c r="D622" i="1"/>
  <c r="R616" i="1"/>
  <c r="R615" i="1" s="1"/>
  <c r="Q616" i="1"/>
  <c r="Q615" i="1" s="1"/>
  <c r="P616" i="1"/>
  <c r="P615" i="1" s="1"/>
  <c r="O616" i="1"/>
  <c r="O615" i="1" s="1"/>
  <c r="N616" i="1"/>
  <c r="N615" i="1" s="1"/>
  <c r="M616" i="1"/>
  <c r="M615" i="1" s="1"/>
  <c r="L616" i="1"/>
  <c r="L615" i="1" s="1"/>
  <c r="K616" i="1"/>
  <c r="K615" i="1" s="1"/>
  <c r="J616" i="1"/>
  <c r="J615" i="1" s="1"/>
  <c r="I616" i="1"/>
  <c r="I615" i="1" s="1"/>
  <c r="H616" i="1"/>
  <c r="G616" i="1"/>
  <c r="G615" i="1" s="1"/>
  <c r="F616" i="1"/>
  <c r="F615" i="1" s="1"/>
  <c r="E616" i="1"/>
  <c r="E615" i="1" s="1"/>
  <c r="H614" i="1"/>
  <c r="F614" i="1"/>
  <c r="H613" i="1"/>
  <c r="F613" i="1"/>
  <c r="H612" i="1"/>
  <c r="F612" i="1"/>
  <c r="P611" i="1"/>
  <c r="P607" i="1" s="1"/>
  <c r="O611" i="1"/>
  <c r="O607" i="1" s="1"/>
  <c r="N611" i="1"/>
  <c r="M611" i="1"/>
  <c r="M607" i="1" s="1"/>
  <c r="L611" i="1"/>
  <c r="L607" i="1" s="1"/>
  <c r="K611" i="1"/>
  <c r="K607" i="1" s="1"/>
  <c r="J611" i="1"/>
  <c r="J607" i="1" s="1"/>
  <c r="I611" i="1"/>
  <c r="I607" i="1" s="1"/>
  <c r="G611" i="1"/>
  <c r="G607" i="1" s="1"/>
  <c r="E611" i="1"/>
  <c r="E607" i="1" s="1"/>
  <c r="D611" i="1"/>
  <c r="D607" i="1" s="1"/>
  <c r="N607" i="1"/>
  <c r="H606" i="1"/>
  <c r="F606" i="1"/>
  <c r="F605" i="1" s="1"/>
  <c r="P605" i="1"/>
  <c r="O605" i="1"/>
  <c r="N605" i="1"/>
  <c r="M605" i="1"/>
  <c r="L605" i="1"/>
  <c r="K605" i="1"/>
  <c r="J605" i="1"/>
  <c r="I605" i="1"/>
  <c r="G605" i="1"/>
  <c r="E605" i="1"/>
  <c r="D605" i="1"/>
  <c r="H603" i="1"/>
  <c r="R602" i="1"/>
  <c r="Q602" i="1"/>
  <c r="P602" i="1"/>
  <c r="O602" i="1"/>
  <c r="N602" i="1"/>
  <c r="M602" i="1"/>
  <c r="L602" i="1"/>
  <c r="K602" i="1"/>
  <c r="J602" i="1"/>
  <c r="I602" i="1"/>
  <c r="G602" i="1"/>
  <c r="F602" i="1"/>
  <c r="E602" i="1"/>
  <c r="E600" i="1" s="1"/>
  <c r="D602" i="1"/>
  <c r="H598" i="1"/>
  <c r="R597" i="1"/>
  <c r="R592" i="1" s="1"/>
  <c r="Q597" i="1"/>
  <c r="Q592" i="1" s="1"/>
  <c r="P597" i="1"/>
  <c r="O597" i="1"/>
  <c r="O592" i="1" s="1"/>
  <c r="N597" i="1"/>
  <c r="N592" i="1" s="1"/>
  <c r="M597" i="1"/>
  <c r="M592" i="1" s="1"/>
  <c r="L597" i="1"/>
  <c r="L592" i="1" s="1"/>
  <c r="K597" i="1"/>
  <c r="K592" i="1" s="1"/>
  <c r="J597" i="1"/>
  <c r="J592" i="1" s="1"/>
  <c r="I597" i="1"/>
  <c r="I592" i="1" s="1"/>
  <c r="G597" i="1"/>
  <c r="G592" i="1" s="1"/>
  <c r="F597" i="1"/>
  <c r="F592" i="1" s="1"/>
  <c r="E597" i="1"/>
  <c r="E592" i="1" s="1"/>
  <c r="D597" i="1"/>
  <c r="D592" i="1" s="1"/>
  <c r="P592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E589" i="1"/>
  <c r="D589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H583" i="1"/>
  <c r="H582" i="1"/>
  <c r="H581" i="1"/>
  <c r="F581" i="1"/>
  <c r="H580" i="1"/>
  <c r="F580" i="1"/>
  <c r="H579" i="1"/>
  <c r="F579" i="1"/>
  <c r="H578" i="1"/>
  <c r="R578" i="1" s="1"/>
  <c r="F578" i="1"/>
  <c r="H577" i="1"/>
  <c r="F577" i="1"/>
  <c r="H576" i="1"/>
  <c r="F576" i="1"/>
  <c r="H575" i="1"/>
  <c r="F575" i="1"/>
  <c r="H574" i="1"/>
  <c r="R574" i="1" s="1"/>
  <c r="F574" i="1"/>
  <c r="H573" i="1"/>
  <c r="F573" i="1"/>
  <c r="H572" i="1"/>
  <c r="F572" i="1"/>
  <c r="F571" i="1" s="1"/>
  <c r="H569" i="1"/>
  <c r="F569" i="1"/>
  <c r="P568" i="1"/>
  <c r="O568" i="1"/>
  <c r="N568" i="1"/>
  <c r="M568" i="1"/>
  <c r="L568" i="1"/>
  <c r="K568" i="1"/>
  <c r="J568" i="1"/>
  <c r="J564" i="1" s="1"/>
  <c r="I568" i="1"/>
  <c r="G568" i="1"/>
  <c r="E568" i="1"/>
  <c r="D568" i="1"/>
  <c r="R558" i="1"/>
  <c r="R557" i="1" s="1"/>
  <c r="Q558" i="1"/>
  <c r="Q557" i="1" s="1"/>
  <c r="P558" i="1"/>
  <c r="O558" i="1"/>
  <c r="O557" i="1" s="1"/>
  <c r="N558" i="1"/>
  <c r="N557" i="1" s="1"/>
  <c r="M558" i="1"/>
  <c r="M557" i="1" s="1"/>
  <c r="L558" i="1"/>
  <c r="L557" i="1" s="1"/>
  <c r="K558" i="1"/>
  <c r="K557" i="1" s="1"/>
  <c r="J558" i="1"/>
  <c r="J557" i="1" s="1"/>
  <c r="I558" i="1"/>
  <c r="I557" i="1" s="1"/>
  <c r="H558" i="1"/>
  <c r="G558" i="1"/>
  <c r="G557" i="1" s="1"/>
  <c r="F558" i="1"/>
  <c r="F557" i="1" s="1"/>
  <c r="E558" i="1"/>
  <c r="E557" i="1" s="1"/>
  <c r="P557" i="1"/>
  <c r="D557" i="1"/>
  <c r="H556" i="1"/>
  <c r="F556" i="1"/>
  <c r="H555" i="1"/>
  <c r="R555" i="1" s="1"/>
  <c r="F555" i="1"/>
  <c r="H554" i="1"/>
  <c r="F554" i="1"/>
  <c r="H553" i="1"/>
  <c r="R553" i="1" s="1"/>
  <c r="S553" i="1" s="1"/>
  <c r="F553" i="1"/>
  <c r="H552" i="1"/>
  <c r="F552" i="1"/>
  <c r="H551" i="1"/>
  <c r="F551" i="1"/>
  <c r="H550" i="1"/>
  <c r="F550" i="1"/>
  <c r="H549" i="1"/>
  <c r="F549" i="1"/>
  <c r="H548" i="1"/>
  <c r="F548" i="1"/>
  <c r="H547" i="1"/>
  <c r="F547" i="1"/>
  <c r="H546" i="1"/>
  <c r="F546" i="1"/>
  <c r="H545" i="1"/>
  <c r="F545" i="1"/>
  <c r="P544" i="1"/>
  <c r="O544" i="1"/>
  <c r="N544" i="1"/>
  <c r="M544" i="1"/>
  <c r="L544" i="1"/>
  <c r="K544" i="1"/>
  <c r="J544" i="1"/>
  <c r="I544" i="1"/>
  <c r="G544" i="1"/>
  <c r="E544" i="1"/>
  <c r="D544" i="1"/>
  <c r="H541" i="1"/>
  <c r="R541" i="1" s="1"/>
  <c r="S541" i="1" s="1"/>
  <c r="F541" i="1"/>
  <c r="H540" i="1"/>
  <c r="F540" i="1"/>
  <c r="P539" i="1"/>
  <c r="O539" i="1"/>
  <c r="N539" i="1"/>
  <c r="M539" i="1"/>
  <c r="L539" i="1"/>
  <c r="K539" i="1"/>
  <c r="J539" i="1"/>
  <c r="I539" i="1"/>
  <c r="G539" i="1"/>
  <c r="E539" i="1"/>
  <c r="D539" i="1"/>
  <c r="H537" i="1"/>
  <c r="F537" i="1"/>
  <c r="H536" i="1"/>
  <c r="F536" i="1"/>
  <c r="H535" i="1"/>
  <c r="F535" i="1"/>
  <c r="H534" i="1"/>
  <c r="R534" i="1" s="1"/>
  <c r="F534" i="1"/>
  <c r="P533" i="1"/>
  <c r="O533" i="1"/>
  <c r="N533" i="1"/>
  <c r="M533" i="1"/>
  <c r="L533" i="1"/>
  <c r="K533" i="1"/>
  <c r="J533" i="1"/>
  <c r="I533" i="1"/>
  <c r="G533" i="1"/>
  <c r="E533" i="1"/>
  <c r="D533" i="1"/>
  <c r="H532" i="1"/>
  <c r="F532" i="1"/>
  <c r="F531" i="1" s="1"/>
  <c r="P531" i="1"/>
  <c r="O531" i="1"/>
  <c r="N531" i="1"/>
  <c r="M531" i="1"/>
  <c r="L531" i="1"/>
  <c r="K531" i="1"/>
  <c r="J531" i="1"/>
  <c r="I531" i="1"/>
  <c r="G531" i="1"/>
  <c r="E531" i="1"/>
  <c r="D531" i="1"/>
  <c r="H530" i="1"/>
  <c r="F530" i="1"/>
  <c r="P529" i="1"/>
  <c r="O529" i="1"/>
  <c r="N529" i="1"/>
  <c r="M529" i="1"/>
  <c r="L529" i="1"/>
  <c r="K529" i="1"/>
  <c r="J529" i="1"/>
  <c r="I529" i="1"/>
  <c r="G529" i="1"/>
  <c r="E529" i="1"/>
  <c r="D529" i="1"/>
  <c r="H528" i="1"/>
  <c r="H527" i="1"/>
  <c r="H526" i="1"/>
  <c r="H525" i="1"/>
  <c r="F525" i="1"/>
  <c r="H524" i="1"/>
  <c r="F524" i="1"/>
  <c r="H523" i="1"/>
  <c r="F523" i="1"/>
  <c r="H522" i="1"/>
  <c r="P521" i="1"/>
  <c r="O521" i="1"/>
  <c r="N521" i="1"/>
  <c r="M521" i="1"/>
  <c r="L521" i="1"/>
  <c r="K521" i="1"/>
  <c r="J521" i="1"/>
  <c r="I521" i="1"/>
  <c r="G521" i="1"/>
  <c r="E521" i="1"/>
  <c r="D521" i="1"/>
  <c r="H518" i="1"/>
  <c r="F518" i="1"/>
  <c r="H517" i="1"/>
  <c r="R517" i="1" s="1"/>
  <c r="S517" i="1" s="1"/>
  <c r="F517" i="1"/>
  <c r="H516" i="1"/>
  <c r="F516" i="1"/>
  <c r="P515" i="1"/>
  <c r="P510" i="1" s="1"/>
  <c r="O515" i="1"/>
  <c r="O510" i="1" s="1"/>
  <c r="N515" i="1"/>
  <c r="N510" i="1" s="1"/>
  <c r="M515" i="1"/>
  <c r="M510" i="1" s="1"/>
  <c r="L515" i="1"/>
  <c r="L510" i="1" s="1"/>
  <c r="K515" i="1"/>
  <c r="K510" i="1" s="1"/>
  <c r="J515" i="1"/>
  <c r="J510" i="1" s="1"/>
  <c r="I515" i="1"/>
  <c r="I510" i="1" s="1"/>
  <c r="G515" i="1"/>
  <c r="G510" i="1" s="1"/>
  <c r="E515" i="1"/>
  <c r="E510" i="1" s="1"/>
  <c r="D515" i="1"/>
  <c r="D510" i="1" s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E504" i="1"/>
  <c r="D504" i="1"/>
  <c r="H501" i="1"/>
  <c r="F501" i="1"/>
  <c r="H500" i="1"/>
  <c r="F500" i="1"/>
  <c r="H499" i="1"/>
  <c r="R499" i="1" s="1"/>
  <c r="F499" i="1"/>
  <c r="H498" i="1"/>
  <c r="F498" i="1"/>
  <c r="H497" i="1"/>
  <c r="F497" i="1"/>
  <c r="H496" i="1"/>
  <c r="F496" i="1"/>
  <c r="H495" i="1"/>
  <c r="F495" i="1"/>
  <c r="H494" i="1"/>
  <c r="F494" i="1"/>
  <c r="H493" i="1"/>
  <c r="R493" i="1" s="1"/>
  <c r="F493" i="1"/>
  <c r="H492" i="1"/>
  <c r="F492" i="1"/>
  <c r="H491" i="1"/>
  <c r="F491" i="1"/>
  <c r="H490" i="1"/>
  <c r="F490" i="1"/>
  <c r="H489" i="1"/>
  <c r="R489" i="1" s="1"/>
  <c r="F489" i="1"/>
  <c r="H488" i="1"/>
  <c r="F488" i="1"/>
  <c r="H487" i="1"/>
  <c r="F487" i="1"/>
  <c r="H486" i="1"/>
  <c r="F486" i="1"/>
  <c r="H485" i="1"/>
  <c r="R485" i="1" s="1"/>
  <c r="F485" i="1"/>
  <c r="H484" i="1"/>
  <c r="F484" i="1"/>
  <c r="H483" i="1"/>
  <c r="F483" i="1"/>
  <c r="H482" i="1"/>
  <c r="F482" i="1"/>
  <c r="H481" i="1"/>
  <c r="R481" i="1" s="1"/>
  <c r="F481" i="1"/>
  <c r="H480" i="1"/>
  <c r="F480" i="1"/>
  <c r="H479" i="1"/>
  <c r="F479" i="1"/>
  <c r="H478" i="1"/>
  <c r="F478" i="1"/>
  <c r="H477" i="1"/>
  <c r="R477" i="1" s="1"/>
  <c r="F477" i="1"/>
  <c r="H476" i="1"/>
  <c r="F476" i="1"/>
  <c r="H475" i="1"/>
  <c r="F475" i="1"/>
  <c r="H474" i="1"/>
  <c r="F474" i="1"/>
  <c r="H473" i="1"/>
  <c r="F473" i="1"/>
  <c r="H472" i="1"/>
  <c r="F472" i="1"/>
  <c r="H471" i="1"/>
  <c r="F471" i="1"/>
  <c r="H470" i="1"/>
  <c r="F470" i="1"/>
  <c r="H469" i="1"/>
  <c r="F469" i="1"/>
  <c r="H468" i="1"/>
  <c r="F468" i="1"/>
  <c r="H467" i="1"/>
  <c r="F467" i="1"/>
  <c r="H466" i="1"/>
  <c r="F466" i="1"/>
  <c r="H465" i="1"/>
  <c r="F465" i="1"/>
  <c r="H464" i="1"/>
  <c r="R464" i="1" s="1"/>
  <c r="F464" i="1"/>
  <c r="H463" i="1"/>
  <c r="R463" i="1" s="1"/>
  <c r="F463" i="1"/>
  <c r="H462" i="1"/>
  <c r="F462" i="1"/>
  <c r="H461" i="1"/>
  <c r="F461" i="1"/>
  <c r="H460" i="1"/>
  <c r="F460" i="1"/>
  <c r="H459" i="1"/>
  <c r="R459" i="1" s="1"/>
  <c r="F459" i="1"/>
  <c r="H458" i="1"/>
  <c r="F458" i="1"/>
  <c r="H457" i="1"/>
  <c r="F457" i="1"/>
  <c r="H456" i="1"/>
  <c r="R456" i="1" s="1"/>
  <c r="F456" i="1"/>
  <c r="H455" i="1"/>
  <c r="R455" i="1" s="1"/>
  <c r="F455" i="1"/>
  <c r="H454" i="1"/>
  <c r="F454" i="1"/>
  <c r="H453" i="1"/>
  <c r="F453" i="1"/>
  <c r="H452" i="1"/>
  <c r="F452" i="1"/>
  <c r="H451" i="1"/>
  <c r="F451" i="1"/>
  <c r="H450" i="1"/>
  <c r="F450" i="1"/>
  <c r="H449" i="1"/>
  <c r="F449" i="1"/>
  <c r="H448" i="1"/>
  <c r="F448" i="1"/>
  <c r="H447" i="1"/>
  <c r="R447" i="1" s="1"/>
  <c r="F447" i="1"/>
  <c r="H446" i="1"/>
  <c r="F446" i="1"/>
  <c r="H445" i="1"/>
  <c r="F445" i="1"/>
  <c r="H444" i="1"/>
  <c r="F444" i="1"/>
  <c r="H443" i="1"/>
  <c r="R443" i="1" s="1"/>
  <c r="F443" i="1"/>
  <c r="H442" i="1"/>
  <c r="F442" i="1"/>
  <c r="H441" i="1"/>
  <c r="R441" i="1" s="1"/>
  <c r="F441" i="1"/>
  <c r="H440" i="1"/>
  <c r="R440" i="1" s="1"/>
  <c r="F440" i="1"/>
  <c r="H439" i="1"/>
  <c r="F439" i="1"/>
  <c r="H438" i="1"/>
  <c r="F438" i="1"/>
  <c r="H437" i="1"/>
  <c r="F437" i="1"/>
  <c r="H436" i="1"/>
  <c r="F436" i="1"/>
  <c r="H435" i="1"/>
  <c r="F435" i="1"/>
  <c r="H434" i="1"/>
  <c r="F434" i="1"/>
  <c r="H433" i="1"/>
  <c r="F433" i="1"/>
  <c r="H432" i="1"/>
  <c r="R432" i="1" s="1"/>
  <c r="F432" i="1"/>
  <c r="H431" i="1"/>
  <c r="F431" i="1"/>
  <c r="H430" i="1"/>
  <c r="F430" i="1"/>
  <c r="P429" i="1"/>
  <c r="O429" i="1"/>
  <c r="N429" i="1"/>
  <c r="M429" i="1"/>
  <c r="L429" i="1"/>
  <c r="K429" i="1"/>
  <c r="J429" i="1"/>
  <c r="I429" i="1"/>
  <c r="G429" i="1"/>
  <c r="E429" i="1"/>
  <c r="D429" i="1"/>
  <c r="H427" i="1"/>
  <c r="F427" i="1"/>
  <c r="H426" i="1"/>
  <c r="F426" i="1"/>
  <c r="P425" i="1"/>
  <c r="P421" i="1" s="1"/>
  <c r="O425" i="1"/>
  <c r="O421" i="1" s="1"/>
  <c r="N425" i="1"/>
  <c r="N421" i="1" s="1"/>
  <c r="M425" i="1"/>
  <c r="M421" i="1" s="1"/>
  <c r="L425" i="1"/>
  <c r="L421" i="1" s="1"/>
  <c r="K425" i="1"/>
  <c r="K421" i="1" s="1"/>
  <c r="J425" i="1"/>
  <c r="J421" i="1" s="1"/>
  <c r="I425" i="1"/>
  <c r="I421" i="1" s="1"/>
  <c r="G425" i="1"/>
  <c r="G421" i="1" s="1"/>
  <c r="E425" i="1"/>
  <c r="E421" i="1" s="1"/>
  <c r="D425" i="1"/>
  <c r="D421" i="1" s="1"/>
  <c r="R417" i="1"/>
  <c r="R415" i="1" s="1"/>
  <c r="R414" i="1" s="1"/>
  <c r="Q417" i="1"/>
  <c r="Q415" i="1" s="1"/>
  <c r="Q414" i="1" s="1"/>
  <c r="P417" i="1"/>
  <c r="P415" i="1" s="1"/>
  <c r="P414" i="1" s="1"/>
  <c r="O417" i="1"/>
  <c r="O415" i="1" s="1"/>
  <c r="O414" i="1" s="1"/>
  <c r="N417" i="1"/>
  <c r="N415" i="1" s="1"/>
  <c r="N414" i="1" s="1"/>
  <c r="M417" i="1"/>
  <c r="M415" i="1" s="1"/>
  <c r="M414" i="1" s="1"/>
  <c r="L417" i="1"/>
  <c r="L415" i="1" s="1"/>
  <c r="L414" i="1" s="1"/>
  <c r="K417" i="1"/>
  <c r="K415" i="1" s="1"/>
  <c r="K414" i="1" s="1"/>
  <c r="J417" i="1"/>
  <c r="J415" i="1" s="1"/>
  <c r="J414" i="1" s="1"/>
  <c r="I417" i="1"/>
  <c r="I415" i="1" s="1"/>
  <c r="I414" i="1" s="1"/>
  <c r="H417" i="1"/>
  <c r="G417" i="1"/>
  <c r="G415" i="1" s="1"/>
  <c r="G414" i="1" s="1"/>
  <c r="F417" i="1"/>
  <c r="F415" i="1" s="1"/>
  <c r="F414" i="1" s="1"/>
  <c r="E417" i="1"/>
  <c r="E415" i="1" s="1"/>
  <c r="E414" i="1" s="1"/>
  <c r="D417" i="1"/>
  <c r="D415" i="1" s="1"/>
  <c r="D414" i="1" s="1"/>
  <c r="H413" i="1"/>
  <c r="F413" i="1"/>
  <c r="H412" i="1"/>
  <c r="R412" i="1" s="1"/>
  <c r="F412" i="1"/>
  <c r="H411" i="1"/>
  <c r="F411" i="1"/>
  <c r="H410" i="1"/>
  <c r="F410" i="1"/>
  <c r="H409" i="1"/>
  <c r="H408" i="1"/>
  <c r="F408" i="1"/>
  <c r="H407" i="1"/>
  <c r="H406" i="1"/>
  <c r="F406" i="1"/>
  <c r="H405" i="1"/>
  <c r="F405" i="1"/>
  <c r="H404" i="1"/>
  <c r="F404" i="1"/>
  <c r="H403" i="1"/>
  <c r="R403" i="1" s="1"/>
  <c r="F403" i="1"/>
  <c r="H402" i="1"/>
  <c r="F402" i="1"/>
  <c r="H401" i="1"/>
  <c r="F401" i="1"/>
  <c r="H400" i="1"/>
  <c r="F400" i="1"/>
  <c r="H399" i="1"/>
  <c r="F399" i="1"/>
  <c r="H398" i="1"/>
  <c r="F398" i="1"/>
  <c r="H397" i="1"/>
  <c r="F397" i="1"/>
  <c r="H396" i="1"/>
  <c r="F396" i="1"/>
  <c r="H395" i="1"/>
  <c r="R395" i="1" s="1"/>
  <c r="F395" i="1"/>
  <c r="H394" i="1"/>
  <c r="F394" i="1"/>
  <c r="H393" i="1"/>
  <c r="F393" i="1"/>
  <c r="H392" i="1"/>
  <c r="F392" i="1"/>
  <c r="H391" i="1"/>
  <c r="F391" i="1"/>
  <c r="H390" i="1"/>
  <c r="F390" i="1"/>
  <c r="H389" i="1"/>
  <c r="F389" i="1"/>
  <c r="H388" i="1"/>
  <c r="F388" i="1"/>
  <c r="H387" i="1"/>
  <c r="F387" i="1"/>
  <c r="H386" i="1"/>
  <c r="F386" i="1"/>
  <c r="H385" i="1"/>
  <c r="F385" i="1"/>
  <c r="H384" i="1"/>
  <c r="R384" i="1" s="1"/>
  <c r="S384" i="1" s="1"/>
  <c r="F384" i="1"/>
  <c r="H383" i="1"/>
  <c r="R383" i="1" s="1"/>
  <c r="F383" i="1"/>
  <c r="H382" i="1"/>
  <c r="F382" i="1"/>
  <c r="H381" i="1"/>
  <c r="P380" i="1"/>
  <c r="O380" i="1"/>
  <c r="N380" i="1"/>
  <c r="M380" i="1"/>
  <c r="L380" i="1"/>
  <c r="K380" i="1"/>
  <c r="J380" i="1"/>
  <c r="I380" i="1"/>
  <c r="G380" i="1"/>
  <c r="E380" i="1"/>
  <c r="D380" i="1"/>
  <c r="H379" i="1"/>
  <c r="F379" i="1"/>
  <c r="H378" i="1"/>
  <c r="R378" i="1" s="1"/>
  <c r="S378" i="1" s="1"/>
  <c r="F378" i="1"/>
  <c r="H377" i="1"/>
  <c r="F377" i="1"/>
  <c r="H376" i="1"/>
  <c r="F376" i="1"/>
  <c r="H375" i="1"/>
  <c r="F375" i="1"/>
  <c r="H374" i="1"/>
  <c r="F374" i="1"/>
  <c r="H373" i="1"/>
  <c r="H372" i="1"/>
  <c r="R372" i="1" s="1"/>
  <c r="S372" i="1" s="1"/>
  <c r="F372" i="1"/>
  <c r="H371" i="1"/>
  <c r="R371" i="1" s="1"/>
  <c r="S371" i="1" s="1"/>
  <c r="F371" i="1"/>
  <c r="H370" i="1"/>
  <c r="R370" i="1" s="1"/>
  <c r="S370" i="1" s="1"/>
  <c r="F370" i="1"/>
  <c r="H369" i="1"/>
  <c r="F369" i="1"/>
  <c r="H368" i="1"/>
  <c r="R368" i="1" s="1"/>
  <c r="S368" i="1" s="1"/>
  <c r="F368" i="1"/>
  <c r="H367" i="1"/>
  <c r="F367" i="1"/>
  <c r="H366" i="1"/>
  <c r="F366" i="1"/>
  <c r="H365" i="1"/>
  <c r="F365" i="1"/>
  <c r="H364" i="1"/>
  <c r="F364" i="1"/>
  <c r="H363" i="1"/>
  <c r="F363" i="1"/>
  <c r="H362" i="1"/>
  <c r="F362" i="1"/>
  <c r="H361" i="1"/>
  <c r="F361" i="1"/>
  <c r="H360" i="1"/>
  <c r="F360" i="1"/>
  <c r="H359" i="1"/>
  <c r="F359" i="1"/>
  <c r="P358" i="1"/>
  <c r="O358" i="1"/>
  <c r="N358" i="1"/>
  <c r="M358" i="1"/>
  <c r="L358" i="1"/>
  <c r="K358" i="1"/>
  <c r="J358" i="1"/>
  <c r="I358" i="1"/>
  <c r="G358" i="1"/>
  <c r="E358" i="1"/>
  <c r="D358" i="1"/>
  <c r="H357" i="1"/>
  <c r="F357" i="1"/>
  <c r="P356" i="1"/>
  <c r="O356" i="1"/>
  <c r="N356" i="1"/>
  <c r="M356" i="1"/>
  <c r="L356" i="1"/>
  <c r="K356" i="1"/>
  <c r="J356" i="1"/>
  <c r="I356" i="1"/>
  <c r="G356" i="1"/>
  <c r="E356" i="1"/>
  <c r="D356" i="1"/>
  <c r="H355" i="1"/>
  <c r="H354" i="1"/>
  <c r="F354" i="1"/>
  <c r="H353" i="1"/>
  <c r="F353" i="1"/>
  <c r="H352" i="1"/>
  <c r="H351" i="1"/>
  <c r="F351" i="1"/>
  <c r="H350" i="1"/>
  <c r="H349" i="1"/>
  <c r="H348" i="1"/>
  <c r="F348" i="1"/>
  <c r="H347" i="1"/>
  <c r="F347" i="1"/>
  <c r="H346" i="1"/>
  <c r="H345" i="1"/>
  <c r="R345" i="1" s="1"/>
  <c r="F345" i="1"/>
  <c r="H344" i="1"/>
  <c r="F344" i="1"/>
  <c r="H343" i="1"/>
  <c r="F343" i="1"/>
  <c r="H342" i="1"/>
  <c r="F342" i="1"/>
  <c r="H341" i="1"/>
  <c r="F341" i="1"/>
  <c r="H340" i="1"/>
  <c r="R340" i="1" s="1"/>
  <c r="F340" i="1"/>
  <c r="P339" i="1"/>
  <c r="O339" i="1"/>
  <c r="N339" i="1"/>
  <c r="M339" i="1"/>
  <c r="L339" i="1"/>
  <c r="K339" i="1"/>
  <c r="J339" i="1"/>
  <c r="I339" i="1"/>
  <c r="G339" i="1"/>
  <c r="E339" i="1"/>
  <c r="D339" i="1"/>
  <c r="H337" i="1"/>
  <c r="F337" i="1"/>
  <c r="H336" i="1"/>
  <c r="F336" i="1"/>
  <c r="H335" i="1"/>
  <c r="R335" i="1" s="1"/>
  <c r="F335" i="1"/>
  <c r="H334" i="1"/>
  <c r="F334" i="1"/>
  <c r="H333" i="1"/>
  <c r="F333" i="1"/>
  <c r="H332" i="1"/>
  <c r="R332" i="1" s="1"/>
  <c r="F332" i="1"/>
  <c r="P331" i="1"/>
  <c r="O331" i="1"/>
  <c r="N331" i="1"/>
  <c r="M331" i="1"/>
  <c r="L331" i="1"/>
  <c r="K331" i="1"/>
  <c r="J331" i="1"/>
  <c r="I331" i="1"/>
  <c r="G331" i="1"/>
  <c r="E331" i="1"/>
  <c r="D331" i="1"/>
  <c r="H328" i="1"/>
  <c r="H327" i="1"/>
  <c r="F327" i="1"/>
  <c r="P326" i="1"/>
  <c r="O326" i="1"/>
  <c r="N326" i="1"/>
  <c r="M326" i="1"/>
  <c r="L326" i="1"/>
  <c r="K326" i="1"/>
  <c r="J326" i="1"/>
  <c r="I326" i="1"/>
  <c r="G326" i="1"/>
  <c r="E326" i="1"/>
  <c r="D326" i="1"/>
  <c r="H323" i="1"/>
  <c r="F323" i="1"/>
  <c r="H322" i="1"/>
  <c r="H321" i="1"/>
  <c r="H320" i="1"/>
  <c r="H319" i="1"/>
  <c r="H318" i="1"/>
  <c r="H317" i="1"/>
  <c r="H316" i="1"/>
  <c r="H315" i="1"/>
  <c r="F315" i="1"/>
  <c r="H314" i="1"/>
  <c r="F314" i="1"/>
  <c r="H313" i="1"/>
  <c r="F313" i="1"/>
  <c r="H312" i="1"/>
  <c r="F312" i="1"/>
  <c r="H311" i="1"/>
  <c r="F311" i="1"/>
  <c r="H310" i="1"/>
  <c r="F310" i="1"/>
  <c r="H309" i="1"/>
  <c r="F309" i="1"/>
  <c r="H308" i="1"/>
  <c r="F308" i="1"/>
  <c r="H307" i="1"/>
  <c r="F307" i="1"/>
  <c r="H306" i="1"/>
  <c r="F306" i="1"/>
  <c r="P305" i="1"/>
  <c r="O305" i="1"/>
  <c r="N305" i="1"/>
  <c r="M305" i="1"/>
  <c r="L305" i="1"/>
  <c r="K305" i="1"/>
  <c r="J305" i="1"/>
  <c r="I305" i="1"/>
  <c r="G305" i="1"/>
  <c r="E305" i="1"/>
  <c r="D305" i="1"/>
  <c r="H304" i="1"/>
  <c r="F304" i="1"/>
  <c r="F303" i="1" s="1"/>
  <c r="P303" i="1"/>
  <c r="O303" i="1"/>
  <c r="N303" i="1"/>
  <c r="M303" i="1"/>
  <c r="L303" i="1"/>
  <c r="K303" i="1"/>
  <c r="J303" i="1"/>
  <c r="I303" i="1"/>
  <c r="G303" i="1"/>
  <c r="E303" i="1"/>
  <c r="D303" i="1"/>
  <c r="H301" i="1"/>
  <c r="H300" i="1"/>
  <c r="F300" i="1"/>
  <c r="P299" i="1"/>
  <c r="O299" i="1"/>
  <c r="N299" i="1"/>
  <c r="M299" i="1"/>
  <c r="L299" i="1"/>
  <c r="K299" i="1"/>
  <c r="J299" i="1"/>
  <c r="I299" i="1"/>
  <c r="G299" i="1"/>
  <c r="E299" i="1"/>
  <c r="D299" i="1"/>
  <c r="H288" i="1"/>
  <c r="R288" i="1" s="1"/>
  <c r="F288" i="1"/>
  <c r="H287" i="1"/>
  <c r="F287" i="1"/>
  <c r="H286" i="1"/>
  <c r="F286" i="1"/>
  <c r="H285" i="1"/>
  <c r="F285" i="1"/>
  <c r="H284" i="1"/>
  <c r="F284" i="1"/>
  <c r="H283" i="1"/>
  <c r="R283" i="1" s="1"/>
  <c r="F283" i="1"/>
  <c r="H282" i="1"/>
  <c r="R282" i="1" s="1"/>
  <c r="F282" i="1"/>
  <c r="H281" i="1"/>
  <c r="R281" i="1" s="1"/>
  <c r="F281" i="1"/>
  <c r="H280" i="1"/>
  <c r="F280" i="1"/>
  <c r="H279" i="1"/>
  <c r="F279" i="1"/>
  <c r="H278" i="1"/>
  <c r="F278" i="1"/>
  <c r="H277" i="1"/>
  <c r="F277" i="1"/>
  <c r="H276" i="1"/>
  <c r="F276" i="1"/>
  <c r="H275" i="1"/>
  <c r="F275" i="1"/>
  <c r="H274" i="1"/>
  <c r="F274" i="1"/>
  <c r="H273" i="1"/>
  <c r="F273" i="1"/>
  <c r="P272" i="1"/>
  <c r="O272" i="1"/>
  <c r="N272" i="1"/>
  <c r="M272" i="1"/>
  <c r="L272" i="1"/>
  <c r="K272" i="1"/>
  <c r="J272" i="1"/>
  <c r="I272" i="1"/>
  <c r="G272" i="1"/>
  <c r="E272" i="1"/>
  <c r="D272" i="1"/>
  <c r="H270" i="1"/>
  <c r="F270" i="1"/>
  <c r="F269" i="1" s="1"/>
  <c r="F265" i="1" s="1"/>
  <c r="P269" i="1"/>
  <c r="P265" i="1" s="1"/>
  <c r="O269" i="1"/>
  <c r="O265" i="1" s="1"/>
  <c r="N269" i="1"/>
  <c r="N265" i="1" s="1"/>
  <c r="M269" i="1"/>
  <c r="M265" i="1" s="1"/>
  <c r="L269" i="1"/>
  <c r="L265" i="1" s="1"/>
  <c r="K269" i="1"/>
  <c r="K265" i="1" s="1"/>
  <c r="J269" i="1"/>
  <c r="J265" i="1" s="1"/>
  <c r="I269" i="1"/>
  <c r="I265" i="1" s="1"/>
  <c r="G269" i="1"/>
  <c r="G265" i="1" s="1"/>
  <c r="E269" i="1"/>
  <c r="E265" i="1" s="1"/>
  <c r="D269" i="1"/>
  <c r="D265" i="1" s="1"/>
  <c r="R259" i="1"/>
  <c r="R258" i="1" s="1"/>
  <c r="Q259" i="1"/>
  <c r="Q258" i="1" s="1"/>
  <c r="P259" i="1"/>
  <c r="P258" i="1" s="1"/>
  <c r="O259" i="1"/>
  <c r="O258" i="1" s="1"/>
  <c r="N259" i="1"/>
  <c r="N258" i="1" s="1"/>
  <c r="M259" i="1"/>
  <c r="M258" i="1" s="1"/>
  <c r="L259" i="1"/>
  <c r="L258" i="1" s="1"/>
  <c r="K259" i="1"/>
  <c r="K258" i="1" s="1"/>
  <c r="J259" i="1"/>
  <c r="J258" i="1" s="1"/>
  <c r="I259" i="1"/>
  <c r="I258" i="1" s="1"/>
  <c r="G259" i="1"/>
  <c r="G258" i="1" s="1"/>
  <c r="F259" i="1"/>
  <c r="F258" i="1" s="1"/>
  <c r="E259" i="1"/>
  <c r="E258" i="1" s="1"/>
  <c r="D259" i="1"/>
  <c r="D258" i="1" s="1"/>
  <c r="H257" i="1"/>
  <c r="H256" i="1"/>
  <c r="H255" i="1"/>
  <c r="H254" i="1"/>
  <c r="F254" i="1"/>
  <c r="H253" i="1"/>
  <c r="R253" i="1" s="1"/>
  <c r="F253" i="1"/>
  <c r="H252" i="1"/>
  <c r="F252" i="1"/>
  <c r="H251" i="1"/>
  <c r="F251" i="1"/>
  <c r="H250" i="1"/>
  <c r="R250" i="1" s="1"/>
  <c r="F250" i="1"/>
  <c r="H249" i="1"/>
  <c r="R249" i="1" s="1"/>
  <c r="S249" i="1" s="1"/>
  <c r="F249" i="1"/>
  <c r="H248" i="1"/>
  <c r="F248" i="1"/>
  <c r="H247" i="1"/>
  <c r="R247" i="1" s="1"/>
  <c r="F247" i="1"/>
  <c r="P246" i="1"/>
  <c r="O246" i="1"/>
  <c r="N246" i="1"/>
  <c r="M246" i="1"/>
  <c r="L246" i="1"/>
  <c r="K246" i="1"/>
  <c r="J246" i="1"/>
  <c r="I246" i="1"/>
  <c r="G246" i="1"/>
  <c r="E246" i="1"/>
  <c r="D246" i="1"/>
  <c r="H243" i="1"/>
  <c r="R243" i="1" s="1"/>
  <c r="S243" i="1" s="1"/>
  <c r="F243" i="1"/>
  <c r="H242" i="1"/>
  <c r="F242" i="1"/>
  <c r="H241" i="1"/>
  <c r="R241" i="1" s="1"/>
  <c r="S241" i="1" s="1"/>
  <c r="F241" i="1"/>
  <c r="H240" i="1"/>
  <c r="F240" i="1"/>
  <c r="H239" i="1"/>
  <c r="R239" i="1" s="1"/>
  <c r="F239" i="1"/>
  <c r="P238" i="1"/>
  <c r="O238" i="1"/>
  <c r="N238" i="1"/>
  <c r="M238" i="1"/>
  <c r="L238" i="1"/>
  <c r="K238" i="1"/>
  <c r="J238" i="1"/>
  <c r="I238" i="1"/>
  <c r="G238" i="1"/>
  <c r="E238" i="1"/>
  <c r="D238" i="1"/>
  <c r="H236" i="1"/>
  <c r="F236" i="1"/>
  <c r="H235" i="1"/>
  <c r="F235" i="1"/>
  <c r="H234" i="1"/>
  <c r="R234" i="1" s="1"/>
  <c r="S234" i="1" s="1"/>
  <c r="F234" i="1"/>
  <c r="H233" i="1"/>
  <c r="H232" i="1"/>
  <c r="R232" i="1" s="1"/>
  <c r="S232" i="1" s="1"/>
  <c r="F232" i="1"/>
  <c r="H231" i="1"/>
  <c r="F231" i="1"/>
  <c r="H230" i="1"/>
  <c r="R230" i="1" s="1"/>
  <c r="S230" i="1" s="1"/>
  <c r="F230" i="1"/>
  <c r="H229" i="1"/>
  <c r="F229" i="1"/>
  <c r="P228" i="1"/>
  <c r="O228" i="1"/>
  <c r="N228" i="1"/>
  <c r="M228" i="1"/>
  <c r="L228" i="1"/>
  <c r="K228" i="1"/>
  <c r="J228" i="1"/>
  <c r="I228" i="1"/>
  <c r="G228" i="1"/>
  <c r="E228" i="1"/>
  <c r="D228" i="1"/>
  <c r="H227" i="1"/>
  <c r="F227" i="1"/>
  <c r="P226" i="1"/>
  <c r="O226" i="1"/>
  <c r="N226" i="1"/>
  <c r="M226" i="1"/>
  <c r="L226" i="1"/>
  <c r="K226" i="1"/>
  <c r="J226" i="1"/>
  <c r="I226" i="1"/>
  <c r="G226" i="1"/>
  <c r="E226" i="1"/>
  <c r="D226" i="1"/>
  <c r="H224" i="1"/>
  <c r="R224" i="1" s="1"/>
  <c r="R223" i="1" s="1"/>
  <c r="F224" i="1"/>
  <c r="F223" i="1" s="1"/>
  <c r="P223" i="1"/>
  <c r="O223" i="1"/>
  <c r="N223" i="1"/>
  <c r="M223" i="1"/>
  <c r="L223" i="1"/>
  <c r="K223" i="1"/>
  <c r="J223" i="1"/>
  <c r="I223" i="1"/>
  <c r="G223" i="1"/>
  <c r="E223" i="1"/>
  <c r="D223" i="1"/>
  <c r="H220" i="1"/>
  <c r="R220" i="1" s="1"/>
  <c r="S220" i="1" s="1"/>
  <c r="F220" i="1"/>
  <c r="H219" i="1"/>
  <c r="F219" i="1"/>
  <c r="H218" i="1"/>
  <c r="F218" i="1"/>
  <c r="H217" i="1"/>
  <c r="R217" i="1" s="1"/>
  <c r="F217" i="1"/>
  <c r="H216" i="1"/>
  <c r="F216" i="1"/>
  <c r="P215" i="1"/>
  <c r="P210" i="1" s="1"/>
  <c r="O215" i="1"/>
  <c r="O210" i="1" s="1"/>
  <c r="N215" i="1"/>
  <c r="N210" i="1" s="1"/>
  <c r="M215" i="1"/>
  <c r="M210" i="1" s="1"/>
  <c r="L215" i="1"/>
  <c r="L210" i="1" s="1"/>
  <c r="K215" i="1"/>
  <c r="K210" i="1" s="1"/>
  <c r="J215" i="1"/>
  <c r="J210" i="1" s="1"/>
  <c r="I215" i="1"/>
  <c r="I210" i="1" s="1"/>
  <c r="G215" i="1"/>
  <c r="G210" i="1" s="1"/>
  <c r="E215" i="1"/>
  <c r="E210" i="1" s="1"/>
  <c r="D215" i="1"/>
  <c r="D210" i="1" s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H201" i="1"/>
  <c r="R201" i="1" s="1"/>
  <c r="S201" i="1" s="1"/>
  <c r="F201" i="1"/>
  <c r="H200" i="1"/>
  <c r="F200" i="1"/>
  <c r="H199" i="1"/>
  <c r="H198" i="1"/>
  <c r="R198" i="1" s="1"/>
  <c r="F198" i="1"/>
  <c r="H197" i="1"/>
  <c r="F197" i="1"/>
  <c r="H196" i="1"/>
  <c r="L195" i="1"/>
  <c r="H195" i="1" s="1"/>
  <c r="F195" i="1"/>
  <c r="H194" i="1"/>
  <c r="R194" i="1" s="1"/>
  <c r="F194" i="1"/>
  <c r="H193" i="1"/>
  <c r="F193" i="1"/>
  <c r="H192" i="1"/>
  <c r="R192" i="1" s="1"/>
  <c r="F192" i="1"/>
  <c r="J191" i="1"/>
  <c r="H191" i="1" s="1"/>
  <c r="F191" i="1"/>
  <c r="J190" i="1"/>
  <c r="H190" i="1" s="1"/>
  <c r="F190" i="1"/>
  <c r="L189" i="1"/>
  <c r="H189" i="1" s="1"/>
  <c r="F189" i="1"/>
  <c r="H188" i="1"/>
  <c r="F188" i="1"/>
  <c r="H187" i="1"/>
  <c r="R187" i="1" s="1"/>
  <c r="F187" i="1"/>
  <c r="H186" i="1"/>
  <c r="F186" i="1"/>
  <c r="H185" i="1"/>
  <c r="F185" i="1"/>
  <c r="H184" i="1"/>
  <c r="F184" i="1"/>
  <c r="H183" i="1"/>
  <c r="R183" i="1" s="1"/>
  <c r="F183" i="1"/>
  <c r="H182" i="1"/>
  <c r="H181" i="1"/>
  <c r="L180" i="1"/>
  <c r="H180" i="1" s="1"/>
  <c r="H179" i="1"/>
  <c r="R179" i="1" s="1"/>
  <c r="F179" i="1"/>
  <c r="H178" i="1"/>
  <c r="F178" i="1"/>
  <c r="H177" i="1"/>
  <c r="R177" i="1" s="1"/>
  <c r="F177" i="1"/>
  <c r="H176" i="1"/>
  <c r="F176" i="1"/>
  <c r="H175" i="1"/>
  <c r="F175" i="1"/>
  <c r="H174" i="1"/>
  <c r="R174" i="1" s="1"/>
  <c r="F174" i="1"/>
  <c r="H173" i="1"/>
  <c r="R173" i="1" s="1"/>
  <c r="F173" i="1"/>
  <c r="H172" i="1"/>
  <c r="F172" i="1"/>
  <c r="H171" i="1"/>
  <c r="F171" i="1"/>
  <c r="H170" i="1"/>
  <c r="R170" i="1" s="1"/>
  <c r="F170" i="1"/>
  <c r="H169" i="1"/>
  <c r="R169" i="1" s="1"/>
  <c r="F169" i="1"/>
  <c r="H168" i="1"/>
  <c r="F168" i="1"/>
  <c r="H167" i="1"/>
  <c r="R167" i="1" s="1"/>
  <c r="F167" i="1"/>
  <c r="H166" i="1"/>
  <c r="F166" i="1"/>
  <c r="H165" i="1"/>
  <c r="F165" i="1"/>
  <c r="H164" i="1"/>
  <c r="F164" i="1"/>
  <c r="H163" i="1"/>
  <c r="F163" i="1"/>
  <c r="H162" i="1"/>
  <c r="F162" i="1"/>
  <c r="H161" i="1"/>
  <c r="R161" i="1" s="1"/>
  <c r="F161" i="1"/>
  <c r="H160" i="1"/>
  <c r="F160" i="1"/>
  <c r="H159" i="1"/>
  <c r="F159" i="1"/>
  <c r="H158" i="1"/>
  <c r="F158" i="1"/>
  <c r="H157" i="1"/>
  <c r="R157" i="1" s="1"/>
  <c r="F157" i="1"/>
  <c r="H156" i="1"/>
  <c r="R156" i="1" s="1"/>
  <c r="F156" i="1"/>
  <c r="H155" i="1"/>
  <c r="F155" i="1"/>
  <c r="H154" i="1"/>
  <c r="P153" i="1"/>
  <c r="O153" i="1"/>
  <c r="N153" i="1"/>
  <c r="M153" i="1"/>
  <c r="K153" i="1"/>
  <c r="I153" i="1"/>
  <c r="G153" i="1"/>
  <c r="E153" i="1"/>
  <c r="D153" i="1"/>
  <c r="H151" i="1"/>
  <c r="R151" i="1" s="1"/>
  <c r="S151" i="1" s="1"/>
  <c r="F151" i="1"/>
  <c r="H150" i="1"/>
  <c r="F150" i="1"/>
  <c r="H149" i="1"/>
  <c r="R149" i="1" s="1"/>
  <c r="S149" i="1" s="1"/>
  <c r="F149" i="1"/>
  <c r="H148" i="1"/>
  <c r="F148" i="1"/>
  <c r="H147" i="1"/>
  <c r="F147" i="1"/>
  <c r="H146" i="1"/>
  <c r="F146" i="1"/>
  <c r="P145" i="1"/>
  <c r="O145" i="1"/>
  <c r="N145" i="1"/>
  <c r="M145" i="1"/>
  <c r="L145" i="1"/>
  <c r="K145" i="1"/>
  <c r="J145" i="1"/>
  <c r="I145" i="1"/>
  <c r="G145" i="1"/>
  <c r="E145" i="1"/>
  <c r="D145" i="1"/>
  <c r="J144" i="1"/>
  <c r="H144" i="1" s="1"/>
  <c r="F144" i="1"/>
  <c r="H143" i="1"/>
  <c r="R143" i="1" s="1"/>
  <c r="S143" i="1" s="1"/>
  <c r="F143" i="1"/>
  <c r="P142" i="1"/>
  <c r="O142" i="1"/>
  <c r="N142" i="1"/>
  <c r="M142" i="1"/>
  <c r="L142" i="1"/>
  <c r="K142" i="1"/>
  <c r="I142" i="1"/>
  <c r="G142" i="1"/>
  <c r="E142" i="1"/>
  <c r="D142" i="1"/>
  <c r="H141" i="1"/>
  <c r="F141" i="1"/>
  <c r="F140" i="1" s="1"/>
  <c r="P140" i="1"/>
  <c r="O140" i="1"/>
  <c r="N140" i="1"/>
  <c r="M140" i="1"/>
  <c r="L140" i="1"/>
  <c r="K140" i="1"/>
  <c r="J140" i="1"/>
  <c r="I140" i="1"/>
  <c r="G140" i="1"/>
  <c r="E140" i="1"/>
  <c r="D140" i="1"/>
  <c r="R132" i="1"/>
  <c r="R131" i="1" s="1"/>
  <c r="Q132" i="1"/>
  <c r="Q131" i="1" s="1"/>
  <c r="P132" i="1"/>
  <c r="P131" i="1" s="1"/>
  <c r="O132" i="1"/>
  <c r="O131" i="1" s="1"/>
  <c r="L132" i="1"/>
  <c r="L131" i="1" s="1"/>
  <c r="K132" i="1"/>
  <c r="K131" i="1" s="1"/>
  <c r="J132" i="1"/>
  <c r="J131" i="1" s="1"/>
  <c r="I132" i="1"/>
  <c r="I131" i="1" s="1"/>
  <c r="G132" i="1"/>
  <c r="G131" i="1" s="1"/>
  <c r="E132" i="1"/>
  <c r="E131" i="1" s="1"/>
  <c r="D132" i="1"/>
  <c r="D131" i="1" s="1"/>
  <c r="N132" i="1"/>
  <c r="N131" i="1" s="1"/>
  <c r="M132" i="1"/>
  <c r="M131" i="1" s="1"/>
  <c r="F132" i="1"/>
  <c r="F131" i="1" s="1"/>
  <c r="J130" i="1"/>
  <c r="H130" i="1" s="1"/>
  <c r="H129" i="1"/>
  <c r="H128" i="1"/>
  <c r="F128" i="1"/>
  <c r="H127" i="1"/>
  <c r="F127" i="1"/>
  <c r="H126" i="1"/>
  <c r="R126" i="1" s="1"/>
  <c r="S126" i="1" s="1"/>
  <c r="F126" i="1"/>
  <c r="H125" i="1"/>
  <c r="F125" i="1"/>
  <c r="H124" i="1"/>
  <c r="R124" i="1" s="1"/>
  <c r="S124" i="1" s="1"/>
  <c r="F124" i="1"/>
  <c r="H123" i="1"/>
  <c r="F123" i="1"/>
  <c r="H122" i="1"/>
  <c r="F122" i="1"/>
  <c r="H121" i="1"/>
  <c r="R121" i="1" s="1"/>
  <c r="F121" i="1"/>
  <c r="H120" i="1"/>
  <c r="H119" i="1"/>
  <c r="F119" i="1"/>
  <c r="H118" i="1"/>
  <c r="R118" i="1" s="1"/>
  <c r="S118" i="1" s="1"/>
  <c r="F118" i="1"/>
  <c r="H117" i="1"/>
  <c r="F117" i="1"/>
  <c r="H116" i="1"/>
  <c r="R116" i="1" s="1"/>
  <c r="F116" i="1"/>
  <c r="H115" i="1"/>
  <c r="F115" i="1"/>
  <c r="H114" i="1"/>
  <c r="F114" i="1"/>
  <c r="H113" i="1"/>
  <c r="R113" i="1" s="1"/>
  <c r="S113" i="1" s="1"/>
  <c r="F113" i="1"/>
  <c r="H112" i="1"/>
  <c r="F112" i="1"/>
  <c r="H111" i="1"/>
  <c r="H110" i="1"/>
  <c r="H109" i="1"/>
  <c r="H108" i="1"/>
  <c r="F108" i="1"/>
  <c r="H107" i="1"/>
  <c r="R107" i="1" s="1"/>
  <c r="F107" i="1"/>
  <c r="P106" i="1"/>
  <c r="O106" i="1"/>
  <c r="N106" i="1"/>
  <c r="M106" i="1"/>
  <c r="L106" i="1"/>
  <c r="K106" i="1"/>
  <c r="I106" i="1"/>
  <c r="G106" i="1"/>
  <c r="E106" i="1"/>
  <c r="D106" i="1"/>
  <c r="J105" i="1"/>
  <c r="H105" i="1" s="1"/>
  <c r="F105" i="1"/>
  <c r="J104" i="1"/>
  <c r="H104" i="1" s="1"/>
  <c r="F104" i="1"/>
  <c r="J103" i="1"/>
  <c r="H103" i="1" s="1"/>
  <c r="F103" i="1"/>
  <c r="J102" i="1"/>
  <c r="H102" i="1" s="1"/>
  <c r="F102" i="1"/>
  <c r="H101" i="1"/>
  <c r="F101" i="1"/>
  <c r="J100" i="1"/>
  <c r="H100" i="1" s="1"/>
  <c r="F100" i="1"/>
  <c r="J99" i="1"/>
  <c r="H99" i="1" s="1"/>
  <c r="F99" i="1"/>
  <c r="J98" i="1"/>
  <c r="H98" i="1" s="1"/>
  <c r="F98" i="1"/>
  <c r="J97" i="1"/>
  <c r="H97" i="1" s="1"/>
  <c r="F97" i="1"/>
  <c r="J96" i="1"/>
  <c r="H96" i="1" s="1"/>
  <c r="F96" i="1"/>
  <c r="J95" i="1"/>
  <c r="H95" i="1" s="1"/>
  <c r="F95" i="1"/>
  <c r="J94" i="1"/>
  <c r="H94" i="1" s="1"/>
  <c r="F94" i="1"/>
  <c r="L93" i="1"/>
  <c r="L88" i="1" s="1"/>
  <c r="J93" i="1"/>
  <c r="F93" i="1"/>
  <c r="J92" i="1"/>
  <c r="H92" i="1" s="1"/>
  <c r="F92" i="1"/>
  <c r="J91" i="1"/>
  <c r="H91" i="1" s="1"/>
  <c r="F91" i="1"/>
  <c r="J90" i="1"/>
  <c r="H90" i="1" s="1"/>
  <c r="F90" i="1"/>
  <c r="J89" i="1"/>
  <c r="H89" i="1" s="1"/>
  <c r="F89" i="1"/>
  <c r="P88" i="1"/>
  <c r="O88" i="1"/>
  <c r="N88" i="1"/>
  <c r="M88" i="1"/>
  <c r="K88" i="1"/>
  <c r="I88" i="1"/>
  <c r="G88" i="1"/>
  <c r="E88" i="1"/>
  <c r="D88" i="1"/>
  <c r="H86" i="1"/>
  <c r="R86" i="1" s="1"/>
  <c r="S86" i="1" s="1"/>
  <c r="F86" i="1"/>
  <c r="H85" i="1"/>
  <c r="F85" i="1"/>
  <c r="H84" i="1"/>
  <c r="F84" i="1"/>
  <c r="H83" i="1"/>
  <c r="R83" i="1" s="1"/>
  <c r="S83" i="1" s="1"/>
  <c r="F83" i="1"/>
  <c r="H82" i="1"/>
  <c r="F82" i="1"/>
  <c r="H81" i="1"/>
  <c r="R81" i="1" s="1"/>
  <c r="S81" i="1" s="1"/>
  <c r="F81" i="1"/>
  <c r="H80" i="1"/>
  <c r="H79" i="1"/>
  <c r="R79" i="1" s="1"/>
  <c r="S79" i="1" s="1"/>
  <c r="F79" i="1"/>
  <c r="H78" i="1"/>
  <c r="H77" i="1"/>
  <c r="R77" i="1" s="1"/>
  <c r="S77" i="1" s="1"/>
  <c r="F77" i="1"/>
  <c r="H76" i="1"/>
  <c r="F76" i="1"/>
  <c r="H75" i="1"/>
  <c r="P74" i="1"/>
  <c r="O74" i="1"/>
  <c r="N74" i="1"/>
  <c r="M74" i="1"/>
  <c r="L74" i="1"/>
  <c r="K74" i="1"/>
  <c r="J74" i="1"/>
  <c r="I74" i="1"/>
  <c r="G74" i="1"/>
  <c r="E74" i="1"/>
  <c r="D74" i="1"/>
  <c r="H72" i="1"/>
  <c r="F72" i="1"/>
  <c r="H71" i="1"/>
  <c r="R71" i="1" s="1"/>
  <c r="S71" i="1" s="1"/>
  <c r="F71" i="1"/>
  <c r="J70" i="1"/>
  <c r="H70" i="1" s="1"/>
  <c r="F70" i="1"/>
  <c r="H69" i="1"/>
  <c r="H68" i="1"/>
  <c r="F68" i="1"/>
  <c r="H67" i="1"/>
  <c r="R67" i="1" s="1"/>
  <c r="F67" i="1"/>
  <c r="H66" i="1"/>
  <c r="F66" i="1"/>
  <c r="H65" i="1"/>
  <c r="R65" i="1" s="1"/>
  <c r="F65" i="1"/>
  <c r="H64" i="1"/>
  <c r="P63" i="1"/>
  <c r="O63" i="1"/>
  <c r="N63" i="1"/>
  <c r="M63" i="1"/>
  <c r="L63" i="1"/>
  <c r="K63" i="1"/>
  <c r="I63" i="1"/>
  <c r="G63" i="1"/>
  <c r="E63" i="1"/>
  <c r="D63" i="1"/>
  <c r="L62" i="1"/>
  <c r="J62" i="1"/>
  <c r="J61" i="1" s="1"/>
  <c r="F62" i="1"/>
  <c r="F61" i="1" s="1"/>
  <c r="P61" i="1"/>
  <c r="O61" i="1"/>
  <c r="N61" i="1"/>
  <c r="M61" i="1"/>
  <c r="K61" i="1"/>
  <c r="I61" i="1"/>
  <c r="G61" i="1"/>
  <c r="E61" i="1"/>
  <c r="D61" i="1"/>
  <c r="H60" i="1"/>
  <c r="F60" i="1"/>
  <c r="H59" i="1"/>
  <c r="F59" i="1"/>
  <c r="H58" i="1"/>
  <c r="P57" i="1"/>
  <c r="O57" i="1"/>
  <c r="N57" i="1"/>
  <c r="M57" i="1"/>
  <c r="L57" i="1"/>
  <c r="K57" i="1"/>
  <c r="J57" i="1"/>
  <c r="I57" i="1"/>
  <c r="G57" i="1"/>
  <c r="E57" i="1"/>
  <c r="D57" i="1"/>
  <c r="H56" i="1"/>
  <c r="R56" i="1" s="1"/>
  <c r="F56" i="1"/>
  <c r="H55" i="1"/>
  <c r="R55" i="1" s="1"/>
  <c r="F55" i="1"/>
  <c r="H54" i="1"/>
  <c r="H53" i="1"/>
  <c r="F53" i="1"/>
  <c r="P52" i="1"/>
  <c r="O52" i="1"/>
  <c r="N52" i="1"/>
  <c r="M52" i="1"/>
  <c r="L52" i="1"/>
  <c r="K52" i="1"/>
  <c r="J52" i="1"/>
  <c r="I52" i="1"/>
  <c r="G52" i="1"/>
  <c r="E52" i="1"/>
  <c r="D52" i="1"/>
  <c r="L49" i="1"/>
  <c r="J49" i="1"/>
  <c r="H48" i="1"/>
  <c r="R48" i="1" s="1"/>
  <c r="S48" i="1" s="1"/>
  <c r="F48" i="1"/>
  <c r="J47" i="1"/>
  <c r="H47" i="1" s="1"/>
  <c r="F47" i="1"/>
  <c r="L46" i="1"/>
  <c r="J46" i="1"/>
  <c r="F46" i="1"/>
  <c r="J45" i="1"/>
  <c r="H45" i="1" s="1"/>
  <c r="F45" i="1"/>
  <c r="L44" i="1"/>
  <c r="J44" i="1"/>
  <c r="F44" i="1"/>
  <c r="P43" i="1"/>
  <c r="O43" i="1"/>
  <c r="N43" i="1"/>
  <c r="M43" i="1"/>
  <c r="K43" i="1"/>
  <c r="I43" i="1"/>
  <c r="G43" i="1"/>
  <c r="E43" i="1"/>
  <c r="D43" i="1"/>
  <c r="H42" i="1"/>
  <c r="R41" i="1"/>
  <c r="Q41" i="1"/>
  <c r="P41" i="1"/>
  <c r="O41" i="1"/>
  <c r="N41" i="1"/>
  <c r="M41" i="1"/>
  <c r="L41" i="1"/>
  <c r="K41" i="1"/>
  <c r="J41" i="1"/>
  <c r="I41" i="1"/>
  <c r="G41" i="1"/>
  <c r="F41" i="1"/>
  <c r="E41" i="1"/>
  <c r="D41" i="1"/>
  <c r="L40" i="1"/>
  <c r="L38" i="1" s="1"/>
  <c r="J40" i="1"/>
  <c r="F40" i="1"/>
  <c r="J39" i="1"/>
  <c r="H39" i="1" s="1"/>
  <c r="F39" i="1"/>
  <c r="P38" i="1"/>
  <c r="O38" i="1"/>
  <c r="N38" i="1"/>
  <c r="M38" i="1"/>
  <c r="K38" i="1"/>
  <c r="I38" i="1"/>
  <c r="G38" i="1"/>
  <c r="E38" i="1"/>
  <c r="D38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E28" i="1" s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H571" i="1" l="1"/>
  <c r="N237" i="1"/>
  <c r="D237" i="1"/>
  <c r="Q86" i="1"/>
  <c r="E237" i="1"/>
  <c r="K237" i="1"/>
  <c r="O237" i="1"/>
  <c r="Q112" i="1"/>
  <c r="J142" i="1"/>
  <c r="J138" i="1" s="1"/>
  <c r="J24" i="1" s="1"/>
  <c r="I237" i="1"/>
  <c r="M237" i="1"/>
  <c r="R433" i="1"/>
  <c r="K564" i="1"/>
  <c r="O564" i="1"/>
  <c r="L237" i="1"/>
  <c r="Q335" i="1"/>
  <c r="Q337" i="1"/>
  <c r="Q197" i="1"/>
  <c r="J237" i="1"/>
  <c r="G325" i="1"/>
  <c r="Q334" i="1"/>
  <c r="N564" i="1"/>
  <c r="G600" i="1"/>
  <c r="Q247" i="1"/>
  <c r="L297" i="1"/>
  <c r="L290" i="1" s="1"/>
  <c r="Q230" i="1"/>
  <c r="Q232" i="1"/>
  <c r="I325" i="1"/>
  <c r="M325" i="1"/>
  <c r="R159" i="1"/>
  <c r="P237" i="1"/>
  <c r="R359" i="1"/>
  <c r="S359" i="1" s="1"/>
  <c r="Q361" i="1"/>
  <c r="Q493" i="1"/>
  <c r="Q499" i="1"/>
  <c r="I564" i="1"/>
  <c r="J600" i="1"/>
  <c r="N600" i="1"/>
  <c r="G26" i="1"/>
  <c r="Q323" i="1"/>
  <c r="Q357" i="1"/>
  <c r="Q356" i="1" s="1"/>
  <c r="Q160" i="1"/>
  <c r="G564" i="1"/>
  <c r="Q630" i="1"/>
  <c r="H62" i="1"/>
  <c r="Q369" i="1"/>
  <c r="J63" i="1"/>
  <c r="J51" i="1" s="1"/>
  <c r="Q175" i="1"/>
  <c r="Q177" i="1"/>
  <c r="Q441" i="1"/>
  <c r="Q443" i="1"/>
  <c r="Q445" i="1"/>
  <c r="Q447" i="1"/>
  <c r="I503" i="1"/>
  <c r="M503" i="1"/>
  <c r="E538" i="1"/>
  <c r="H557" i="1"/>
  <c r="J23" i="1"/>
  <c r="E26" i="1"/>
  <c r="L61" i="1"/>
  <c r="J88" i="1"/>
  <c r="O138" i="1"/>
  <c r="Q313" i="1"/>
  <c r="E325" i="1"/>
  <c r="R333" i="1"/>
  <c r="Q456" i="1"/>
  <c r="Q458" i="1"/>
  <c r="Q460" i="1"/>
  <c r="Q462" i="1"/>
  <c r="Q464" i="1"/>
  <c r="Q518" i="1"/>
  <c r="R580" i="1"/>
  <c r="K600" i="1"/>
  <c r="O600" i="1"/>
  <c r="D325" i="1"/>
  <c r="J325" i="1"/>
  <c r="N325" i="1"/>
  <c r="F425" i="1"/>
  <c r="F421" i="1" s="1"/>
  <c r="Q124" i="1"/>
  <c r="Q149" i="1"/>
  <c r="L153" i="1"/>
  <c r="Q254" i="1"/>
  <c r="Q310" i="1"/>
  <c r="Q410" i="1"/>
  <c r="Q485" i="1"/>
  <c r="Q487" i="1"/>
  <c r="Q489" i="1"/>
  <c r="Q517" i="1"/>
  <c r="Q532" i="1"/>
  <c r="Q531" i="1" s="1"/>
  <c r="Q572" i="1"/>
  <c r="Q580" i="1"/>
  <c r="H46" i="1"/>
  <c r="Q48" i="1"/>
  <c r="H142" i="1"/>
  <c r="P138" i="1"/>
  <c r="Q144" i="1"/>
  <c r="J222" i="1"/>
  <c r="N222" i="1"/>
  <c r="R307" i="1"/>
  <c r="S307" i="1" s="1"/>
  <c r="R396" i="1"/>
  <c r="S396" i="1" s="1"/>
  <c r="R448" i="1"/>
  <c r="G520" i="1"/>
  <c r="G35" i="1"/>
  <c r="G28" i="1" s="1"/>
  <c r="N35" i="1"/>
  <c r="N28" i="1" s="1"/>
  <c r="D51" i="1"/>
  <c r="Q56" i="1"/>
  <c r="R112" i="1"/>
  <c r="K138" i="1"/>
  <c r="Q143" i="1"/>
  <c r="Q168" i="1"/>
  <c r="F356" i="1"/>
  <c r="Q374" i="1"/>
  <c r="R391" i="1"/>
  <c r="Q413" i="1"/>
  <c r="Q433" i="1"/>
  <c r="Q449" i="1"/>
  <c r="Q453" i="1"/>
  <c r="R535" i="1"/>
  <c r="S535" i="1" s="1"/>
  <c r="I538" i="1"/>
  <c r="H49" i="1"/>
  <c r="Q79" i="1"/>
  <c r="Q113" i="1"/>
  <c r="Q115" i="1"/>
  <c r="L26" i="1"/>
  <c r="P26" i="1"/>
  <c r="Q161" i="1"/>
  <c r="Q165" i="1"/>
  <c r="Q198" i="1"/>
  <c r="L203" i="1"/>
  <c r="Q217" i="1"/>
  <c r="Q274" i="1"/>
  <c r="Q278" i="1"/>
  <c r="D338" i="1"/>
  <c r="Q372" i="1"/>
  <c r="Q437" i="1"/>
  <c r="Q442" i="1"/>
  <c r="Q465" i="1"/>
  <c r="Q469" i="1"/>
  <c r="Q477" i="1"/>
  <c r="Q481" i="1"/>
  <c r="D538" i="1"/>
  <c r="J585" i="1"/>
  <c r="N585" i="1"/>
  <c r="R585" i="1"/>
  <c r="Q23" i="1"/>
  <c r="H40" i="1"/>
  <c r="H38" i="1" s="1"/>
  <c r="H44" i="1"/>
  <c r="Q68" i="1"/>
  <c r="K73" i="1"/>
  <c r="H93" i="1"/>
  <c r="Q98" i="1"/>
  <c r="R127" i="1"/>
  <c r="R128" i="1"/>
  <c r="R178" i="1"/>
  <c r="J203" i="1"/>
  <c r="N203" i="1"/>
  <c r="H215" i="1"/>
  <c r="E222" i="1"/>
  <c r="Q276" i="1"/>
  <c r="Q280" i="1"/>
  <c r="Q309" i="1"/>
  <c r="R336" i="1"/>
  <c r="R379" i="1"/>
  <c r="S379" i="1" s="1"/>
  <c r="Q385" i="1"/>
  <c r="Q389" i="1"/>
  <c r="R480" i="1"/>
  <c r="R497" i="1"/>
  <c r="Q548" i="1"/>
  <c r="Q579" i="1"/>
  <c r="H602" i="1"/>
  <c r="L600" i="1"/>
  <c r="P600" i="1"/>
  <c r="F600" i="1"/>
  <c r="R613" i="1"/>
  <c r="S613" i="1" s="1"/>
  <c r="Q70" i="1"/>
  <c r="M203" i="1"/>
  <c r="Q107" i="1"/>
  <c r="Q118" i="1"/>
  <c r="J153" i="1"/>
  <c r="J26" i="1" s="1"/>
  <c r="R168" i="1"/>
  <c r="Q179" i="1"/>
  <c r="Q183" i="1"/>
  <c r="R254" i="1"/>
  <c r="S254" i="1" s="1"/>
  <c r="M297" i="1"/>
  <c r="M290" i="1" s="1"/>
  <c r="Q307" i="1"/>
  <c r="K338" i="1"/>
  <c r="R360" i="1"/>
  <c r="S360" i="1" s="1"/>
  <c r="Q368" i="1"/>
  <c r="Q393" i="1"/>
  <c r="Q395" i="1"/>
  <c r="Q406" i="1"/>
  <c r="R465" i="1"/>
  <c r="Q475" i="1"/>
  <c r="R476" i="1"/>
  <c r="Q495" i="1"/>
  <c r="R496" i="1"/>
  <c r="Q500" i="1"/>
  <c r="H533" i="1"/>
  <c r="Q535" i="1"/>
  <c r="J538" i="1"/>
  <c r="N538" i="1"/>
  <c r="F585" i="1"/>
  <c r="F23" i="1"/>
  <c r="D35" i="1"/>
  <c r="D28" i="1" s="1"/>
  <c r="H41" i="1"/>
  <c r="Q45" i="1"/>
  <c r="L43" i="1"/>
  <c r="L35" i="1" s="1"/>
  <c r="L28" i="1" s="1"/>
  <c r="Q60" i="1"/>
  <c r="D73" i="1"/>
  <c r="N73" i="1"/>
  <c r="Q76" i="1"/>
  <c r="Q81" i="1"/>
  <c r="Q85" i="1"/>
  <c r="J106" i="1"/>
  <c r="J73" i="1" s="1"/>
  <c r="Q125" i="1"/>
  <c r="Q127" i="1"/>
  <c r="Q128" i="1"/>
  <c r="R23" i="1"/>
  <c r="Q151" i="1"/>
  <c r="Q169" i="1"/>
  <c r="Q178" i="1"/>
  <c r="Q200" i="1"/>
  <c r="Q240" i="1"/>
  <c r="Q285" i="1"/>
  <c r="Q287" i="1"/>
  <c r="Q379" i="1"/>
  <c r="Q384" i="1"/>
  <c r="Q388" i="1"/>
  <c r="Q401" i="1"/>
  <c r="Q403" i="1"/>
  <c r="Q432" i="1"/>
  <c r="Q497" i="1"/>
  <c r="K538" i="1"/>
  <c r="O538" i="1"/>
  <c r="K26" i="1"/>
  <c r="R579" i="1"/>
  <c r="R554" i="1"/>
  <c r="S554" i="1" s="1"/>
  <c r="Q554" i="1"/>
  <c r="R231" i="1"/>
  <c r="S231" i="1" s="1"/>
  <c r="R401" i="1"/>
  <c r="S401" i="1" s="1"/>
  <c r="R471" i="1"/>
  <c r="Q66" i="1"/>
  <c r="R66" i="1"/>
  <c r="S66" i="1" s="1"/>
  <c r="E23" i="1"/>
  <c r="R158" i="1"/>
  <c r="R171" i="1"/>
  <c r="R188" i="1"/>
  <c r="Q218" i="1"/>
  <c r="F215" i="1"/>
  <c r="F210" i="1" s="1"/>
  <c r="F203" i="1" s="1"/>
  <c r="R439" i="1"/>
  <c r="H597" i="1"/>
  <c r="R84" i="1"/>
  <c r="D26" i="1"/>
  <c r="Q170" i="1"/>
  <c r="F153" i="1"/>
  <c r="F246" i="1"/>
  <c r="H539" i="1"/>
  <c r="R540" i="1"/>
  <c r="R539" i="1" s="1"/>
  <c r="R193" i="1"/>
  <c r="E203" i="1"/>
  <c r="I203" i="1"/>
  <c r="R366" i="1"/>
  <c r="S366" i="1" s="1"/>
  <c r="Q375" i="1"/>
  <c r="R392" i="1"/>
  <c r="H415" i="1"/>
  <c r="R457" i="1"/>
  <c r="R525" i="1"/>
  <c r="M564" i="1"/>
  <c r="H615" i="1"/>
  <c r="K23" i="1"/>
  <c r="O23" i="1"/>
  <c r="D138" i="1"/>
  <c r="N26" i="1"/>
  <c r="Q155" i="1"/>
  <c r="Q185" i="1"/>
  <c r="P325" i="1"/>
  <c r="R334" i="1"/>
  <c r="R337" i="1"/>
  <c r="R449" i="1"/>
  <c r="Q547" i="1"/>
  <c r="Q556" i="1"/>
  <c r="L51" i="1"/>
  <c r="P51" i="1"/>
  <c r="E51" i="1"/>
  <c r="O73" i="1"/>
  <c r="M23" i="1"/>
  <c r="I23" i="1"/>
  <c r="G23" i="1"/>
  <c r="P23" i="1"/>
  <c r="O26" i="1"/>
  <c r="Q159" i="1"/>
  <c r="Q194" i="1"/>
  <c r="R200" i="1"/>
  <c r="S200" i="1" s="1"/>
  <c r="Q219" i="1"/>
  <c r="D297" i="1"/>
  <c r="D290" i="1" s="1"/>
  <c r="E297" i="1"/>
  <c r="E290" i="1" s="1"/>
  <c r="J297" i="1"/>
  <c r="J290" i="1" s="1"/>
  <c r="N297" i="1"/>
  <c r="N290" i="1" s="1"/>
  <c r="K325" i="1"/>
  <c r="Q336" i="1"/>
  <c r="R344" i="1"/>
  <c r="S344" i="1" s="1"/>
  <c r="Q354" i="1"/>
  <c r="Q360" i="1"/>
  <c r="Q378" i="1"/>
  <c r="R385" i="1"/>
  <c r="S385" i="1" s="1"/>
  <c r="R390" i="1"/>
  <c r="R406" i="1"/>
  <c r="Q427" i="1"/>
  <c r="Q440" i="1"/>
  <c r="Q444" i="1"/>
  <c r="Q446" i="1"/>
  <c r="Q459" i="1"/>
  <c r="Q461" i="1"/>
  <c r="Q463" i="1"/>
  <c r="Q472" i="1"/>
  <c r="Q491" i="1"/>
  <c r="L503" i="1"/>
  <c r="P503" i="1"/>
  <c r="D520" i="1"/>
  <c r="E520" i="1"/>
  <c r="O520" i="1"/>
  <c r="Q537" i="1"/>
  <c r="E564" i="1"/>
  <c r="I26" i="1"/>
  <c r="M26" i="1"/>
  <c r="R629" i="1"/>
  <c r="F63" i="1"/>
  <c r="I35" i="1"/>
  <c r="I28" i="1" s="1"/>
  <c r="I51" i="1"/>
  <c r="M51" i="1"/>
  <c r="Q53" i="1"/>
  <c r="R59" i="1"/>
  <c r="S59" i="1" s="1"/>
  <c r="Q67" i="1"/>
  <c r="Q71" i="1"/>
  <c r="G73" i="1"/>
  <c r="Q84" i="1"/>
  <c r="F88" i="1"/>
  <c r="Q94" i="1"/>
  <c r="Q101" i="1"/>
  <c r="Q105" i="1"/>
  <c r="Q114" i="1"/>
  <c r="Q116" i="1"/>
  <c r="R117" i="1"/>
  <c r="S117" i="1" s="1"/>
  <c r="Q119" i="1"/>
  <c r="D23" i="1"/>
  <c r="G138" i="1"/>
  <c r="L138" i="1"/>
  <c r="Q162" i="1"/>
  <c r="Q171" i="1"/>
  <c r="R175" i="1"/>
  <c r="Q184" i="1"/>
  <c r="Q191" i="1"/>
  <c r="Q193" i="1"/>
  <c r="D222" i="1"/>
  <c r="H228" i="1"/>
  <c r="Q231" i="1"/>
  <c r="Q235" i="1"/>
  <c r="Q241" i="1"/>
  <c r="Q243" i="1"/>
  <c r="Q315" i="1"/>
  <c r="Q348" i="1"/>
  <c r="Q351" i="1"/>
  <c r="Q366" i="1"/>
  <c r="R382" i="1"/>
  <c r="S382" i="1" s="1"/>
  <c r="Q392" i="1"/>
  <c r="Q457" i="1"/>
  <c r="D503" i="1"/>
  <c r="Q540" i="1"/>
  <c r="Q546" i="1"/>
  <c r="Q550" i="1"/>
  <c r="Q552" i="1"/>
  <c r="Q575" i="1"/>
  <c r="H628" i="1"/>
  <c r="R242" i="1"/>
  <c r="S242" i="1" s="1"/>
  <c r="R252" i="1"/>
  <c r="S252" i="1" s="1"/>
  <c r="N23" i="1"/>
  <c r="H132" i="1"/>
  <c r="L23" i="1"/>
  <c r="I138" i="1"/>
  <c r="F145" i="1"/>
  <c r="Q147" i="1"/>
  <c r="Q163" i="1"/>
  <c r="Q176" i="1"/>
  <c r="Q192" i="1"/>
  <c r="O222" i="1"/>
  <c r="G237" i="1"/>
  <c r="R251" i="1"/>
  <c r="R274" i="1"/>
  <c r="R285" i="1"/>
  <c r="R287" i="1"/>
  <c r="S287" i="1" s="1"/>
  <c r="R311" i="1"/>
  <c r="S311" i="1" s="1"/>
  <c r="R473" i="1"/>
  <c r="R523" i="1"/>
  <c r="S523" i="1" s="1"/>
  <c r="K35" i="1"/>
  <c r="K28" i="1" s="1"/>
  <c r="M35" i="1"/>
  <c r="M28" i="1" s="1"/>
  <c r="F43" i="1"/>
  <c r="G51" i="1"/>
  <c r="K51" i="1"/>
  <c r="O51" i="1"/>
  <c r="Q59" i="1"/>
  <c r="H63" i="1"/>
  <c r="R68" i="1"/>
  <c r="L73" i="1"/>
  <c r="P73" i="1"/>
  <c r="R82" i="1"/>
  <c r="S82" i="1" s="1"/>
  <c r="R101" i="1"/>
  <c r="S101" i="1" s="1"/>
  <c r="R108" i="1"/>
  <c r="S108" i="1" s="1"/>
  <c r="R114" i="1"/>
  <c r="Q117" i="1"/>
  <c r="R122" i="1"/>
  <c r="F142" i="1"/>
  <c r="R147" i="1"/>
  <c r="S147" i="1" s="1"/>
  <c r="R155" i="1"/>
  <c r="S155" i="1" s="1"/>
  <c r="R162" i="1"/>
  <c r="R163" i="1"/>
  <c r="Q167" i="1"/>
  <c r="R184" i="1"/>
  <c r="R185" i="1"/>
  <c r="R186" i="1"/>
  <c r="D203" i="1"/>
  <c r="P203" i="1"/>
  <c r="R219" i="1"/>
  <c r="R235" i="1"/>
  <c r="Q251" i="1"/>
  <c r="Q275" i="1"/>
  <c r="Q277" i="1"/>
  <c r="R280" i="1"/>
  <c r="Q284" i="1"/>
  <c r="Q286" i="1"/>
  <c r="Q288" i="1"/>
  <c r="K297" i="1"/>
  <c r="K290" i="1" s="1"/>
  <c r="O297" i="1"/>
  <c r="O290" i="1" s="1"/>
  <c r="R308" i="1"/>
  <c r="S308" i="1" s="1"/>
  <c r="R313" i="1"/>
  <c r="S313" i="1" s="1"/>
  <c r="L325" i="1"/>
  <c r="R351" i="1"/>
  <c r="S351" i="1" s="1"/>
  <c r="Q353" i="1"/>
  <c r="Q364" i="1"/>
  <c r="R408" i="1"/>
  <c r="R410" i="1"/>
  <c r="R452" i="1"/>
  <c r="R461" i="1"/>
  <c r="R492" i="1"/>
  <c r="R495" i="1"/>
  <c r="R501" i="1"/>
  <c r="Q501" i="1"/>
  <c r="R556" i="1"/>
  <c r="S556" i="1" s="1"/>
  <c r="Q126" i="1"/>
  <c r="R309" i="1"/>
  <c r="S309" i="1" s="1"/>
  <c r="R394" i="1"/>
  <c r="S394" i="1" s="1"/>
  <c r="R479" i="1"/>
  <c r="R576" i="1"/>
  <c r="O35" i="1"/>
  <c r="O28" i="1" s="1"/>
  <c r="P35" i="1"/>
  <c r="P28" i="1" s="1"/>
  <c r="N51" i="1"/>
  <c r="R72" i="1"/>
  <c r="S72" i="1" s="1"/>
  <c r="E73" i="1"/>
  <c r="Q82" i="1"/>
  <c r="Q108" i="1"/>
  <c r="Q122" i="1"/>
  <c r="Q123" i="1"/>
  <c r="Q220" i="1"/>
  <c r="K222" i="1"/>
  <c r="R276" i="1"/>
  <c r="R278" i="1"/>
  <c r="S278" i="1" s="1"/>
  <c r="R354" i="1"/>
  <c r="Q363" i="1"/>
  <c r="R363" i="1"/>
  <c r="S363" i="1" s="1"/>
  <c r="R468" i="1"/>
  <c r="R551" i="1"/>
  <c r="F38" i="1"/>
  <c r="Q39" i="1"/>
  <c r="Q47" i="1"/>
  <c r="H52" i="1"/>
  <c r="R53" i="1"/>
  <c r="R52" i="1" s="1"/>
  <c r="S52" i="1" s="1"/>
  <c r="F52" i="1"/>
  <c r="Q72" i="1"/>
  <c r="I73" i="1"/>
  <c r="M73" i="1"/>
  <c r="Q77" i="1"/>
  <c r="Q83" i="1"/>
  <c r="Q89" i="1"/>
  <c r="Q95" i="1"/>
  <c r="Q97" i="1"/>
  <c r="F106" i="1"/>
  <c r="R115" i="1"/>
  <c r="S115" i="1" s="1"/>
  <c r="R119" i="1"/>
  <c r="S119" i="1" s="1"/>
  <c r="Q121" i="1"/>
  <c r="R125" i="1"/>
  <c r="S125" i="1" s="1"/>
  <c r="E138" i="1"/>
  <c r="R172" i="1"/>
  <c r="R189" i="1"/>
  <c r="R190" i="1"/>
  <c r="R218" i="1"/>
  <c r="I222" i="1"/>
  <c r="M222" i="1"/>
  <c r="L222" i="1"/>
  <c r="P222" i="1"/>
  <c r="Q242" i="1"/>
  <c r="Q249" i="1"/>
  <c r="Q252" i="1"/>
  <c r="R275" i="1"/>
  <c r="R277" i="1"/>
  <c r="R284" i="1"/>
  <c r="R286" i="1"/>
  <c r="S286" i="1" s="1"/>
  <c r="G297" i="1"/>
  <c r="G290" i="1" s="1"/>
  <c r="R312" i="1"/>
  <c r="S312" i="1" s="1"/>
  <c r="Q327" i="1"/>
  <c r="Q326" i="1" s="1"/>
  <c r="F326" i="1"/>
  <c r="R353" i="1"/>
  <c r="S353" i="1" s="1"/>
  <c r="R364" i="1"/>
  <c r="S364" i="1" s="1"/>
  <c r="R375" i="1"/>
  <c r="S375" i="1" s="1"/>
  <c r="Q394" i="1"/>
  <c r="R436" i="1"/>
  <c r="R445" i="1"/>
  <c r="Q479" i="1"/>
  <c r="R483" i="1"/>
  <c r="R488" i="1"/>
  <c r="H529" i="1"/>
  <c r="R530" i="1"/>
  <c r="R529" i="1" s="1"/>
  <c r="S529" i="1" s="1"/>
  <c r="R546" i="1"/>
  <c r="S546" i="1" s="1"/>
  <c r="Q576" i="1"/>
  <c r="Q333" i="1"/>
  <c r="Q367" i="1"/>
  <c r="R374" i="1"/>
  <c r="S374" i="1" s="1"/>
  <c r="R475" i="1"/>
  <c r="R491" i="1"/>
  <c r="R516" i="1"/>
  <c r="H515" i="1"/>
  <c r="Q525" i="1"/>
  <c r="F521" i="1"/>
  <c r="M538" i="1"/>
  <c r="R550" i="1"/>
  <c r="Q239" i="1"/>
  <c r="R240" i="1"/>
  <c r="S240" i="1" s="1"/>
  <c r="R300" i="1"/>
  <c r="Q308" i="1"/>
  <c r="Q311" i="1"/>
  <c r="Q312" i="1"/>
  <c r="R315" i="1"/>
  <c r="S315" i="1" s="1"/>
  <c r="R323" i="1"/>
  <c r="S323" i="1" s="1"/>
  <c r="O325" i="1"/>
  <c r="Q332" i="1"/>
  <c r="I338" i="1"/>
  <c r="M338" i="1"/>
  <c r="Q342" i="1"/>
  <c r="Q344" i="1"/>
  <c r="Q345" i="1"/>
  <c r="O338" i="1"/>
  <c r="Q359" i="1"/>
  <c r="R367" i="1"/>
  <c r="S367" i="1" s="1"/>
  <c r="R376" i="1"/>
  <c r="S376" i="1" s="1"/>
  <c r="G338" i="1"/>
  <c r="R393" i="1"/>
  <c r="R398" i="1"/>
  <c r="S398" i="1" s="1"/>
  <c r="Q408" i="1"/>
  <c r="R413" i="1"/>
  <c r="R437" i="1"/>
  <c r="R444" i="1"/>
  <c r="R453" i="1"/>
  <c r="R460" i="1"/>
  <c r="R469" i="1"/>
  <c r="Q483" i="1"/>
  <c r="R484" i="1"/>
  <c r="R487" i="1"/>
  <c r="R500" i="1"/>
  <c r="Q516" i="1"/>
  <c r="R518" i="1"/>
  <c r="S518" i="1" s="1"/>
  <c r="K520" i="1"/>
  <c r="R537" i="1"/>
  <c r="S537" i="1" s="1"/>
  <c r="L538" i="1"/>
  <c r="P538" i="1"/>
  <c r="R547" i="1"/>
  <c r="S547" i="1" s="1"/>
  <c r="Q551" i="1"/>
  <c r="R572" i="1"/>
  <c r="R575" i="1"/>
  <c r="Q383" i="1"/>
  <c r="Q390" i="1"/>
  <c r="Q396" i="1"/>
  <c r="Q448" i="1"/>
  <c r="G503" i="1"/>
  <c r="K503" i="1"/>
  <c r="O503" i="1"/>
  <c r="J503" i="1"/>
  <c r="N503" i="1"/>
  <c r="J520" i="1"/>
  <c r="N520" i="1"/>
  <c r="Q578" i="1"/>
  <c r="G585" i="1"/>
  <c r="K585" i="1"/>
  <c r="O585" i="1"/>
  <c r="R630" i="1"/>
  <c r="Q371" i="1"/>
  <c r="Q398" i="1"/>
  <c r="R427" i="1"/>
  <c r="S427" i="1" s="1"/>
  <c r="R430" i="1"/>
  <c r="S430" i="1" s="1"/>
  <c r="Q436" i="1"/>
  <c r="Q452" i="1"/>
  <c r="Q468" i="1"/>
  <c r="Q473" i="1"/>
  <c r="Q476" i="1"/>
  <c r="Q480" i="1"/>
  <c r="Q484" i="1"/>
  <c r="Q488" i="1"/>
  <c r="Q492" i="1"/>
  <c r="Q496" i="1"/>
  <c r="F515" i="1"/>
  <c r="F510" i="1" s="1"/>
  <c r="F503" i="1" s="1"/>
  <c r="Q523" i="1"/>
  <c r="I520" i="1"/>
  <c r="M520" i="1"/>
  <c r="G538" i="1"/>
  <c r="R545" i="1"/>
  <c r="S545" i="1" s="1"/>
  <c r="H568" i="1"/>
  <c r="R569" i="1"/>
  <c r="E585" i="1"/>
  <c r="E584" i="1" s="1"/>
  <c r="I585" i="1"/>
  <c r="M585" i="1"/>
  <c r="D585" i="1"/>
  <c r="L585" i="1"/>
  <c r="P585" i="1"/>
  <c r="Q585" i="1"/>
  <c r="D600" i="1"/>
  <c r="R90" i="1"/>
  <c r="S90" i="1" s="1"/>
  <c r="Q100" i="1"/>
  <c r="R100" i="1"/>
  <c r="S100" i="1" s="1"/>
  <c r="R39" i="1"/>
  <c r="R95" i="1"/>
  <c r="S95" i="1" s="1"/>
  <c r="R97" i="1"/>
  <c r="S97" i="1" s="1"/>
  <c r="Q99" i="1"/>
  <c r="Q102" i="1"/>
  <c r="Q104" i="1"/>
  <c r="S65" i="1"/>
  <c r="Q91" i="1"/>
  <c r="R91" i="1"/>
  <c r="S91" i="1" s="1"/>
  <c r="R99" i="1"/>
  <c r="S99" i="1" s="1"/>
  <c r="R102" i="1"/>
  <c r="S102" i="1" s="1"/>
  <c r="R104" i="1"/>
  <c r="S104" i="1" s="1"/>
  <c r="R92" i="1"/>
  <c r="S92" i="1" s="1"/>
  <c r="R103" i="1"/>
  <c r="S103" i="1" s="1"/>
  <c r="Q103" i="1"/>
  <c r="R45" i="1"/>
  <c r="S45" i="1" s="1"/>
  <c r="H61" i="1"/>
  <c r="Q90" i="1"/>
  <c r="Q92" i="1"/>
  <c r="Q96" i="1"/>
  <c r="R96" i="1"/>
  <c r="S96" i="1" s="1"/>
  <c r="S107" i="1"/>
  <c r="J38" i="1"/>
  <c r="R47" i="1"/>
  <c r="S47" i="1" s="1"/>
  <c r="F57" i="1"/>
  <c r="R70" i="1"/>
  <c r="S70" i="1" s="1"/>
  <c r="H74" i="1"/>
  <c r="R89" i="1"/>
  <c r="R94" i="1"/>
  <c r="S94" i="1" s="1"/>
  <c r="R98" i="1"/>
  <c r="S98" i="1" s="1"/>
  <c r="R105" i="1"/>
  <c r="S105" i="1" s="1"/>
  <c r="R141" i="1"/>
  <c r="H140" i="1"/>
  <c r="H145" i="1"/>
  <c r="R146" i="1"/>
  <c r="R148" i="1"/>
  <c r="S148" i="1" s="1"/>
  <c r="Q156" i="1"/>
  <c r="R164" i="1"/>
  <c r="Q164" i="1"/>
  <c r="R166" i="1"/>
  <c r="S239" i="1"/>
  <c r="Q62" i="1"/>
  <c r="Q61" i="1" s="1"/>
  <c r="M138" i="1"/>
  <c r="J43" i="1"/>
  <c r="Q55" i="1"/>
  <c r="H57" i="1"/>
  <c r="R60" i="1"/>
  <c r="Q65" i="1"/>
  <c r="F74" i="1"/>
  <c r="R76" i="1"/>
  <c r="R85" i="1"/>
  <c r="R123" i="1"/>
  <c r="R144" i="1"/>
  <c r="S144" i="1" s="1"/>
  <c r="R165" i="1"/>
  <c r="R195" i="1"/>
  <c r="Q195" i="1"/>
  <c r="H106" i="1"/>
  <c r="Q141" i="1"/>
  <c r="Q140" i="1" s="1"/>
  <c r="R150" i="1"/>
  <c r="S150" i="1" s="1"/>
  <c r="H153" i="1"/>
  <c r="Q229" i="1"/>
  <c r="R229" i="1"/>
  <c r="Q234" i="1"/>
  <c r="F228" i="1"/>
  <c r="N138" i="1"/>
  <c r="Q148" i="1"/>
  <c r="Q158" i="1"/>
  <c r="R160" i="1"/>
  <c r="Q174" i="1"/>
  <c r="R176" i="1"/>
  <c r="Q188" i="1"/>
  <c r="Q190" i="1"/>
  <c r="R191" i="1"/>
  <c r="R197" i="1"/>
  <c r="Q201" i="1"/>
  <c r="G222" i="1"/>
  <c r="H223" i="1"/>
  <c r="Q224" i="1"/>
  <c r="Q223" i="1" s="1"/>
  <c r="Q227" i="1"/>
  <c r="Q226" i="1" s="1"/>
  <c r="Q282" i="1"/>
  <c r="H331" i="1"/>
  <c r="R362" i="1"/>
  <c r="S362" i="1" s="1"/>
  <c r="R404" i="1"/>
  <c r="Q404" i="1"/>
  <c r="R435" i="1"/>
  <c r="H429" i="1"/>
  <c r="R451" i="1"/>
  <c r="R467" i="1"/>
  <c r="R614" i="1"/>
  <c r="S614" i="1" s="1"/>
  <c r="Q614" i="1"/>
  <c r="G203" i="1"/>
  <c r="K203" i="1"/>
  <c r="O203" i="1"/>
  <c r="Q216" i="1"/>
  <c r="H226" i="1"/>
  <c r="Q236" i="1"/>
  <c r="H238" i="1"/>
  <c r="S247" i="1"/>
  <c r="R248" i="1"/>
  <c r="S248" i="1" s="1"/>
  <c r="H269" i="1"/>
  <c r="R270" i="1"/>
  <c r="I297" i="1"/>
  <c r="I290" i="1" s="1"/>
  <c r="S340" i="1"/>
  <c r="Q343" i="1"/>
  <c r="F339" i="1"/>
  <c r="R402" i="1"/>
  <c r="S402" i="1" s="1"/>
  <c r="Q146" i="1"/>
  <c r="Q150" i="1"/>
  <c r="Q157" i="1"/>
  <c r="Q166" i="1"/>
  <c r="Q172" i="1"/>
  <c r="Q173" i="1"/>
  <c r="Q186" i="1"/>
  <c r="Q187" i="1"/>
  <c r="Q189" i="1"/>
  <c r="R216" i="1"/>
  <c r="R227" i="1"/>
  <c r="R226" i="1" s="1"/>
  <c r="R236" i="1"/>
  <c r="F238" i="1"/>
  <c r="H246" i="1"/>
  <c r="R273" i="1"/>
  <c r="H272" i="1"/>
  <c r="R279" i="1"/>
  <c r="S279" i="1" s="1"/>
  <c r="Q279" i="1"/>
  <c r="Q281" i="1"/>
  <c r="R365" i="1"/>
  <c r="S365" i="1" s="1"/>
  <c r="Q365" i="1"/>
  <c r="R377" i="1"/>
  <c r="S377" i="1" s="1"/>
  <c r="Q377" i="1"/>
  <c r="R411" i="1"/>
  <c r="Q411" i="1"/>
  <c r="Q248" i="1"/>
  <c r="Q253" i="1"/>
  <c r="Q273" i="1"/>
  <c r="Q283" i="1"/>
  <c r="F299" i="1"/>
  <c r="Q300" i="1"/>
  <c r="Q299" i="1" s="1"/>
  <c r="H305" i="1"/>
  <c r="F331" i="1"/>
  <c r="E338" i="1"/>
  <c r="J338" i="1"/>
  <c r="N338" i="1"/>
  <c r="R341" i="1"/>
  <c r="Q341" i="1"/>
  <c r="R343" i="1"/>
  <c r="R348" i="1"/>
  <c r="H356" i="1"/>
  <c r="R357" i="1"/>
  <c r="R356" i="1" s="1"/>
  <c r="F358" i="1"/>
  <c r="R361" i="1"/>
  <c r="Q370" i="1"/>
  <c r="F380" i="1"/>
  <c r="Q382" i="1"/>
  <c r="R387" i="1"/>
  <c r="Q387" i="1"/>
  <c r="R389" i="1"/>
  <c r="R400" i="1"/>
  <c r="S400" i="1" s="1"/>
  <c r="R549" i="1"/>
  <c r="H544" i="1"/>
  <c r="H303" i="1"/>
  <c r="R304" i="1"/>
  <c r="R303" i="1" s="1"/>
  <c r="R314" i="1"/>
  <c r="S314" i="1" s="1"/>
  <c r="R347" i="1"/>
  <c r="S347" i="1" s="1"/>
  <c r="R397" i="1"/>
  <c r="S397" i="1" s="1"/>
  <c r="Q397" i="1"/>
  <c r="R405" i="1"/>
  <c r="S405" i="1" s="1"/>
  <c r="F226" i="1"/>
  <c r="Q250" i="1"/>
  <c r="Q270" i="1"/>
  <c r="Q269" i="1" s="1"/>
  <c r="Q265" i="1" s="1"/>
  <c r="F272" i="1"/>
  <c r="H299" i="1"/>
  <c r="P297" i="1"/>
  <c r="P290" i="1" s="1"/>
  <c r="Q304" i="1"/>
  <c r="Q303" i="1" s="1"/>
  <c r="R306" i="1"/>
  <c r="F305" i="1"/>
  <c r="R310" i="1"/>
  <c r="S310" i="1" s="1"/>
  <c r="Q314" i="1"/>
  <c r="H326" i="1"/>
  <c r="R327" i="1"/>
  <c r="S332" i="1"/>
  <c r="H339" i="1"/>
  <c r="R342" i="1"/>
  <c r="Q347" i="1"/>
  <c r="Q362" i="1"/>
  <c r="R369" i="1"/>
  <c r="S369" i="1" s="1"/>
  <c r="H380" i="1"/>
  <c r="R386" i="1"/>
  <c r="S386" i="1" s="1"/>
  <c r="R388" i="1"/>
  <c r="R399" i="1"/>
  <c r="Q399" i="1"/>
  <c r="R431" i="1"/>
  <c r="S431" i="1" s="1"/>
  <c r="Q431" i="1"/>
  <c r="R438" i="1"/>
  <c r="Q438" i="1"/>
  <c r="R454" i="1"/>
  <c r="Q454" i="1"/>
  <c r="R470" i="1"/>
  <c r="Q470" i="1"/>
  <c r="R426" i="1"/>
  <c r="H425" i="1"/>
  <c r="R434" i="1"/>
  <c r="R450" i="1"/>
  <c r="R466" i="1"/>
  <c r="Q306" i="1"/>
  <c r="L338" i="1"/>
  <c r="P338" i="1"/>
  <c r="Q340" i="1"/>
  <c r="H358" i="1"/>
  <c r="Q376" i="1"/>
  <c r="Q386" i="1"/>
  <c r="Q391" i="1"/>
  <c r="Q400" i="1"/>
  <c r="Q402" i="1"/>
  <c r="Q405" i="1"/>
  <c r="Q412" i="1"/>
  <c r="Q426" i="1"/>
  <c r="Q434" i="1"/>
  <c r="Q439" i="1"/>
  <c r="R446" i="1"/>
  <c r="Q450" i="1"/>
  <c r="Q455" i="1"/>
  <c r="R462" i="1"/>
  <c r="Q466" i="1"/>
  <c r="Q471" i="1"/>
  <c r="Q474" i="1"/>
  <c r="Q478" i="1"/>
  <c r="Q482" i="1"/>
  <c r="Q486" i="1"/>
  <c r="Q490" i="1"/>
  <c r="Q430" i="1"/>
  <c r="F429" i="1"/>
  <c r="Q435" i="1"/>
  <c r="R442" i="1"/>
  <c r="Q451" i="1"/>
  <c r="R458" i="1"/>
  <c r="Q467" i="1"/>
  <c r="R474" i="1"/>
  <c r="R478" i="1"/>
  <c r="R482" i="1"/>
  <c r="R486" i="1"/>
  <c r="R490" i="1"/>
  <c r="R494" i="1"/>
  <c r="Q494" i="1"/>
  <c r="R498" i="1"/>
  <c r="Q498" i="1"/>
  <c r="R472" i="1"/>
  <c r="L520" i="1"/>
  <c r="P520" i="1"/>
  <c r="R524" i="1"/>
  <c r="S524" i="1" s="1"/>
  <c r="H521" i="1"/>
  <c r="Q524" i="1"/>
  <c r="F539" i="1"/>
  <c r="Q541" i="1"/>
  <c r="Q545" i="1"/>
  <c r="F544" i="1"/>
  <c r="Q574" i="1"/>
  <c r="R577" i="1"/>
  <c r="Q577" i="1"/>
  <c r="E503" i="1"/>
  <c r="Q530" i="1"/>
  <c r="Q529" i="1" s="1"/>
  <c r="F529" i="1"/>
  <c r="R536" i="1"/>
  <c r="S536" i="1" s="1"/>
  <c r="R612" i="1"/>
  <c r="H611" i="1"/>
  <c r="Q612" i="1"/>
  <c r="R548" i="1"/>
  <c r="Q553" i="1"/>
  <c r="Q555" i="1"/>
  <c r="D564" i="1"/>
  <c r="L564" i="1"/>
  <c r="P564" i="1"/>
  <c r="Q569" i="1"/>
  <c r="Q568" i="1" s="1"/>
  <c r="Q564" i="1" s="1"/>
  <c r="F568" i="1"/>
  <c r="F564" i="1" s="1"/>
  <c r="Q629" i="1"/>
  <c r="F628" i="1"/>
  <c r="R573" i="1"/>
  <c r="R581" i="1"/>
  <c r="Q606" i="1"/>
  <c r="Q605" i="1" s="1"/>
  <c r="Q600" i="1" s="1"/>
  <c r="R631" i="1"/>
  <c r="H531" i="1"/>
  <c r="R532" i="1"/>
  <c r="R531" i="1" s="1"/>
  <c r="Q534" i="1"/>
  <c r="F533" i="1"/>
  <c r="Q536" i="1"/>
  <c r="Q549" i="1"/>
  <c r="R552" i="1"/>
  <c r="Q573" i="1"/>
  <c r="Q581" i="1"/>
  <c r="I600" i="1"/>
  <c r="M600" i="1"/>
  <c r="R606" i="1"/>
  <c r="H605" i="1"/>
  <c r="Q613" i="1"/>
  <c r="F611" i="1"/>
  <c r="F607" i="1" s="1"/>
  <c r="Q631" i="1"/>
  <c r="N202" i="1" l="1"/>
  <c r="R46" i="1"/>
  <c r="S46" i="1" s="1"/>
  <c r="Q571" i="1"/>
  <c r="R571" i="1"/>
  <c r="J584" i="1"/>
  <c r="K24" i="1"/>
  <c r="F222" i="1"/>
  <c r="G584" i="1"/>
  <c r="L202" i="1"/>
  <c r="K202" i="1"/>
  <c r="N24" i="1"/>
  <c r="D289" i="1"/>
  <c r="S53" i="1"/>
  <c r="R62" i="1"/>
  <c r="R61" i="1" s="1"/>
  <c r="S61" i="1" s="1"/>
  <c r="Q46" i="1"/>
  <c r="O24" i="1"/>
  <c r="O584" i="1"/>
  <c r="D202" i="1"/>
  <c r="D22" i="1"/>
  <c r="K584" i="1"/>
  <c r="H259" i="1"/>
  <c r="N584" i="1"/>
  <c r="M202" i="1"/>
  <c r="Q142" i="1"/>
  <c r="M289" i="1"/>
  <c r="G24" i="1"/>
  <c r="K289" i="1"/>
  <c r="R215" i="1"/>
  <c r="S215" i="1" s="1"/>
  <c r="I24" i="1"/>
  <c r="Q515" i="1"/>
  <c r="Q510" i="1" s="1"/>
  <c r="Q503" i="1" s="1"/>
  <c r="R44" i="1"/>
  <c r="R40" i="1"/>
  <c r="S40" i="1" s="1"/>
  <c r="I502" i="1"/>
  <c r="R93" i="1"/>
  <c r="S93" i="1" s="1"/>
  <c r="G27" i="1"/>
  <c r="F138" i="1"/>
  <c r="F24" i="1" s="1"/>
  <c r="Q40" i="1"/>
  <c r="Q38" i="1" s="1"/>
  <c r="D27" i="1"/>
  <c r="M584" i="1"/>
  <c r="D24" i="1"/>
  <c r="P21" i="1"/>
  <c r="I202" i="1"/>
  <c r="I584" i="1"/>
  <c r="F237" i="1"/>
  <c r="F202" i="1" s="1"/>
  <c r="F51" i="1"/>
  <c r="H43" i="1"/>
  <c r="H88" i="1"/>
  <c r="H210" i="1"/>
  <c r="Q93" i="1"/>
  <c r="Q88" i="1" s="1"/>
  <c r="P27" i="1"/>
  <c r="E202" i="1"/>
  <c r="P24" i="1"/>
  <c r="E22" i="1"/>
  <c r="Q44" i="1"/>
  <c r="Q43" i="1" s="1"/>
  <c r="D584" i="1"/>
  <c r="N502" i="1"/>
  <c r="G502" i="1"/>
  <c r="K502" i="1"/>
  <c r="Q106" i="1"/>
  <c r="M20" i="1"/>
  <c r="R331" i="1"/>
  <c r="S331" i="1" s="1"/>
  <c r="J202" i="1"/>
  <c r="J22" i="1"/>
  <c r="L27" i="1"/>
  <c r="Q521" i="1"/>
  <c r="J502" i="1"/>
  <c r="Q331" i="1"/>
  <c r="E24" i="1"/>
  <c r="K27" i="1"/>
  <c r="S540" i="1"/>
  <c r="S530" i="1"/>
  <c r="P22" i="1"/>
  <c r="I289" i="1"/>
  <c r="M24" i="1"/>
  <c r="P584" i="1"/>
  <c r="F325" i="1"/>
  <c r="I27" i="1"/>
  <c r="N20" i="1"/>
  <c r="Q539" i="1"/>
  <c r="Q425" i="1"/>
  <c r="Q421" i="1" s="1"/>
  <c r="Q57" i="1"/>
  <c r="K22" i="1"/>
  <c r="H414" i="1"/>
  <c r="L21" i="1"/>
  <c r="R246" i="1"/>
  <c r="S246" i="1" s="1"/>
  <c r="Q215" i="1"/>
  <c r="Q210" i="1" s="1"/>
  <c r="Q203" i="1" s="1"/>
  <c r="G202" i="1"/>
  <c r="R153" i="1"/>
  <c r="S153" i="1" s="1"/>
  <c r="R57" i="1"/>
  <c r="S57" i="1" s="1"/>
  <c r="E27" i="1"/>
  <c r="O502" i="1"/>
  <c r="P202" i="1"/>
  <c r="G22" i="1"/>
  <c r="E21" i="1"/>
  <c r="H592" i="1"/>
  <c r="Q533" i="1"/>
  <c r="L24" i="1"/>
  <c r="L289" i="1"/>
  <c r="E289" i="1"/>
  <c r="R142" i="1"/>
  <c r="S142" i="1" s="1"/>
  <c r="R238" i="1"/>
  <c r="L20" i="1"/>
  <c r="O22" i="1"/>
  <c r="Q238" i="1"/>
  <c r="F584" i="1"/>
  <c r="R628" i="1"/>
  <c r="H564" i="1"/>
  <c r="E502" i="1"/>
  <c r="N289" i="1"/>
  <c r="Q52" i="1"/>
  <c r="D21" i="1"/>
  <c r="D20" i="1"/>
  <c r="M502" i="1"/>
  <c r="O27" i="1"/>
  <c r="R533" i="1"/>
  <c r="S533" i="1" s="1"/>
  <c r="F520" i="1"/>
  <c r="R305" i="1"/>
  <c r="S305" i="1" s="1"/>
  <c r="Q228" i="1"/>
  <c r="R106" i="1"/>
  <c r="S106" i="1" s="1"/>
  <c r="F73" i="1"/>
  <c r="R568" i="1"/>
  <c r="S569" i="1"/>
  <c r="Q325" i="1"/>
  <c r="Q74" i="1"/>
  <c r="N21" i="1"/>
  <c r="F35" i="1"/>
  <c r="F28" i="1" s="1"/>
  <c r="D502" i="1"/>
  <c r="Q153" i="1"/>
  <c r="R515" i="1"/>
  <c r="S516" i="1"/>
  <c r="G289" i="1"/>
  <c r="Q358" i="1"/>
  <c r="F26" i="1"/>
  <c r="R339" i="1"/>
  <c r="S339" i="1" s="1"/>
  <c r="O202" i="1"/>
  <c r="Q63" i="1"/>
  <c r="R299" i="1"/>
  <c r="S299" i="1" s="1"/>
  <c r="S300" i="1"/>
  <c r="M22" i="1"/>
  <c r="J21" i="1"/>
  <c r="O289" i="1"/>
  <c r="O21" i="1"/>
  <c r="L584" i="1"/>
  <c r="R544" i="1"/>
  <c r="S544" i="1" s="1"/>
  <c r="Q611" i="1"/>
  <c r="Q607" i="1" s="1"/>
  <c r="F538" i="1"/>
  <c r="Q246" i="1"/>
  <c r="G21" i="1"/>
  <c r="H510" i="1"/>
  <c r="I22" i="1"/>
  <c r="K21" i="1"/>
  <c r="S539" i="1"/>
  <c r="Q429" i="1"/>
  <c r="H338" i="1"/>
  <c r="S327" i="1"/>
  <c r="R326" i="1"/>
  <c r="H237" i="1"/>
  <c r="H222" i="1"/>
  <c r="H26" i="1"/>
  <c r="H131" i="1"/>
  <c r="S238" i="1"/>
  <c r="R145" i="1"/>
  <c r="S146" i="1"/>
  <c r="H51" i="1"/>
  <c r="I21" i="1"/>
  <c r="E20" i="1"/>
  <c r="S44" i="1"/>
  <c r="R43" i="1"/>
  <c r="S43" i="1" s="1"/>
  <c r="R605" i="1"/>
  <c r="S606" i="1"/>
  <c r="Q305" i="1"/>
  <c r="Q297" i="1" s="1"/>
  <c r="Q290" i="1" s="1"/>
  <c r="R429" i="1"/>
  <c r="S429" i="1" s="1"/>
  <c r="H325" i="1"/>
  <c r="P289" i="1"/>
  <c r="H538" i="1"/>
  <c r="F297" i="1"/>
  <c r="F290" i="1" s="1"/>
  <c r="R269" i="1"/>
  <c r="S270" i="1"/>
  <c r="H138" i="1"/>
  <c r="R140" i="1"/>
  <c r="S140" i="1" s="1"/>
  <c r="S141" i="1"/>
  <c r="S89" i="1"/>
  <c r="L22" i="1"/>
  <c r="M27" i="1"/>
  <c r="O20" i="1"/>
  <c r="M21" i="1"/>
  <c r="R63" i="1"/>
  <c r="S63" i="1" s="1"/>
  <c r="S39" i="1"/>
  <c r="Q628" i="1"/>
  <c r="H607" i="1"/>
  <c r="L502" i="1"/>
  <c r="Q544" i="1"/>
  <c r="Q538" i="1" s="1"/>
  <c r="H520" i="1"/>
  <c r="P502" i="1"/>
  <c r="R521" i="1"/>
  <c r="Q339" i="1"/>
  <c r="H421" i="1"/>
  <c r="H297" i="1"/>
  <c r="S361" i="1"/>
  <c r="R358" i="1"/>
  <c r="S358" i="1" s="1"/>
  <c r="J289" i="1"/>
  <c r="R272" i="1"/>
  <c r="S272" i="1" s="1"/>
  <c r="F338" i="1"/>
  <c r="H265" i="1"/>
  <c r="N22" i="1"/>
  <c r="K20" i="1"/>
  <c r="H600" i="1"/>
  <c r="S612" i="1"/>
  <c r="R611" i="1"/>
  <c r="R380" i="1"/>
  <c r="S380" i="1" s="1"/>
  <c r="S426" i="1"/>
  <c r="R425" i="1"/>
  <c r="Q380" i="1"/>
  <c r="Q272" i="1"/>
  <c r="Q145" i="1"/>
  <c r="Q222" i="1"/>
  <c r="R228" i="1"/>
  <c r="S228" i="1" s="1"/>
  <c r="R74" i="1"/>
  <c r="J35" i="1"/>
  <c r="J28" i="1" s="1"/>
  <c r="I20" i="1"/>
  <c r="P20" i="1"/>
  <c r="N27" i="1"/>
  <c r="G20" i="1"/>
  <c r="S62" i="1" l="1"/>
  <c r="H35" i="1"/>
  <c r="R88" i="1"/>
  <c r="S88" i="1" s="1"/>
  <c r="E19" i="1"/>
  <c r="F21" i="1"/>
  <c r="Q520" i="1"/>
  <c r="Q502" i="1" s="1"/>
  <c r="P19" i="1"/>
  <c r="R237" i="1"/>
  <c r="S237" i="1" s="1"/>
  <c r="N19" i="1"/>
  <c r="F22" i="1"/>
  <c r="F502" i="1"/>
  <c r="Q237" i="1"/>
  <c r="Q202" i="1" s="1"/>
  <c r="H258" i="1"/>
  <c r="R210" i="1"/>
  <c r="R203" i="1" s="1"/>
  <c r="R38" i="1"/>
  <c r="R35" i="1" s="1"/>
  <c r="Q51" i="1"/>
  <c r="Q138" i="1"/>
  <c r="Q24" i="1" s="1"/>
  <c r="H73" i="1"/>
  <c r="F27" i="1"/>
  <c r="D19" i="1"/>
  <c r="R297" i="1"/>
  <c r="S297" i="1" s="1"/>
  <c r="Q35" i="1"/>
  <c r="Q28" i="1" s="1"/>
  <c r="Q20" i="1" s="1"/>
  <c r="K19" i="1"/>
  <c r="Q584" i="1"/>
  <c r="H203" i="1"/>
  <c r="Q73" i="1"/>
  <c r="H585" i="1"/>
  <c r="G19" i="1"/>
  <c r="R538" i="1"/>
  <c r="S538" i="1" s="1"/>
  <c r="I19" i="1"/>
  <c r="O19" i="1"/>
  <c r="L19" i="1"/>
  <c r="H503" i="1"/>
  <c r="Q26" i="1"/>
  <c r="R510" i="1"/>
  <c r="S515" i="1"/>
  <c r="M19" i="1"/>
  <c r="R564" i="1"/>
  <c r="S564" i="1" s="1"/>
  <c r="S568" i="1"/>
  <c r="S611" i="1"/>
  <c r="R607" i="1"/>
  <c r="S607" i="1" s="1"/>
  <c r="H24" i="1"/>
  <c r="F289" i="1"/>
  <c r="F20" i="1"/>
  <c r="R338" i="1"/>
  <c r="S338" i="1" s="1"/>
  <c r="J27" i="1"/>
  <c r="J20" i="1"/>
  <c r="J19" i="1" s="1"/>
  <c r="S425" i="1"/>
  <c r="R421" i="1"/>
  <c r="S421" i="1" s="1"/>
  <c r="H290" i="1"/>
  <c r="Q338" i="1"/>
  <c r="S605" i="1"/>
  <c r="R600" i="1"/>
  <c r="S145" i="1"/>
  <c r="R138" i="1"/>
  <c r="R51" i="1"/>
  <c r="S74" i="1"/>
  <c r="R73" i="1"/>
  <c r="R520" i="1"/>
  <c r="S521" i="1"/>
  <c r="S38" i="1"/>
  <c r="S269" i="1"/>
  <c r="R265" i="1"/>
  <c r="S265" i="1" s="1"/>
  <c r="R325" i="1"/>
  <c r="S325" i="1" s="1"/>
  <c r="S326" i="1"/>
  <c r="R26" i="1"/>
  <c r="S26" i="1" s="1"/>
  <c r="R222" i="1"/>
  <c r="S222" i="1" s="1"/>
  <c r="H21" i="1"/>
  <c r="H28" i="1" l="1"/>
  <c r="Q21" i="1"/>
  <c r="H23" i="1"/>
  <c r="H584" i="1"/>
  <c r="F19" i="1"/>
  <c r="S210" i="1"/>
  <c r="H22" i="1"/>
  <c r="R290" i="1"/>
  <c r="R289" i="1" s="1"/>
  <c r="S289" i="1" s="1"/>
  <c r="Q22" i="1"/>
  <c r="Q19" i="1" s="1"/>
  <c r="H202" i="1"/>
  <c r="Q27" i="1"/>
  <c r="S510" i="1"/>
  <c r="R503" i="1"/>
  <c r="S503" i="1" s="1"/>
  <c r="H502" i="1"/>
  <c r="S203" i="1"/>
  <c r="R202" i="1"/>
  <c r="S202" i="1" s="1"/>
  <c r="S520" i="1"/>
  <c r="S51" i="1"/>
  <c r="R21" i="1"/>
  <c r="S21" i="1" s="1"/>
  <c r="S600" i="1"/>
  <c r="R584" i="1"/>
  <c r="S584" i="1" s="1"/>
  <c r="S73" i="1"/>
  <c r="R22" i="1"/>
  <c r="S22" i="1" s="1"/>
  <c r="S138" i="1"/>
  <c r="R24" i="1"/>
  <c r="S24" i="1" s="1"/>
  <c r="S35" i="1"/>
  <c r="R28" i="1"/>
  <c r="H289" i="1"/>
  <c r="H27" i="1"/>
  <c r="H20" i="1"/>
  <c r="Q289" i="1"/>
  <c r="S290" i="1" l="1"/>
  <c r="R502" i="1"/>
  <c r="S502" i="1" s="1"/>
  <c r="H19" i="1"/>
  <c r="R27" i="1"/>
  <c r="S27" i="1" s="1"/>
  <c r="R20" i="1"/>
  <c r="S28" i="1"/>
  <c r="S20" i="1" l="1"/>
  <c r="R19" i="1"/>
  <c r="S19" i="1" l="1"/>
</calcChain>
</file>

<file path=xl/sharedStrings.xml><?xml version="1.0" encoding="utf-8"?>
<sst xmlns="http://schemas.openxmlformats.org/spreadsheetml/2006/main" count="3050" uniqueCount="1190">
  <si>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</si>
  <si>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</si>
  <si>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</si>
  <si>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</si>
  <si>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</si>
  <si>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</si>
  <si>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</si>
  <si>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12.12.2019№ 23@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</si>
  <si>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</si>
  <si>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</si>
  <si>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</si>
  <si>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</si>
  <si>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</si>
  <si>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01.01.2020 года, млн рублей 
(с НДС) </t>
  </si>
  <si>
    <t xml:space="preserve">Остаток финансирования капитальных вложений 
на  01.01.2020 года  в прогнозных ценах соответствующих лет,  млн рублей (с НДС) </t>
  </si>
  <si>
    <t>Финансирование капитальных вложений года 2020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</si>
  <si>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</si>
  <si>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</si>
  <si>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</si>
  <si>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</si>
  <si>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</si>
  <si>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</si>
  <si>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</si>
  <si>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</si>
  <si>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</si>
  <si>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</si>
  <si>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</si>
  <si>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</si>
  <si>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</si>
  <si>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</si>
  <si>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</si>
  <si>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</si>
  <si>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</si>
  <si>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</si>
  <si>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</si>
  <si>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</si>
  <si>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</si>
  <si>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</si>
  <si>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</si>
  <si>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</si>
  <si>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</si>
  <si>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</si>
  <si>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</si>
  <si>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</si>
  <si>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</si>
  <si>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</si>
  <si>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</si>
  <si>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</si>
  <si>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</si>
  <si>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</si>
  <si>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</si>
  <si>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</si>
  <si>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</si>
  <si>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</si>
  <si>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</si>
  <si>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</si>
  <si>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</si>
  <si>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</si>
  <si>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</si>
  <si>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</si>
  <si>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</si>
  <si>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</si>
  <si>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</si>
  <si>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</si>
  <si>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</si>
  <si>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</si>
  <si>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</si>
  <si>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</si>
  <si>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</si>
  <si>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</si>
  <si>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</si>
  <si>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</si>
  <si>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 xml:space="preserve">Финансирование услуг по регламентированным закупкам 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</si>
  <si>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</si>
  <si>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</si>
  <si>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</si>
  <si>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</si>
  <si>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Гашение КЗ за 2019г., изменение графика работ в 2019 г. повляло на образование КЗ на начало 2020г. И возникновению обязательств для финансирования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</si>
  <si>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</si>
  <si>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</si>
  <si>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</si>
  <si>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</si>
  <si>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Своевременное проведение закупочных процедур. 100% поставка давальческих материалов и готовность подрядной организации к выполнению договорных обязательств.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</si>
  <si>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</si>
  <si>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</si>
  <si>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Погашение КЗ  за 2019г. (гарантийных обязательств) не предусмотренных в плане 2020г.</t>
  </si>
  <si>
    <t>Реконструкция ТМ-33 от ХТЭЦ-3 с применением инновационных технологий ППУ и ОДК. ХТС</t>
  </si>
  <si>
    <t>F_505-ХТСКх-19тп</t>
  </si>
  <si>
    <t>Финансирование досрочно поставленных материалов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</si>
  <si>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</si>
  <si>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</si>
  <si>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Фактически сложившаяся КЗ за 2019г. меньше, чем планировалось</t>
  </si>
  <si>
    <t>Реконструкция ТМ-31 от ТК 319.11  в направлении  ТК 319.13,  Ду 1000 мм L=514 м, в г. Хабаровске</t>
  </si>
  <si>
    <t>I_505-ХТСКх-68тп</t>
  </si>
  <si>
    <t>Отсутствие по факту  КЗ за 2019г.  Планировалось гарантийное обяхательство</t>
  </si>
  <si>
    <t>Строительство ПНС-324 (450 Гкал/час) ХТС</t>
  </si>
  <si>
    <t>F_505-ХТСКх-20тп</t>
  </si>
  <si>
    <t>Внеплановый проект (старнирование затрат в отчетном периоде из-за техничекой ошибкой в распределении затрат по страхованию объекта в 1 квартале 2020)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</si>
  <si>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</si>
  <si>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</si>
  <si>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</si>
  <si>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</si>
  <si>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</si>
  <si>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</si>
  <si>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</si>
  <si>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</si>
  <si>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уточнение графика выполнения ПИР</t>
  </si>
  <si>
    <t>Реконструкция градирни № 5 Хабаровской ТЭЦ-1</t>
  </si>
  <si>
    <t>H_505-ХГ-122</t>
  </si>
  <si>
    <t>уточнение графика выполнения СМР</t>
  </si>
  <si>
    <t>Реконструкция ПЭН (питательных электронасосов) на СП "Хабаровская ТЭЦ-3"  (2 шт)</t>
  </si>
  <si>
    <t>I_505-ХГ-137</t>
  </si>
  <si>
    <t>Влияние фактически сложившейся КЗ на 01.01.2020. Финансирование услуг по регламентированным закупкам, материалам и оборудованию.</t>
  </si>
  <si>
    <t>прочие затраты, связанные с закупочной деятельностью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</si>
  <si>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</si>
  <si>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</si>
  <si>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</si>
  <si>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</si>
  <si>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</si>
  <si>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</si>
  <si>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Погашение КЗ  за 2019г. не предусмотренно в плане 2020г.</t>
  </si>
  <si>
    <t>Перевод котла № 4 Хабаровской ТЭЦ-2 на газовое топливо</t>
  </si>
  <si>
    <t>F_505-ХТСКх-1</t>
  </si>
  <si>
    <t>Финансирование досрочно поставленной продукции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</si>
  <si>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</si>
  <si>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</si>
  <si>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</si>
  <si>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</si>
  <si>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</si>
  <si>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</si>
  <si>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Договор подряда расторгнут. Ведутся закупочные процедуры по выбору нового контрагента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</si>
  <si>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</si>
  <si>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</si>
  <si>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</si>
  <si>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</si>
  <si>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Финансирование прочих затрат</t>
  </si>
  <si>
    <t>Наращивание золоотвала №2 (1 очередь) Хабаровской ТЭЦ-3 на 1800 тыс. м3</t>
  </si>
  <si>
    <t>H_505-ХГ-57</t>
  </si>
  <si>
    <t xml:space="preserve">Отсутствие обязательств для финансирования </t>
  </si>
  <si>
    <t>Реконструкция системы сброса сточных вод золоотвала Комсомольской ТЭЦ-2</t>
  </si>
  <si>
    <t>I_505-ХГ-90</t>
  </si>
  <si>
    <t>Влияние фактически сложившейся КЗ на 01.01.2020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</si>
  <si>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</si>
  <si>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</si>
  <si>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</si>
  <si>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</si>
  <si>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</si>
  <si>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</si>
  <si>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</si>
  <si>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</si>
  <si>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Заполненность баков водой для подпитки ТЭЦ, не позволила подрядчику осуществить работы согласно графику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</si>
  <si>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</si>
  <si>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</si>
  <si>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Финансирование поступившего  насосного оборудования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</si>
  <si>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</si>
  <si>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</si>
  <si>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</si>
  <si>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</si>
  <si>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</si>
  <si>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</si>
  <si>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</si>
  <si>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</si>
  <si>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</si>
  <si>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</si>
  <si>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Финансирование фактически поставленной продукции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</si>
  <si>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</si>
  <si>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</si>
  <si>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</si>
  <si>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</si>
  <si>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</si>
  <si>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</si>
  <si>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</si>
  <si>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</si>
  <si>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</si>
  <si>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</si>
  <si>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Финансирование фактически поставленной продукции.  Перенос срока проведения работ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</si>
  <si>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</si>
  <si>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</si>
  <si>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Влияние фактически сложившейся КЗ на 01.01.2020.Финансирование фактически поставленной продукции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</si>
  <si>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</si>
  <si>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</si>
  <si>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</si>
  <si>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</si>
  <si>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</si>
  <si>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</si>
  <si>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Финансирование согласно договорным условиям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</si>
  <si>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</si>
  <si>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</si>
  <si>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Влияние фактически сложившейся КЗ на 01.01.2020.Финансирование фактически поставленной продукции и выполненных работ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</si>
  <si>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</si>
  <si>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</si>
  <si>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</si>
  <si>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</si>
  <si>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</si>
  <si>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</si>
  <si>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</si>
  <si>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</si>
  <si>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</si>
  <si>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</si>
  <si>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Проведено авансирование подрядных работ согласно условиям по договору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</si>
  <si>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</si>
  <si>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</si>
  <si>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</si>
  <si>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</si>
  <si>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Фактически сложившаяся КЗ за 2019г. меньше запланированной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</si>
  <si>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</si>
  <si>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</si>
  <si>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</si>
  <si>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</si>
  <si>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</si>
  <si>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</si>
  <si>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</si>
  <si>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</si>
  <si>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</si>
  <si>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</si>
  <si>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</si>
  <si>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</si>
  <si>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</si>
  <si>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</si>
  <si>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</si>
  <si>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</si>
  <si>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</si>
  <si>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</si>
  <si>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</si>
  <si>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</si>
  <si>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</si>
  <si>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</si>
  <si>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</si>
  <si>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</si>
  <si>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</si>
  <si>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</si>
  <si>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</si>
  <si>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</si>
  <si>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</si>
  <si>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</si>
  <si>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</si>
  <si>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</si>
  <si>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Оплата поставленного оборудования и фактически сложившейся КЗ на 01.01.2020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</si>
  <si>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</si>
  <si>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</si>
  <si>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</si>
  <si>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</si>
  <si>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</si>
  <si>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</si>
  <si>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Оплата услуг подрядчика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</si>
  <si>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</si>
  <si>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</si>
  <si>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</si>
  <si>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</si>
  <si>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</si>
  <si>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</si>
  <si>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</si>
  <si>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</si>
  <si>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</si>
  <si>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</si>
  <si>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</si>
  <si>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</si>
  <si>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</si>
  <si>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</si>
  <si>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Длительное проведение закупочных процедур</t>
  </si>
  <si>
    <t>Замена трансформатора ТДЦ-125000/110 на трансформатор ТДЦ-160000/110 ХТЭЦ-1, 1 шт.</t>
  </si>
  <si>
    <t>K_505-ХГ-147</t>
  </si>
  <si>
    <t>Влияние фактически сложившейся КЗ на 01.01.2020.Финансирование фактически  выполненных работ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</si>
  <si>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</si>
  <si>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</si>
  <si>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Финансирование фактически  выполненных работ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</si>
  <si>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</si>
  <si>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</si>
  <si>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</si>
  <si>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</si>
  <si>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</si>
  <si>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</si>
  <si>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</si>
  <si>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</si>
  <si>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Отсутствие обязательств для финансирования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</si>
  <si>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</si>
  <si>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</si>
  <si>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</si>
  <si>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</si>
  <si>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</si>
  <si>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</si>
  <si>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</si>
  <si>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</si>
  <si>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</si>
  <si>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</si>
  <si>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Погашение КЗ  за 2019г. не предусмотренно в плане 2020г. Изменение потребности финансирования   в связи с корректировкой графика реализации проекта по причине необходимости проведения дополнительных проектно-изыскательских работ 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</si>
  <si>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</si>
  <si>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</si>
  <si>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</si>
  <si>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</si>
  <si>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</si>
  <si>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</si>
  <si>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</si>
  <si>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</si>
  <si>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</si>
  <si>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</si>
  <si>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</si>
  <si>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</si>
  <si>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</si>
  <si>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</si>
  <si>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</si>
  <si>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</si>
  <si>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</si>
  <si>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</si>
  <si>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</si>
  <si>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</si>
  <si>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</si>
  <si>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</si>
  <si>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</si>
  <si>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</si>
  <si>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Финансирование в связи с наращиванием темпов работ подрядчиком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</si>
  <si>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</si>
  <si>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</si>
  <si>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Авансирование по условиям договора оказания услуг, финансирование досрочно поставленной продукции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</si>
  <si>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</si>
  <si>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</si>
  <si>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</si>
  <si>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</si>
  <si>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</si>
  <si>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</si>
  <si>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</si>
  <si>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</si>
  <si>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</si>
  <si>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</si>
  <si>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</si>
  <si>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</si>
  <si>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 xml:space="preserve">Финансирование выполненных работ 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</si>
  <si>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</si>
  <si>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</si>
  <si>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</si>
  <si>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</si>
  <si>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</si>
  <si>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</si>
  <si>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</si>
  <si>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</si>
  <si>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</si>
  <si>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</si>
  <si>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</si>
  <si>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</si>
  <si>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</si>
  <si>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</si>
  <si>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</si>
  <si>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</si>
  <si>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</si>
  <si>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</si>
  <si>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Поставка ранее планового срока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</si>
  <si>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</si>
  <si>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</si>
  <si>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</si>
  <si>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</si>
  <si>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</si>
  <si>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</si>
  <si>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</si>
  <si>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</si>
  <si>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</si>
  <si>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</si>
  <si>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</si>
  <si>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</si>
  <si>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</si>
  <si>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</si>
  <si>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</si>
  <si>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</si>
  <si>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</si>
  <si>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</si>
  <si>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</si>
  <si>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</si>
  <si>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</si>
  <si>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</si>
  <si>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</si>
  <si>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</si>
  <si>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</si>
  <si>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</si>
  <si>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</si>
  <si>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</si>
  <si>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</si>
  <si>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</si>
  <si>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</si>
  <si>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</si>
  <si>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</si>
  <si>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</si>
  <si>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</si>
  <si>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</si>
  <si>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</si>
  <si>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</si>
  <si>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</si>
  <si>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</si>
  <si>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</si>
  <si>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</si>
  <si>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Внеплановый проект (исключение проекта H_505-ХТСКх-34-23 и разбивка его на структурные подразделения)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</si>
  <si>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</si>
  <si>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</si>
  <si>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</si>
  <si>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</si>
  <si>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шт.,ХТС-3 шт, ХТЭЦ-2 - 1 шт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</si>
  <si>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</si>
  <si>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</si>
  <si>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</si>
  <si>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</si>
  <si>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</si>
  <si>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</si>
  <si>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</si>
  <si>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</si>
  <si>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</si>
  <si>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</si>
  <si>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</si>
  <si>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</si>
  <si>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</si>
  <si>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Поставка оборудования ранее установленного срока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</si>
  <si>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</si>
  <si>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</si>
  <si>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</si>
  <si>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</si>
  <si>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</si>
  <si>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</si>
  <si>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</si>
  <si>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</si>
  <si>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</si>
  <si>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</si>
  <si>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</si>
  <si>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</si>
  <si>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</si>
  <si>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</si>
  <si>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Внеплановый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</si>
  <si>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</si>
  <si>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</si>
  <si>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</si>
  <si>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</si>
  <si>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</si>
  <si>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</si>
  <si>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</si>
  <si>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</si>
  <si>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</si>
  <si>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</si>
  <si>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</si>
  <si>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</si>
  <si>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</si>
  <si>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</si>
  <si>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</si>
  <si>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</si>
  <si>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</si>
  <si>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</si>
  <si>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</si>
  <si>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</si>
  <si>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</si>
  <si>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</si>
  <si>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</si>
  <si>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</si>
  <si>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</si>
  <si>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</si>
  <si>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</si>
  <si>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Перенос оплат между объектами (материалы)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</si>
  <si>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</si>
  <si>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</si>
  <si>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Финансирование материалов по факту поставки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</si>
  <si>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</si>
  <si>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</si>
  <si>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</si>
  <si>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</si>
  <si>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</si>
  <si>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</si>
  <si>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Отставание вызвано необходимостью принятия новых технических решений при установке пожарных резервуаров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</si>
  <si>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</si>
  <si>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</si>
  <si>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</si>
  <si>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</si>
  <si>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</si>
  <si>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</si>
  <si>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</si>
  <si>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</si>
  <si>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</si>
  <si>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</si>
  <si>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</si>
  <si>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</si>
  <si>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</si>
  <si>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</si>
  <si>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</si>
  <si>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</si>
  <si>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</si>
  <si>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</si>
  <si>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</si>
  <si>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</si>
  <si>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</si>
  <si>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</si>
  <si>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</si>
  <si>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</si>
  <si>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</si>
  <si>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</si>
  <si>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</si>
  <si>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</si>
  <si>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</si>
  <si>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</si>
  <si>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Влияние фактически сложившейся КЗ на 01.01.2020.   Изменение стоимости проекта на основании заключенных договоров.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</si>
  <si>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</si>
  <si>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</si>
  <si>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Изменение графика выполнения работ</t>
  </si>
  <si>
    <t>Установка частотнорегулируемого привода на КЭН ТА ст. № 6, № 7 СП РГРЭС</t>
  </si>
  <si>
    <t>H_505-АГ-43</t>
  </si>
  <si>
    <t>Отсутствие обязательств по финансированию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</si>
  <si>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</si>
  <si>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</si>
  <si>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</si>
  <si>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</si>
  <si>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Проект исключен из программы на 2020 год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</si>
  <si>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</si>
  <si>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</si>
  <si>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</si>
  <si>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</si>
  <si>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</si>
  <si>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Финансирование фактически сложившейся КЗ на 01.01.2020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</si>
  <si>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</si>
  <si>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</si>
  <si>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</si>
  <si>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</si>
  <si>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</si>
  <si>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</si>
  <si>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</si>
  <si>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</si>
  <si>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</si>
  <si>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</si>
  <si>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</si>
  <si>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</si>
  <si>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</si>
  <si>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</si>
  <si>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</si>
  <si>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</si>
  <si>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</si>
  <si>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</si>
  <si>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</si>
  <si>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</si>
  <si>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</si>
  <si>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</si>
  <si>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</si>
  <si>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</si>
  <si>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</si>
  <si>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</si>
  <si>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</si>
  <si>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</si>
  <si>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</si>
  <si>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</si>
  <si>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</si>
  <si>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</si>
  <si>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</si>
  <si>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</si>
  <si>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</si>
  <si>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Изменение стоимости аренды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</si>
  <si>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</si>
  <si>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</si>
  <si>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</si>
  <si>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</si>
  <si>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</si>
  <si>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</si>
  <si>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</si>
  <si>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</si>
  <si>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</si>
  <si>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</si>
  <si>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</si>
  <si>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</si>
  <si>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</si>
  <si>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</si>
  <si>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длительное проведение закупочных процедур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</si>
  <si>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</si>
  <si>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</si>
  <si>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</si>
  <si>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</si>
  <si>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</si>
  <si>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</si>
  <si>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</si>
  <si>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</si>
  <si>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</si>
  <si>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</si>
  <si>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</si>
  <si>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</si>
  <si>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</si>
  <si>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</si>
  <si>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</si>
  <si>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</si>
  <si>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</si>
  <si>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</si>
  <si>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Увеличение стоимости по результатам закупочных процедур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</si>
  <si>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</si>
  <si>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</si>
  <si>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</si>
  <si>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</si>
  <si>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</si>
  <si>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</si>
  <si>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</si>
  <si>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</si>
  <si>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</si>
  <si>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</si>
  <si>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</si>
  <si>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</si>
  <si>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</si>
  <si>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</si>
  <si>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</si>
  <si>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</si>
  <si>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</si>
  <si>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</si>
  <si>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Внеплановый проект. Включение в ИПР на основании заключенного договора о подключении к системам теплоснабжения.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</si>
  <si>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</si>
  <si>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</si>
  <si>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</si>
  <si>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</si>
  <si>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</si>
  <si>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</si>
  <si>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</si>
  <si>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</si>
  <si>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</si>
  <si>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</si>
  <si>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</si>
  <si>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</si>
  <si>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</si>
  <si>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</si>
  <si>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</si>
  <si>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</si>
  <si>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</si>
  <si>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</si>
  <si>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</si>
  <si>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</si>
  <si>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</si>
  <si>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</si>
  <si>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</si>
  <si>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</si>
  <si>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</si>
  <si>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</si>
  <si>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</si>
  <si>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</si>
  <si>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</si>
  <si>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</si>
  <si>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</si>
  <si>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</si>
  <si>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</si>
  <si>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</si>
  <si>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</si>
  <si>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</si>
  <si>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</si>
  <si>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</si>
  <si>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</si>
  <si>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</si>
  <si>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</si>
  <si>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Перенос невыполненных объемов 2019г в 2020г. повлиял на фактич.объемы  финансирования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</si>
  <si>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</si>
  <si>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</si>
  <si>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</si>
  <si>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</si>
  <si>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</si>
  <si>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</si>
  <si>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</si>
  <si>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</si>
  <si>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</si>
  <si>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</si>
  <si>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</si>
  <si>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</si>
  <si>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Длительное проведение закупочных процедур.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</si>
  <si>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</si>
  <si>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</si>
  <si>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</si>
  <si>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</si>
  <si>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Возникновение обязательств для финансирования на основании заключенного договора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</si>
  <si>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</si>
  <si>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</si>
  <si>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</si>
  <si>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</si>
  <si>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</si>
  <si>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</si>
  <si>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</si>
  <si>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</si>
  <si>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</si>
  <si>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</si>
  <si>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</si>
  <si>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</si>
  <si>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</si>
  <si>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</si>
  <si>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</si>
  <si>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</si>
  <si>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</si>
  <si>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</si>
  <si>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Влияние фактически сложившейся КЗ на 01.01.2020. Финансирование работ согласно условий договора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</si>
  <si>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</si>
  <si>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</si>
  <si>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</si>
  <si>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</si>
  <si>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</si>
  <si>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</si>
  <si>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Влияние фактически сложившейся КЗ на 01.01.2020. Финансирование фактически поставленной продукции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</si>
  <si>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</si>
  <si>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</si>
  <si>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</si>
  <si>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</si>
  <si>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</si>
  <si>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</si>
  <si>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</si>
  <si>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</si>
  <si>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</si>
  <si>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</si>
  <si>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</si>
  <si>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</si>
  <si>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</si>
  <si>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</si>
  <si>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</si>
  <si>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</si>
  <si>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</si>
  <si>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</si>
  <si>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</si>
  <si>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</si>
  <si>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</si>
  <si>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</si>
  <si>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</si>
  <si>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</si>
  <si>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</si>
  <si>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</si>
  <si>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</si>
  <si>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</si>
  <si>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</si>
  <si>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</si>
  <si>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</si>
  <si>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</si>
  <si>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</si>
  <si>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</si>
  <si>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</si>
  <si>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</si>
  <si>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Изменение графика реализации проекта из-за поздней поставки МТР в 2019 году.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</si>
  <si>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</si>
  <si>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</si>
  <si>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</si>
  <si>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</si>
  <si>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</si>
  <si>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</si>
  <si>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</si>
  <si>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</si>
  <si>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</si>
  <si>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</si>
  <si>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Финансирование фактически поставленной продукции, выполненных работ по договору.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</si>
  <si>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</si>
  <si>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</si>
  <si>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</si>
  <si>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</si>
  <si>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</si>
  <si>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</si>
  <si>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</si>
  <si>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</si>
  <si>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</si>
  <si>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</si>
  <si>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</si>
  <si>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</si>
  <si>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</si>
  <si>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</si>
  <si>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</si>
  <si>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</si>
  <si>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 xml:space="preserve">Финансирование фактически выполненных работ 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</si>
  <si>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</si>
  <si>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</si>
  <si>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</si>
  <si>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</si>
  <si>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</si>
  <si>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</si>
  <si>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</si>
  <si>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</si>
  <si>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</si>
  <si>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</si>
  <si>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</si>
  <si>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</si>
  <si>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</si>
  <si>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</si>
  <si>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</si>
  <si>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Возникновение обязательств для финансирования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</si>
  <si>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</si>
  <si>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</si>
  <si>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</si>
  <si>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</si>
  <si>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</si>
  <si>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</si>
  <si>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</si>
  <si>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</si>
  <si>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</si>
  <si>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</si>
  <si>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</si>
  <si>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</si>
  <si>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</si>
  <si>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</si>
  <si>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</si>
  <si>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</si>
  <si>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</si>
  <si>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</si>
  <si>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</si>
  <si>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</si>
  <si>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</si>
  <si>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</si>
  <si>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</si>
  <si>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</si>
  <si>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</si>
  <si>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</si>
  <si>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</si>
  <si>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</si>
  <si>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</si>
  <si>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</si>
  <si>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</si>
  <si>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</si>
  <si>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</si>
  <si>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</si>
  <si>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</si>
  <si>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</si>
  <si>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</si>
  <si>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</si>
  <si>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</si>
  <si>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</si>
  <si>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</si>
  <si>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</si>
  <si>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</si>
  <si>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</si>
  <si>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</si>
  <si>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</si>
  <si>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</si>
  <si>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</si>
  <si>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</si>
  <si>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</si>
  <si>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</si>
  <si>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</si>
  <si>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</si>
  <si>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</si>
  <si>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</si>
  <si>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</si>
  <si>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</si>
  <si>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</si>
  <si>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</si>
  <si>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</si>
  <si>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</si>
  <si>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</si>
  <si>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</si>
  <si>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</si>
  <si>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</si>
  <si>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</si>
  <si>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</si>
  <si>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</si>
  <si>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</si>
  <si>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Приостановлена раелизация проекта по решению СД от сентября 2019 г и проработка вопроса по передаче проекта для дальнейшей реалиазции в ООО "Приморская ГРЭС"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</si>
  <si>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</si>
  <si>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</si>
  <si>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</si>
  <si>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</si>
  <si>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Изменение сроков проектирования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</si>
  <si>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</si>
  <si>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</si>
  <si>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Отсутствие решения по земле для строителсьтва АТЭЦ-2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</si>
  <si>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</si>
  <si>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</si>
  <si>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</si>
  <si>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</si>
  <si>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</si>
  <si>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</si>
  <si>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</si>
  <si>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</si>
  <si>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</si>
  <si>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</si>
  <si>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</si>
  <si>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</si>
  <si>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</si>
  <si>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</si>
  <si>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Финансирование оборудования, поставленного ранее установленного срока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</si>
  <si>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</si>
  <si>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</si>
  <si>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</si>
  <si>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</si>
  <si>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</si>
  <si>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</si>
  <si>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</si>
  <si>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</si>
  <si>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</si>
  <si>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</si>
  <si>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</si>
  <si>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</si>
  <si>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</si>
  <si>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</si>
  <si>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</si>
  <si>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</si>
  <si>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</si>
  <si>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</si>
  <si>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</si>
  <si>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</si>
  <si>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</si>
  <si>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</si>
  <si>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</si>
  <si>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</si>
  <si>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</si>
  <si>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</si>
  <si>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</si>
  <si>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</si>
  <si>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</si>
  <si>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</si>
  <si>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</si>
  <si>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</si>
  <si>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</si>
  <si>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</si>
  <si>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</si>
  <si>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</si>
  <si>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</si>
  <si>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</si>
  <si>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</si>
  <si>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</si>
  <si>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</si>
  <si>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</si>
  <si>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</si>
  <si>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</si>
  <si>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</si>
  <si>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</si>
  <si>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</si>
  <si>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</si>
  <si>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</si>
  <si>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</si>
  <si>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</si>
  <si>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</si>
  <si>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</si>
  <si>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</si>
  <si>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</si>
  <si>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</si>
  <si>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</si>
  <si>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</si>
  <si>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</si>
  <si>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</si>
  <si>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</si>
  <si>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</si>
  <si>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</si>
  <si>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</si>
  <si>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</si>
  <si>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</si>
  <si>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</si>
  <si>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</si>
  <si>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</si>
  <si>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</si>
  <si>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</si>
  <si>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</si>
  <si>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</si>
  <si>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</si>
  <si>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</si>
  <si>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</si>
  <si>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</si>
  <si>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</si>
  <si>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</si>
  <si>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</si>
  <si>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</si>
  <si>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</si>
  <si>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</si>
  <si>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</si>
  <si>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</si>
  <si>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</si>
  <si>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</si>
  <si>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</si>
  <si>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</si>
  <si>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</si>
  <si>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</si>
  <si>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</si>
  <si>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</si>
  <si>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</si>
  <si>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</si>
  <si>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</si>
  <si>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</si>
  <si>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</si>
  <si>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</si>
  <si>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</si>
  <si>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</si>
  <si>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</si>
  <si>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</si>
  <si>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</si>
  <si>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</si>
  <si>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</si>
  <si>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</si>
  <si>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</si>
  <si>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</si>
  <si>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</si>
  <si>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</si>
  <si>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</si>
  <si>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</si>
  <si>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</si>
  <si>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</si>
  <si>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</si>
  <si>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</si>
  <si>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</si>
  <si>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</si>
  <si>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</si>
  <si>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</si>
  <si>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</si>
  <si>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</si>
  <si>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</si>
  <si>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фактически принятых затрат по договору  с АО "РусГидроСнабжение" - услуги по закупкам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</si>
  <si>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</si>
  <si>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</si>
  <si>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</si>
  <si>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</si>
  <si>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</si>
  <si>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</si>
  <si>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</si>
  <si>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</si>
  <si>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</si>
  <si>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</si>
  <si>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</si>
  <si>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</si>
  <si>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</si>
  <si>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</si>
  <si>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</si>
  <si>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</si>
  <si>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</si>
  <si>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</si>
  <si>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</si>
  <si>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</si>
  <si>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</si>
  <si>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</si>
  <si>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Изменение объемов финансирования в связи с переносом работ в 2020г.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</si>
  <si>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</si>
  <si>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</si>
  <si>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</si>
  <si>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</si>
  <si>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</si>
  <si>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</si>
  <si>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</si>
  <si>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</si>
  <si>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</si>
  <si>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</si>
  <si>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</si>
  <si>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 Изменение условий финансирования  работ по результатам заключённых договорных соглашений.</t>
  </si>
  <si>
    <t xml:space="preserve">Реконструкция котлоагрегата БКЗ 75/39 ст.№5 ЧТЭЦ </t>
  </si>
  <si>
    <t>F_505-НГ-2</t>
  </si>
  <si>
    <t>возникновение обязательств по оплате по факту заключения договора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</si>
  <si>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</si>
  <si>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</si>
  <si>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</si>
  <si>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</si>
  <si>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</si>
  <si>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</si>
  <si>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</si>
  <si>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</si>
  <si>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</si>
  <si>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</si>
  <si>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</si>
  <si>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 xml:space="preserve">Уточнение сроков реалиазции проекта по результатам заключённых договорных соглашений. </t>
  </si>
  <si>
    <t>4.2.3</t>
  </si>
  <si>
    <t>Реконструкция  II очереди МТС г. Нерюнгри" НГРЭС</t>
  </si>
  <si>
    <t>J_505-НГ-84</t>
  </si>
  <si>
    <t>Изменение условий финансирования по результатам заключения договорных соглашений.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</si>
  <si>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</si>
  <si>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</si>
  <si>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</si>
  <si>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</si>
  <si>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</si>
  <si>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</si>
  <si>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</si>
  <si>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Отмена закупки в связи с переносом выполнения работ на 2021 год</t>
  </si>
  <si>
    <t>Реконструкция системы оборотного водоснабжения осветленной воды ШЗО Нерюнгринской ГРЭС</t>
  </si>
  <si>
    <t>H_505-НГ-48</t>
  </si>
  <si>
    <t>Изменение сроков реализации проекта в связи с распространением коронавирусной инфекции (COVID-19). Приняты затраты службы Заказчика.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</si>
  <si>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</si>
  <si>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</si>
  <si>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</si>
  <si>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</si>
  <si>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Длительное согласование с проектной организацией основных технический решений по проекту.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</si>
  <si>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</si>
  <si>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</si>
  <si>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</si>
  <si>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</si>
  <si>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</si>
  <si>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</si>
  <si>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</si>
  <si>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Изменение сроков реализации проекта по результатам заключения договорных соглашений.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</si>
  <si>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</si>
  <si>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</si>
  <si>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</si>
  <si>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</si>
  <si>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</si>
  <si>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</si>
  <si>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</si>
  <si>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</si>
  <si>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</si>
  <si>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</si>
  <si>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</si>
  <si>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</si>
  <si>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</si>
  <si>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</si>
  <si>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</si>
  <si>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</si>
  <si>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</si>
  <si>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</si>
  <si>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</si>
  <si>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</si>
  <si>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</si>
  <si>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</si>
  <si>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Нарушение подрядчиком сроков выполнения работ.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</si>
  <si>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</si>
  <si>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</si>
  <si>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</si>
  <si>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</si>
  <si>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</si>
  <si>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</si>
  <si>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</si>
  <si>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</si>
  <si>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</si>
  <si>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</si>
  <si>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</si>
  <si>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</si>
  <si>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</si>
  <si>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</si>
  <si>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Изменение сроков проектирования проекта. Ведутся работы по устранению замечаний Заказчика.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</si>
  <si>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</si>
  <si>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</si>
  <si>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</si>
  <si>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</si>
  <si>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</si>
  <si>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</si>
  <si>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</si>
  <si>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</si>
  <si>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Финансирование оборудования, поставленного ранее установленного срока.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</si>
  <si>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</si>
  <si>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</si>
  <si>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</si>
  <si>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</si>
  <si>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</si>
  <si>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</si>
  <si>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</si>
  <si>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</si>
  <si>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</si>
  <si>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</si>
  <si>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</si>
  <si>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</si>
  <si>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Финансирование оборудования, поставленного ранее установленного срока. Увеличение стоимости по результатам закупочных процедур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</si>
  <si>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</si>
  <si>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</si>
  <si>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</si>
  <si>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</si>
  <si>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Внеплановый проект.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</si>
  <si>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Покупка оборудования радиофикации подъездных путей НГРЭС</t>
  </si>
  <si>
    <t>K_505-НГ-24-71</t>
  </si>
  <si>
    <t>Изменение условий поставки оборудования по результатам заключения дополнительных соглашений к договору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</si>
  <si>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</si>
  <si>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</si>
  <si>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</si>
  <si>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</si>
  <si>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</si>
  <si>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</si>
  <si>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</si>
  <si>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</si>
  <si>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</si>
  <si>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</si>
  <si>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</si>
  <si>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</si>
  <si>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</si>
  <si>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</si>
  <si>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</si>
  <si>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</si>
  <si>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</si>
  <si>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</si>
  <si>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</si>
  <si>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</si>
  <si>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</si>
  <si>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</si>
  <si>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</si>
  <si>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</si>
  <si>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</si>
  <si>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</si>
  <si>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</si>
  <si>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</si>
  <si>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</si>
  <si>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</si>
  <si>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</si>
  <si>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</si>
  <si>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</si>
  <si>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</si>
  <si>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Фактически сложившаяся КЗ за 2019г. больше запланированной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</si>
  <si>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</si>
  <si>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</si>
  <si>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</si>
  <si>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</si>
  <si>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 xml:space="preserve">Отставание от графика производства работ 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</si>
  <si>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</si>
  <si>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</si>
  <si>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</si>
  <si>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</si>
  <si>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</si>
  <si>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</si>
  <si>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</si>
  <si>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</si>
  <si>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</si>
  <si>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</si>
  <si>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</si>
  <si>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</si>
  <si>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</si>
  <si>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</si>
  <si>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</si>
  <si>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</si>
  <si>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</si>
  <si>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</si>
  <si>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</si>
  <si>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</si>
  <si>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за 1 полугодие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</si>
</sst>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0000000"/>
    <numFmt numFmtId="165" formatCode="#,##0.00000000"/>
    <numFmt numFmtId="166" formatCode="0.0000000000000000000"/>
    <numFmt numFmtId="167" formatCode="#,##0.00\ _₽"/>
    <numFmt numFmtId="168" formatCode="#,##0.0000000000000"/>
    <numFmt numFmtId="169" formatCode="#,##0.0000"/>
    <numFmt numFmtId="170" formatCode="#,##0.00000"/>
    <numFmt numFmtId="171" formatCode="#,##0.0"/>
    <numFmt numFmtId="172" formatCode="_-* #,##0.00_р_._-;\-* #,##0.00_р_._-;_-* &quot;-&quot;??_р_._-;_-@_-"/>
    <numFmt numFmtId="173" formatCode="#,##0.000000000000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2" fillId="0" borderId="0"/>
  </cellStyleXfs>
  <cellXfs count="157">
    <xf numFmtId="0" fontId="0" fillId="0" borderId="0" xfId="0"/>
    <xf numFmtId="0" fontId="2" fillId="0" borderId="0" xfId="1" applyFont="1" applyFill="1"/>
    <xf numFmtId="165" fontId="2" fillId="0" borderId="0" xfId="1" applyNumberFormat="1" applyFont="1" applyFill="1"/>
    <xf numFmtId="4" fontId="2" fillId="0" borderId="0" xfId="1" applyNumberFormat="1" applyFont="1" applyFill="1"/>
    <xf numFmtId="165" fontId="3" fillId="0" borderId="0" xfId="1" applyNumberFormat="1" applyFont="1" applyFill="1"/>
    <xf numFmtId="0" fontId="2" fillId="0" borderId="0" xfId="1" applyFont="1" applyFill="1" applyAlignment="1">
      <alignment horizontal="center" vertical="center" wrapText="1"/>
    </xf>
    <xf numFmtId="166" fontId="2" fillId="0" borderId="0" xfId="1" applyNumberFormat="1" applyFont="1" applyFill="1"/>
    <xf numFmtId="0" fontId="7" fillId="2" borderId="9" xfId="1" applyFont="1" applyFill="1" applyBorder="1" applyAlignment="1">
      <alignment horizontal="center" vertical="center" wrapText="1"/>
    </xf>
    <xf numFmtId="164" fontId="7" fillId="2" borderId="9" xfId="1" applyNumberFormat="1" applyFont="1" applyFill="1" applyBorder="1" applyAlignment="1">
      <alignment horizontal="center" vertical="center" wrapText="1"/>
    </xf>
    <xf numFmtId="165" fontId="7" fillId="2" borderId="9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1" fontId="7" fillId="2" borderId="16" xfId="1" applyNumberFormat="1" applyFont="1" applyFill="1" applyBorder="1" applyAlignment="1">
      <alignment horizontal="center" vertical="center" wrapText="1"/>
    </xf>
    <xf numFmtId="3" fontId="7" fillId="2" borderId="16" xfId="1" applyNumberFormat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4" fontId="9" fillId="2" borderId="18" xfId="3" applyNumberFormat="1" applyFont="1" applyFill="1" applyBorder="1" applyAlignment="1" applyProtection="1">
      <alignment horizontal="center" vertical="center" wrapText="1"/>
      <protection locked="0"/>
    </xf>
    <xf numFmtId="4" fontId="9" fillId="2" borderId="19" xfId="3" applyNumberFormat="1" applyFont="1" applyFill="1" applyBorder="1" applyAlignment="1" applyProtection="1">
      <alignment horizontal="center" vertical="center" wrapText="1"/>
      <protection locked="0"/>
    </xf>
    <xf numFmtId="167" fontId="9" fillId="2" borderId="19" xfId="3" applyNumberFormat="1" applyFont="1" applyFill="1" applyBorder="1" applyAlignment="1" applyProtection="1">
      <alignment horizontal="center" vertical="center" wrapText="1"/>
      <protection locked="0"/>
    </xf>
    <xf numFmtId="10" fontId="7" fillId="2" borderId="19" xfId="1" applyNumberFormat="1" applyFont="1" applyFill="1" applyBorder="1" applyAlignment="1">
      <alignment horizontal="center" vertical="center" wrapText="1"/>
    </xf>
    <xf numFmtId="4" fontId="9" fillId="2" borderId="20" xfId="3" applyNumberFormat="1" applyFont="1" applyFill="1" applyBorder="1" applyAlignment="1" applyProtection="1">
      <alignment horizontal="center" vertical="center" wrapText="1"/>
      <protection locked="0"/>
    </xf>
    <xf numFmtId="4" fontId="2" fillId="2" borderId="0" xfId="1" applyNumberFormat="1" applyFont="1" applyFill="1"/>
    <xf numFmtId="10" fontId="2" fillId="2" borderId="0" xfId="1" applyNumberFormat="1" applyFont="1" applyFill="1"/>
    <xf numFmtId="0" fontId="2" fillId="2" borderId="0" xfId="1" applyFont="1" applyFill="1"/>
    <xf numFmtId="168" fontId="2" fillId="2" borderId="0" xfId="1" applyNumberFormat="1" applyFont="1" applyFill="1"/>
    <xf numFmtId="4" fontId="7" fillId="2" borderId="21" xfId="2" applyNumberFormat="1" applyFont="1" applyFill="1" applyBorder="1" applyAlignment="1">
      <alignment horizontal="center" vertical="center"/>
    </xf>
    <xf numFmtId="4" fontId="7" fillId="2" borderId="14" xfId="2" applyNumberFormat="1" applyFont="1" applyFill="1" applyBorder="1" applyAlignment="1">
      <alignment horizontal="center" wrapText="1"/>
    </xf>
    <xf numFmtId="4" fontId="7" fillId="2" borderId="14" xfId="1" applyNumberFormat="1" applyFont="1" applyFill="1" applyBorder="1" applyAlignment="1">
      <alignment horizontal="center" vertical="center"/>
    </xf>
    <xf numFmtId="167" fontId="7" fillId="2" borderId="14" xfId="1" applyNumberFormat="1" applyFont="1" applyFill="1" applyBorder="1" applyAlignment="1">
      <alignment horizontal="center" vertical="center" wrapText="1"/>
    </xf>
    <xf numFmtId="10" fontId="7" fillId="2" borderId="14" xfId="1" applyNumberFormat="1" applyFont="1" applyFill="1" applyBorder="1" applyAlignment="1">
      <alignment horizontal="center" vertical="center" wrapText="1"/>
    </xf>
    <xf numFmtId="170" fontId="7" fillId="2" borderId="22" xfId="1" applyNumberFormat="1" applyFont="1" applyFill="1" applyBorder="1" applyAlignment="1">
      <alignment horizontal="center" vertical="center" wrapText="1"/>
    </xf>
    <xf numFmtId="4" fontId="7" fillId="2" borderId="8" xfId="2" applyNumberFormat="1" applyFont="1" applyFill="1" applyBorder="1" applyAlignment="1">
      <alignment horizontal="center" vertical="center"/>
    </xf>
    <xf numFmtId="4" fontId="7" fillId="2" borderId="9" xfId="2" applyNumberFormat="1" applyFont="1" applyFill="1" applyBorder="1" applyAlignment="1">
      <alignment horizontal="center" wrapText="1"/>
    </xf>
    <xf numFmtId="4" fontId="7" fillId="2" borderId="9" xfId="1" applyNumberFormat="1" applyFont="1" applyFill="1" applyBorder="1" applyAlignment="1">
      <alignment horizontal="center" vertical="center"/>
    </xf>
    <xf numFmtId="167" fontId="7" fillId="2" borderId="9" xfId="1" applyNumberFormat="1" applyFont="1" applyFill="1" applyBorder="1" applyAlignment="1">
      <alignment horizontal="center" vertical="center" wrapText="1"/>
    </xf>
    <xf numFmtId="170" fontId="7" fillId="2" borderId="13" xfId="1" applyNumberFormat="1" applyFont="1" applyFill="1" applyBorder="1" applyAlignment="1">
      <alignment horizontal="center" vertical="center" wrapText="1"/>
    </xf>
    <xf numFmtId="4" fontId="7" fillId="2" borderId="9" xfId="2" applyNumberFormat="1" applyFont="1" applyFill="1" applyBorder="1" applyAlignment="1">
      <alignment horizontal="center" vertical="center" wrapText="1"/>
    </xf>
    <xf numFmtId="4" fontId="7" fillId="2" borderId="9" xfId="3" applyNumberFormat="1" applyFont="1" applyFill="1" applyBorder="1" applyAlignment="1" applyProtection="1">
      <alignment horizontal="left" vertical="center" wrapText="1"/>
      <protection locked="0"/>
    </xf>
    <xf numFmtId="4" fontId="9" fillId="2" borderId="9" xfId="3" applyNumberFormat="1" applyFont="1" applyFill="1" applyBorder="1" applyAlignment="1" applyProtection="1">
      <alignment horizontal="center" vertical="center" wrapText="1"/>
      <protection locked="0"/>
    </xf>
    <xf numFmtId="167" fontId="9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8" xfId="2" applyNumberFormat="1" applyFont="1" applyFill="1" applyBorder="1" applyAlignment="1">
      <alignment horizontal="center" vertical="center"/>
    </xf>
    <xf numFmtId="4" fontId="10" fillId="2" borderId="9" xfId="4" applyNumberFormat="1" applyFont="1" applyFill="1" applyBorder="1" applyAlignment="1" applyProtection="1">
      <alignment horizontal="left" vertical="center" wrapText="1"/>
      <protection locked="0"/>
    </xf>
    <xf numFmtId="4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167" fontId="2" fillId="2" borderId="9" xfId="1" applyNumberFormat="1" applyFont="1" applyFill="1" applyBorder="1" applyAlignment="1">
      <alignment horizontal="center" vertical="center" wrapText="1"/>
    </xf>
    <xf numFmtId="167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10" fontId="2" fillId="2" borderId="14" xfId="1" applyNumberFormat="1" applyFont="1" applyFill="1" applyBorder="1" applyAlignment="1">
      <alignment horizontal="center" vertical="center" wrapText="1"/>
    </xf>
    <xf numFmtId="170" fontId="2" fillId="2" borderId="13" xfId="1" applyNumberFormat="1" applyFont="1" applyFill="1" applyBorder="1" applyAlignment="1">
      <alignment horizontal="center" vertical="center" wrapText="1"/>
    </xf>
    <xf numFmtId="4" fontId="2" fillId="2" borderId="9" xfId="2" applyNumberFormat="1" applyFont="1" applyFill="1" applyBorder="1" applyAlignment="1">
      <alignment horizontal="center" vertical="center" wrapText="1"/>
    </xf>
    <xf numFmtId="4" fontId="2" fillId="2" borderId="9" xfId="1" applyNumberFormat="1" applyFont="1" applyFill="1" applyBorder="1" applyAlignment="1">
      <alignment horizontal="center" vertical="center"/>
    </xf>
    <xf numFmtId="4" fontId="10" fillId="2" borderId="9" xfId="3" applyNumberFormat="1" applyFont="1" applyFill="1" applyBorder="1" applyAlignment="1" applyProtection="1">
      <alignment horizontal="left" vertical="center" wrapText="1"/>
      <protection locked="0"/>
    </xf>
    <xf numFmtId="4" fontId="2" fillId="2" borderId="9" xfId="1" applyNumberFormat="1" applyFont="1" applyFill="1" applyBorder="1" applyAlignment="1">
      <alignment horizontal="center" vertical="center" wrapText="1"/>
    </xf>
    <xf numFmtId="10" fontId="2" fillId="2" borderId="9" xfId="1" applyNumberFormat="1" applyFont="1" applyFill="1" applyBorder="1" applyAlignment="1">
      <alignment horizontal="center" vertical="center" wrapText="1"/>
    </xf>
    <xf numFmtId="4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8" xfId="2" applyNumberFormat="1" applyFont="1" applyFill="1" applyBorder="1" applyAlignment="1">
      <alignment horizontal="center" vertical="center"/>
    </xf>
    <xf numFmtId="171" fontId="10" fillId="2" borderId="9" xfId="3" applyNumberFormat="1" applyFont="1" applyFill="1" applyBorder="1" applyAlignment="1" applyProtection="1">
      <alignment horizontal="left" vertical="center" wrapText="1"/>
      <protection locked="0"/>
    </xf>
    <xf numFmtId="171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10" fillId="2" borderId="22" xfId="3" applyNumberFormat="1" applyFont="1" applyFill="1" applyBorder="1" applyAlignment="1" applyProtection="1">
      <alignment horizontal="center" vertical="center" wrapText="1"/>
      <protection locked="0"/>
    </xf>
    <xf numFmtId="167" fontId="2" fillId="2" borderId="9" xfId="4" applyNumberFormat="1" applyFont="1" applyFill="1" applyBorder="1" applyAlignment="1" applyProtection="1">
      <alignment horizontal="center" vertical="center" wrapText="1"/>
    </xf>
    <xf numFmtId="4" fontId="2" fillId="2" borderId="9" xfId="3" applyNumberFormat="1" applyFont="1" applyFill="1" applyBorder="1" applyAlignment="1" applyProtection="1">
      <alignment horizontal="left" vertical="center" wrapText="1"/>
      <protection locked="0"/>
    </xf>
    <xf numFmtId="166" fontId="2" fillId="2" borderId="0" xfId="1" applyNumberFormat="1" applyFont="1" applyFill="1"/>
    <xf numFmtId="4" fontId="10" fillId="2" borderId="9" xfId="4" applyNumberFormat="1" applyFont="1" applyFill="1" applyBorder="1" applyAlignment="1" applyProtection="1">
      <alignment vertical="center" wrapText="1"/>
      <protection locked="0"/>
    </xf>
    <xf numFmtId="167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0" fillId="2" borderId="13" xfId="4" applyNumberFormat="1" applyFont="1" applyFill="1" applyBorder="1" applyAlignment="1" applyProtection="1">
      <alignment horizontal="center" vertical="center" wrapText="1"/>
      <protection locked="0"/>
    </xf>
    <xf numFmtId="4" fontId="10" fillId="2" borderId="9" xfId="3" applyNumberFormat="1" applyFont="1" applyFill="1" applyBorder="1" applyAlignment="1" applyProtection="1">
      <alignment vertical="center" wrapText="1"/>
      <protection locked="0"/>
    </xf>
    <xf numFmtId="167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1" fillId="2" borderId="13" xfId="4" applyNumberFormat="1" applyFont="1" applyFill="1" applyBorder="1" applyAlignment="1" applyProtection="1">
      <alignment horizontal="center" vertical="center" wrapText="1"/>
      <protection locked="0"/>
    </xf>
    <xf numFmtId="171" fontId="2" fillId="2" borderId="9" xfId="3" applyNumberFormat="1" applyFont="1" applyFill="1" applyBorder="1" applyAlignment="1" applyProtection="1">
      <alignment horizontal="left" vertical="center" wrapText="1"/>
      <protection locked="0"/>
    </xf>
    <xf numFmtId="172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165" fontId="2" fillId="2" borderId="9" xfId="2" applyNumberFormat="1" applyFont="1" applyFill="1" applyBorder="1" applyAlignment="1">
      <alignment horizontal="center" vertical="center"/>
    </xf>
    <xf numFmtId="165" fontId="2" fillId="2" borderId="9" xfId="2" applyNumberFormat="1" applyFont="1" applyFill="1" applyBorder="1" applyAlignment="1">
      <alignment horizontal="left" vertical="center" wrapText="1"/>
    </xf>
    <xf numFmtId="165" fontId="2" fillId="2" borderId="9" xfId="5" applyNumberFormat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vertical="center" wrapText="1"/>
    </xf>
    <xf numFmtId="165" fontId="10" fillId="2" borderId="9" xfId="3" applyNumberFormat="1" applyFont="1" applyFill="1" applyBorder="1" applyAlignment="1" applyProtection="1">
      <alignment horizontal="left" vertical="center" wrapText="1"/>
      <protection locked="0"/>
    </xf>
    <xf numFmtId="165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170" fontId="2" fillId="2" borderId="13" xfId="3" applyNumberFormat="1" applyFont="1" applyFill="1" applyBorder="1" applyAlignment="1" applyProtection="1">
      <alignment horizontal="center" vertical="center" wrapText="1"/>
    </xf>
    <xf numFmtId="170" fontId="2" fillId="2" borderId="22" xfId="3" applyNumberFormat="1" applyFont="1" applyFill="1" applyBorder="1" applyAlignment="1" applyProtection="1">
      <alignment horizontal="center" vertical="center" wrapText="1"/>
    </xf>
    <xf numFmtId="4" fontId="10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173" fontId="2" fillId="2" borderId="0" xfId="1" applyNumberFormat="1" applyFont="1" applyFill="1"/>
    <xf numFmtId="165" fontId="2" fillId="2" borderId="9" xfId="2" applyNumberFormat="1" applyFont="1" applyFill="1" applyBorder="1" applyAlignment="1">
      <alignment horizontal="center" vertical="center" wrapText="1"/>
    </xf>
    <xf numFmtId="4" fontId="7" fillId="2" borderId="8" xfId="2" applyNumberFormat="1" applyFont="1" applyFill="1" applyBorder="1" applyAlignment="1">
      <alignment horizontal="center" vertical="center" wrapText="1"/>
    </xf>
    <xf numFmtId="4" fontId="9" fillId="2" borderId="9" xfId="4" applyNumberFormat="1" applyFont="1" applyFill="1" applyBorder="1" applyAlignment="1" applyProtection="1">
      <alignment vertical="center" wrapText="1"/>
      <protection locked="0"/>
    </xf>
    <xf numFmtId="4" fontId="9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7" fillId="2" borderId="8" xfId="1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left" vertical="center" wrapText="1"/>
    </xf>
    <xf numFmtId="171" fontId="10" fillId="2" borderId="9" xfId="4" applyNumberFormat="1" applyFont="1" applyFill="1" applyBorder="1" applyAlignment="1" applyProtection="1">
      <alignment horizontal="left" vertical="center" wrapText="1"/>
      <protection locked="0"/>
    </xf>
    <xf numFmtId="172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170" fontId="2" fillId="2" borderId="22" xfId="1" applyNumberFormat="1" applyFont="1" applyFill="1" applyBorder="1" applyAlignment="1">
      <alignment horizontal="center" vertical="center" wrapText="1"/>
    </xf>
    <xf numFmtId="167" fontId="2" fillId="2" borderId="12" xfId="1" applyNumberFormat="1" applyFont="1" applyFill="1" applyBorder="1" applyAlignment="1">
      <alignment horizontal="center" vertical="center" wrapText="1"/>
    </xf>
    <xf numFmtId="4" fontId="10" fillId="2" borderId="8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13" xfId="1" applyFont="1" applyFill="1" applyBorder="1" applyAlignment="1">
      <alignment horizontal="center" vertical="center" wrapText="1"/>
    </xf>
    <xf numFmtId="4" fontId="2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2" fillId="2" borderId="9" xfId="1" applyNumberFormat="1" applyFont="1" applyFill="1" applyBorder="1"/>
    <xf numFmtId="4" fontId="2" fillId="2" borderId="9" xfId="2" applyNumberFormat="1" applyFont="1" applyFill="1" applyBorder="1" applyAlignment="1" applyProtection="1">
      <alignment horizontal="left" vertical="center" wrapText="1"/>
      <protection locked="0"/>
    </xf>
    <xf numFmtId="4" fontId="2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>
      <alignment horizontal="center" vertical="center"/>
    </xf>
    <xf numFmtId="0" fontId="7" fillId="2" borderId="13" xfId="1" applyNumberFormat="1" applyFont="1" applyFill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/>
    </xf>
    <xf numFmtId="171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1" applyNumberFormat="1" applyFont="1" applyFill="1" applyBorder="1" applyAlignment="1">
      <alignment horizontal="center" vertical="top"/>
    </xf>
    <xf numFmtId="4" fontId="7" fillId="2" borderId="13" xfId="1" applyNumberFormat="1" applyFont="1" applyFill="1" applyBorder="1" applyAlignment="1">
      <alignment horizontal="center" vertical="center" wrapText="1"/>
    </xf>
    <xf numFmtId="4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13" xfId="3" applyNumberFormat="1" applyFont="1" applyFill="1" applyBorder="1" applyAlignment="1" applyProtection="1">
      <alignment horizontal="center" vertical="center" wrapText="1"/>
      <protection locked="0"/>
    </xf>
    <xf numFmtId="167" fontId="2" fillId="2" borderId="9" xfId="6" applyNumberFormat="1" applyFont="1" applyFill="1" applyBorder="1" applyAlignment="1">
      <alignment horizontal="center" vertical="center"/>
    </xf>
    <xf numFmtId="4" fontId="10" fillId="2" borderId="9" xfId="1" applyNumberFormat="1" applyFont="1" applyFill="1" applyBorder="1" applyAlignment="1" applyProtection="1">
      <alignment horizontal="left" vertical="center" wrapText="1"/>
      <protection locked="0"/>
    </xf>
    <xf numFmtId="4" fontId="9" fillId="2" borderId="13" xfId="3" applyNumberFormat="1" applyFont="1" applyFill="1" applyBorder="1" applyAlignment="1" applyProtection="1">
      <alignment horizontal="center" vertical="center" wrapText="1"/>
      <protection locked="0"/>
    </xf>
    <xf numFmtId="167" fontId="9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9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0" fillId="2" borderId="8" xfId="3" applyNumberFormat="1" applyFont="1" applyFill="1" applyBorder="1" applyAlignment="1" applyProtection="1">
      <alignment horizontal="center" vertical="center" wrapText="1"/>
      <protection locked="0"/>
    </xf>
    <xf numFmtId="169" fontId="2" fillId="2" borderId="0" xfId="1" applyNumberFormat="1" applyFont="1" applyFill="1"/>
    <xf numFmtId="165" fontId="2" fillId="2" borderId="0" xfId="1" applyNumberFormat="1" applyFont="1" applyFill="1"/>
    <xf numFmtId="0" fontId="2" fillId="2" borderId="0" xfId="1" applyFont="1" applyFill="1" applyAlignment="1">
      <alignment horizontal="center" vertical="center" wrapText="1"/>
    </xf>
    <xf numFmtId="169" fontId="3" fillId="2" borderId="0" xfId="1" applyNumberFormat="1" applyFont="1" applyFill="1"/>
    <xf numFmtId="165" fontId="3" fillId="2" borderId="0" xfId="1" applyNumberFormat="1" applyFont="1" applyFill="1"/>
    <xf numFmtId="169" fontId="3" fillId="0" borderId="0" xfId="1" applyNumberFormat="1" applyFont="1" applyFill="1"/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165" fontId="7" fillId="2" borderId="12" xfId="1" applyNumberFormat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165" fontId="5" fillId="2" borderId="0" xfId="1" applyNumberFormat="1" applyFont="1" applyFill="1" applyBorder="1" applyAlignment="1">
      <alignment horizontal="center"/>
    </xf>
    <xf numFmtId="0" fontId="2" fillId="2" borderId="0" xfId="1" applyFont="1" applyFill="1" applyBorder="1"/>
    <xf numFmtId="0" fontId="5" fillId="2" borderId="0" xfId="1" applyFont="1" applyFill="1" applyAlignment="1">
      <alignment horizontal="center" wrapText="1"/>
    </xf>
    <xf numFmtId="165" fontId="5" fillId="2" borderId="0" xfId="1" applyNumberFormat="1" applyFont="1" applyFill="1" applyAlignment="1">
      <alignment horizontal="center" wrapText="1"/>
    </xf>
    <xf numFmtId="0" fontId="5" fillId="2" borderId="0" xfId="1" applyFont="1" applyFill="1" applyBorder="1" applyAlignment="1">
      <alignment horizontal="center"/>
    </xf>
    <xf numFmtId="165" fontId="5" fillId="2" borderId="0" xfId="1" applyNumberFormat="1" applyFont="1" applyFill="1" applyBorder="1" applyAlignment="1">
      <alignment horizontal="center"/>
    </xf>
    <xf numFmtId="4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 vertical="center"/>
    </xf>
    <xf numFmtId="4" fontId="2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165" fontId="5" fillId="2" borderId="0" xfId="1" applyNumberFormat="1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165" fontId="5" fillId="2" borderId="0" xfId="2" applyNumberFormat="1" applyFont="1" applyFill="1" applyAlignment="1">
      <alignment horizontal="center" vertical="center"/>
    </xf>
    <xf numFmtId="4" fontId="2" fillId="2" borderId="9" xfId="2" applyNumberFormat="1" applyFont="1" applyFill="1" applyBorder="1" applyAlignment="1">
      <alignment horizontal="center" vertical="center"/>
    </xf>
    <xf numFmtId="0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0" xfId="1" applyNumberFormat="1" applyFont="1" applyFill="1"/>
    <xf numFmtId="164" fontId="5" fillId="2" borderId="0" xfId="1" applyNumberFormat="1" applyFont="1" applyFill="1" applyBorder="1" applyAlignment="1">
      <alignment horizontal="center"/>
    </xf>
    <xf numFmtId="164" fontId="2" fillId="2" borderId="0" xfId="2" applyNumberFormat="1" applyFont="1" applyFill="1" applyAlignment="1">
      <alignment horizontal="center" vertical="center"/>
    </xf>
    <xf numFmtId="165" fontId="7" fillId="2" borderId="6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6"/>
    <cellStyle name="Обычный 3" xfId="1"/>
    <cellStyle name="Обычный 6" xfId="5"/>
    <cellStyle name="Обычный 7" xfId="2"/>
    <cellStyle name="Стиль 1" xfId="3"/>
    <cellStyle name="Стиль 1 2" xfId="4"/>
  </cellStyles>
  <dxfs count="17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34"/>
  <sheetViews>
    <sheetView tabSelected="1" view="pageBreakPreview" zoomScale="60" zoomScaleNormal="60" workbookViewId="0">
      <selection activeCell="Y636" sqref="Y636"/>
    </sheetView>
  </sheetViews>
  <sheetFormatPr defaultColWidth="10.28515625" defaultRowHeight="15.75" outlineLevelCol="1" x14ac:dyDescent="0.25"/>
  <cols>
    <col min="1" max="1" width="11.140625" style="1" customWidth="1"/>
    <col min="2" max="2" width="66.7109375" style="1" customWidth="1"/>
    <col min="3" max="3" width="25.42578125" style="1" customWidth="1"/>
    <col min="4" max="4" width="20.28515625" style="1" customWidth="1"/>
    <col min="5" max="5" width="22" style="1" customWidth="1"/>
    <col min="6" max="6" width="18.85546875" style="1" customWidth="1"/>
    <col min="7" max="7" width="19.7109375" style="1" customWidth="1" outlineLevel="1"/>
    <col min="8" max="8" width="23.42578125" style="115" customWidth="1" outlineLevel="1"/>
    <col min="9" max="9" width="14.5703125" style="1" customWidth="1" outlineLevel="1"/>
    <col min="10" max="10" width="20" style="2" customWidth="1" outlineLevel="1"/>
    <col min="11" max="11" width="17.85546875" style="1" customWidth="1" outlineLevel="1"/>
    <col min="12" max="12" width="22.140625" style="4" customWidth="1" outlineLevel="1"/>
    <col min="13" max="13" width="19.7109375" style="1" customWidth="1" outlineLevel="1"/>
    <col min="14" max="14" width="19" style="3" customWidth="1" outlineLevel="1"/>
    <col min="15" max="15" width="20.7109375" style="1" customWidth="1" outlineLevel="1"/>
    <col min="16" max="16" width="23.140625" style="4" customWidth="1"/>
    <col min="17" max="17" width="18" style="1" customWidth="1"/>
    <col min="18" max="18" width="19.28515625" style="1" customWidth="1"/>
    <col min="19" max="19" width="23.5703125" style="1" customWidth="1"/>
    <col min="20" max="20" width="50.42578125" style="5" customWidth="1"/>
    <col min="21" max="23" width="25" style="1" customWidth="1"/>
    <col min="24" max="24" width="21.28515625" style="1" customWidth="1"/>
    <col min="25" max="25" width="17.42578125" style="1" customWidth="1"/>
    <col min="26" max="26" width="12.42578125" style="1" customWidth="1"/>
    <col min="27" max="28" width="36.42578125" style="6" customWidth="1"/>
    <col min="29" max="16384" width="10.28515625" style="1"/>
  </cols>
  <sheetData>
    <row r="1" spans="1:28" s="23" customFormat="1" ht="18.75" x14ac:dyDescent="0.25">
      <c r="H1" s="153"/>
      <c r="J1" s="111"/>
      <c r="L1" s="21"/>
      <c r="N1" s="21"/>
      <c r="P1" s="111"/>
      <c r="T1" s="131" t="s">
        <v>0</v>
      </c>
    </row>
    <row r="2" spans="1:28" s="23" customFormat="1" ht="18.75" x14ac:dyDescent="0.25"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31" t="s">
        <v>1</v>
      </c>
    </row>
    <row r="3" spans="1:28" s="23" customFormat="1" ht="18.75" x14ac:dyDescent="0.25">
      <c r="H3" s="153"/>
      <c r="J3" s="111"/>
      <c r="L3" s="21"/>
      <c r="N3" s="21"/>
      <c r="P3" s="111"/>
      <c r="T3" s="131" t="s">
        <v>2</v>
      </c>
    </row>
    <row r="4" spans="1:28" s="134" customFormat="1" ht="18.75" x14ac:dyDescent="0.3">
      <c r="A4" s="132" t="s">
        <v>3</v>
      </c>
      <c r="B4" s="132"/>
      <c r="C4" s="132"/>
      <c r="D4" s="132"/>
      <c r="E4" s="132"/>
      <c r="F4" s="132"/>
      <c r="G4" s="132"/>
      <c r="H4" s="133"/>
      <c r="I4" s="132"/>
      <c r="J4" s="132"/>
      <c r="K4" s="132"/>
      <c r="L4" s="133"/>
      <c r="M4" s="132"/>
      <c r="N4" s="133"/>
      <c r="O4" s="132"/>
      <c r="P4" s="133"/>
      <c r="Q4" s="132"/>
      <c r="R4" s="132"/>
      <c r="S4" s="132"/>
      <c r="T4" s="132"/>
    </row>
    <row r="5" spans="1:28" s="134" customFormat="1" ht="18.75" customHeight="1" x14ac:dyDescent="0.3">
      <c r="A5" s="135" t="s">
        <v>1189</v>
      </c>
      <c r="B5" s="135"/>
      <c r="C5" s="135"/>
      <c r="D5" s="135"/>
      <c r="E5" s="135"/>
      <c r="F5" s="135"/>
      <c r="G5" s="135"/>
      <c r="H5" s="136"/>
      <c r="I5" s="135"/>
      <c r="J5" s="135"/>
      <c r="K5" s="135"/>
      <c r="L5" s="136"/>
      <c r="M5" s="135"/>
      <c r="N5" s="136"/>
      <c r="O5" s="135"/>
      <c r="P5" s="136"/>
      <c r="Q5" s="135"/>
      <c r="R5" s="135"/>
      <c r="S5" s="135"/>
      <c r="T5" s="135"/>
    </row>
    <row r="6" spans="1:28" s="134" customFormat="1" ht="18.75" x14ac:dyDescent="0.3">
      <c r="A6" s="137"/>
      <c r="B6" s="137"/>
      <c r="C6" s="137"/>
      <c r="D6" s="137"/>
      <c r="E6" s="137"/>
      <c r="F6" s="137"/>
      <c r="G6" s="137"/>
      <c r="H6" s="154"/>
      <c r="I6" s="137"/>
      <c r="J6" s="138"/>
      <c r="K6" s="137"/>
      <c r="L6" s="139"/>
      <c r="M6" s="137"/>
      <c r="N6" s="139"/>
      <c r="O6" s="137"/>
      <c r="P6" s="138"/>
      <c r="Q6" s="137"/>
      <c r="R6" s="137"/>
      <c r="S6" s="137"/>
      <c r="T6" s="140"/>
    </row>
    <row r="7" spans="1:28" s="134" customFormat="1" ht="25.5" customHeight="1" x14ac:dyDescent="0.3">
      <c r="A7" s="135" t="s">
        <v>4</v>
      </c>
      <c r="B7" s="135"/>
      <c r="C7" s="135"/>
      <c r="D7" s="135"/>
      <c r="E7" s="135"/>
      <c r="F7" s="135"/>
      <c r="G7" s="135"/>
      <c r="H7" s="136"/>
      <c r="I7" s="135"/>
      <c r="J7" s="135"/>
      <c r="K7" s="135"/>
      <c r="L7" s="136"/>
      <c r="M7" s="135"/>
      <c r="N7" s="136"/>
      <c r="O7" s="135"/>
      <c r="P7" s="136"/>
      <c r="Q7" s="135"/>
      <c r="R7" s="135"/>
      <c r="S7" s="135"/>
      <c r="T7" s="135"/>
    </row>
    <row r="8" spans="1:28" s="23" customFormat="1" x14ac:dyDescent="0.25">
      <c r="A8" s="141" t="s">
        <v>5</v>
      </c>
      <c r="B8" s="141"/>
      <c r="C8" s="141"/>
      <c r="D8" s="141"/>
      <c r="E8" s="141"/>
      <c r="F8" s="141"/>
      <c r="G8" s="141"/>
      <c r="H8" s="142"/>
      <c r="I8" s="141"/>
      <c r="J8" s="141"/>
      <c r="K8" s="141"/>
      <c r="L8" s="142"/>
      <c r="M8" s="141"/>
      <c r="N8" s="142"/>
      <c r="O8" s="141"/>
      <c r="P8" s="142"/>
      <c r="Q8" s="141"/>
      <c r="R8" s="141"/>
      <c r="S8" s="141"/>
      <c r="T8" s="141"/>
    </row>
    <row r="9" spans="1:28" s="23" customFormat="1" x14ac:dyDescent="0.25">
      <c r="A9" s="143"/>
      <c r="B9" s="143"/>
      <c r="C9" s="143"/>
      <c r="D9" s="143"/>
      <c r="E9" s="143"/>
      <c r="F9" s="143"/>
      <c r="G9" s="143"/>
      <c r="H9" s="155"/>
      <c r="I9" s="143"/>
      <c r="J9" s="144"/>
      <c r="K9" s="143"/>
      <c r="L9" s="145"/>
      <c r="M9" s="143"/>
      <c r="N9" s="145"/>
      <c r="O9" s="143"/>
      <c r="P9" s="144"/>
      <c r="Q9" s="143"/>
      <c r="R9" s="143"/>
      <c r="S9" s="143"/>
      <c r="T9" s="146"/>
    </row>
    <row r="10" spans="1:28" s="23" customFormat="1" ht="18.75" x14ac:dyDescent="0.3">
      <c r="A10" s="147" t="s">
        <v>6</v>
      </c>
      <c r="B10" s="147"/>
      <c r="C10" s="147"/>
      <c r="D10" s="147"/>
      <c r="E10" s="147"/>
      <c r="F10" s="147"/>
      <c r="G10" s="147"/>
      <c r="H10" s="148"/>
      <c r="I10" s="147"/>
      <c r="J10" s="147"/>
      <c r="K10" s="147"/>
      <c r="L10" s="148"/>
      <c r="M10" s="147"/>
      <c r="N10" s="148"/>
      <c r="O10" s="147"/>
      <c r="P10" s="148"/>
      <c r="Q10" s="147"/>
      <c r="R10" s="147"/>
      <c r="S10" s="147"/>
      <c r="T10" s="147"/>
    </row>
    <row r="11" spans="1:28" s="23" customFormat="1" x14ac:dyDescent="0.25">
      <c r="D11" s="21"/>
      <c r="E11" s="21"/>
      <c r="F11" s="21"/>
      <c r="G11" s="21"/>
      <c r="H11" s="153"/>
      <c r="I11" s="21"/>
      <c r="J11" s="21"/>
      <c r="K11" s="21"/>
      <c r="L11" s="21"/>
      <c r="M11" s="21"/>
      <c r="N11" s="21"/>
      <c r="P11" s="111"/>
      <c r="T11" s="112"/>
    </row>
    <row r="12" spans="1:28" s="23" customFormat="1" ht="18.75" x14ac:dyDescent="0.25">
      <c r="A12" s="149" t="s">
        <v>7</v>
      </c>
      <c r="B12" s="149"/>
      <c r="C12" s="149"/>
      <c r="D12" s="149"/>
      <c r="E12" s="149"/>
      <c r="F12" s="149"/>
      <c r="G12" s="149"/>
      <c r="H12" s="150"/>
      <c r="I12" s="149"/>
      <c r="J12" s="149"/>
      <c r="K12" s="149"/>
      <c r="L12" s="150"/>
      <c r="M12" s="149"/>
      <c r="N12" s="150"/>
      <c r="O12" s="149"/>
      <c r="P12" s="150"/>
      <c r="Q12" s="149"/>
      <c r="R12" s="149"/>
      <c r="S12" s="149"/>
      <c r="T12" s="149"/>
    </row>
    <row r="13" spans="1:28" s="23" customFormat="1" x14ac:dyDescent="0.25">
      <c r="A13" s="141" t="s">
        <v>8</v>
      </c>
      <c r="B13" s="141"/>
      <c r="C13" s="141"/>
      <c r="D13" s="141"/>
      <c r="E13" s="141"/>
      <c r="F13" s="141"/>
      <c r="G13" s="141"/>
      <c r="H13" s="142"/>
      <c r="I13" s="141"/>
      <c r="J13" s="141"/>
      <c r="K13" s="141"/>
      <c r="L13" s="142"/>
      <c r="M13" s="141"/>
      <c r="N13" s="142"/>
      <c r="O13" s="141"/>
      <c r="P13" s="142"/>
      <c r="Q13" s="141"/>
      <c r="R13" s="141"/>
      <c r="S13" s="141"/>
      <c r="T13" s="141"/>
    </row>
    <row r="14" spans="1:28" s="23" customFormat="1" ht="19.5" thickBot="1" x14ac:dyDescent="0.3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AA14" s="59"/>
      <c r="AB14" s="59"/>
    </row>
    <row r="15" spans="1:28" s="23" customFormat="1" ht="57.75" customHeight="1" x14ac:dyDescent="0.25">
      <c r="A15" s="123" t="s">
        <v>9</v>
      </c>
      <c r="B15" s="116" t="s">
        <v>10</v>
      </c>
      <c r="C15" s="116" t="s">
        <v>11</v>
      </c>
      <c r="D15" s="125" t="s">
        <v>12</v>
      </c>
      <c r="E15" s="125" t="s">
        <v>13</v>
      </c>
      <c r="F15" s="125" t="s">
        <v>14</v>
      </c>
      <c r="G15" s="128" t="s">
        <v>15</v>
      </c>
      <c r="H15" s="130"/>
      <c r="I15" s="129"/>
      <c r="J15" s="129"/>
      <c r="K15" s="129"/>
      <c r="L15" s="130"/>
      <c r="M15" s="129"/>
      <c r="N15" s="130"/>
      <c r="O15" s="129"/>
      <c r="P15" s="156"/>
      <c r="Q15" s="125" t="s">
        <v>16</v>
      </c>
      <c r="R15" s="116" t="s">
        <v>17</v>
      </c>
      <c r="S15" s="116"/>
      <c r="T15" s="117" t="s">
        <v>18</v>
      </c>
      <c r="AA15" s="59"/>
      <c r="AB15" s="59"/>
    </row>
    <row r="16" spans="1:28" s="23" customFormat="1" ht="34.5" customHeight="1" x14ac:dyDescent="0.25">
      <c r="A16" s="124"/>
      <c r="B16" s="122"/>
      <c r="C16" s="122"/>
      <c r="D16" s="126"/>
      <c r="E16" s="126"/>
      <c r="F16" s="126"/>
      <c r="G16" s="119" t="s">
        <v>19</v>
      </c>
      <c r="H16" s="121"/>
      <c r="I16" s="119" t="s">
        <v>20</v>
      </c>
      <c r="J16" s="120"/>
      <c r="K16" s="119" t="s">
        <v>21</v>
      </c>
      <c r="L16" s="121"/>
      <c r="M16" s="119" t="s">
        <v>22</v>
      </c>
      <c r="N16" s="121"/>
      <c r="O16" s="119" t="s">
        <v>23</v>
      </c>
      <c r="P16" s="121"/>
      <c r="Q16" s="126"/>
      <c r="R16" s="122" t="s">
        <v>24</v>
      </c>
      <c r="S16" s="122" t="s">
        <v>25</v>
      </c>
      <c r="T16" s="118"/>
      <c r="AA16" s="59"/>
      <c r="AB16" s="59"/>
    </row>
    <row r="17" spans="1:28" s="23" customFormat="1" ht="126.75" customHeight="1" x14ac:dyDescent="0.25">
      <c r="A17" s="124"/>
      <c r="B17" s="122"/>
      <c r="C17" s="122"/>
      <c r="D17" s="127"/>
      <c r="E17" s="127"/>
      <c r="F17" s="127"/>
      <c r="G17" s="7" t="s">
        <v>26</v>
      </c>
      <c r="H17" s="8" t="s">
        <v>27</v>
      </c>
      <c r="I17" s="7" t="s">
        <v>26</v>
      </c>
      <c r="J17" s="9" t="s">
        <v>27</v>
      </c>
      <c r="K17" s="7" t="s">
        <v>26</v>
      </c>
      <c r="L17" s="10" t="s">
        <v>27</v>
      </c>
      <c r="M17" s="7" t="s">
        <v>26</v>
      </c>
      <c r="N17" s="10" t="s">
        <v>27</v>
      </c>
      <c r="O17" s="7" t="s">
        <v>26</v>
      </c>
      <c r="P17" s="9" t="s">
        <v>27</v>
      </c>
      <c r="Q17" s="127"/>
      <c r="R17" s="122"/>
      <c r="S17" s="122"/>
      <c r="T17" s="118"/>
      <c r="AA17" s="59"/>
      <c r="AB17" s="59"/>
    </row>
    <row r="18" spans="1:28" s="23" customFormat="1" ht="26.25" customHeight="1" thickBot="1" x14ac:dyDescent="0.3">
      <c r="A18" s="11">
        <v>1</v>
      </c>
      <c r="B18" s="12">
        <f t="shared" ref="B18:T18" si="0">A18+1</f>
        <v>2</v>
      </c>
      <c r="C18" s="12">
        <f t="shared" si="0"/>
        <v>3</v>
      </c>
      <c r="D18" s="12">
        <f t="shared" si="0"/>
        <v>4</v>
      </c>
      <c r="E18" s="12">
        <f t="shared" si="0"/>
        <v>5</v>
      </c>
      <c r="F18" s="12">
        <f t="shared" si="0"/>
        <v>6</v>
      </c>
      <c r="G18" s="13">
        <f t="shared" si="0"/>
        <v>7</v>
      </c>
      <c r="H18" s="14">
        <v>8</v>
      </c>
      <c r="I18" s="13">
        <f>H18+1</f>
        <v>9</v>
      </c>
      <c r="J18" s="13">
        <f t="shared" si="0"/>
        <v>10</v>
      </c>
      <c r="K18" s="13">
        <f t="shared" si="0"/>
        <v>11</v>
      </c>
      <c r="L18" s="13">
        <f t="shared" si="0"/>
        <v>12</v>
      </c>
      <c r="M18" s="13">
        <f>L18+1</f>
        <v>13</v>
      </c>
      <c r="N18" s="13">
        <f t="shared" si="0"/>
        <v>14</v>
      </c>
      <c r="O18" s="13">
        <f t="shared" si="0"/>
        <v>15</v>
      </c>
      <c r="P18" s="14">
        <f t="shared" si="0"/>
        <v>16</v>
      </c>
      <c r="Q18" s="12">
        <f t="shared" si="0"/>
        <v>17</v>
      </c>
      <c r="R18" s="12">
        <f t="shared" si="0"/>
        <v>18</v>
      </c>
      <c r="S18" s="12">
        <f t="shared" si="0"/>
        <v>19</v>
      </c>
      <c r="T18" s="15">
        <f t="shared" si="0"/>
        <v>20</v>
      </c>
      <c r="AA18" s="59"/>
      <c r="AB18" s="59"/>
    </row>
    <row r="19" spans="1:28" s="23" customFormat="1" ht="16.5" thickBot="1" x14ac:dyDescent="0.3">
      <c r="A19" s="16" t="s">
        <v>28</v>
      </c>
      <c r="B19" s="17" t="s">
        <v>29</v>
      </c>
      <c r="C19" s="17" t="s">
        <v>30</v>
      </c>
      <c r="D19" s="18">
        <f t="shared" ref="D19:P19" si="1">D20+D21+D22+D23+D24+D25+D26</f>
        <v>46591.549045463486</v>
      </c>
      <c r="E19" s="18">
        <f t="shared" si="1"/>
        <v>9581.8536740500003</v>
      </c>
      <c r="F19" s="18">
        <f t="shared" si="1"/>
        <v>35540.157345043488</v>
      </c>
      <c r="G19" s="18">
        <f t="shared" si="1"/>
        <v>6420.115228537089</v>
      </c>
      <c r="H19" s="18">
        <f t="shared" si="1"/>
        <v>1862.0693422099998</v>
      </c>
      <c r="I19" s="18">
        <f>I20+I21+I22+I23+I24+I25+I26</f>
        <v>378.0900485915098</v>
      </c>
      <c r="J19" s="18">
        <f t="shared" si="1"/>
        <v>680.82326373000001</v>
      </c>
      <c r="K19" s="18">
        <f>K20+K21+K22+K23+K24+K25+K26</f>
        <v>830.62930415418998</v>
      </c>
      <c r="L19" s="18">
        <f t="shared" si="1"/>
        <v>1181.2460784800001</v>
      </c>
      <c r="M19" s="18">
        <f>M20+M21+M22+M23+M24+M25+M26</f>
        <v>1557.89212040346</v>
      </c>
      <c r="N19" s="18">
        <f t="shared" si="1"/>
        <v>0</v>
      </c>
      <c r="O19" s="18">
        <f t="shared" si="1"/>
        <v>3653.5037553859402</v>
      </c>
      <c r="P19" s="18">
        <f t="shared" si="1"/>
        <v>0</v>
      </c>
      <c r="Q19" s="18">
        <f>Q20+Q21+Q22+Q23+Q24+Q25+Q26</f>
        <v>33839.778427383491</v>
      </c>
      <c r="R19" s="18">
        <f>R20+R21+R22+R23+R24+R25+R26</f>
        <v>491.65956491430012</v>
      </c>
      <c r="S19" s="19">
        <f>R19/(I19+K19)</f>
        <v>0.4067607288635342</v>
      </c>
      <c r="T19" s="20" t="s">
        <v>31</v>
      </c>
      <c r="U19" s="21"/>
      <c r="V19" s="22"/>
      <c r="X19" s="24"/>
    </row>
    <row r="20" spans="1:28" s="23" customFormat="1" x14ac:dyDescent="0.25">
      <c r="A20" s="25" t="s">
        <v>32</v>
      </c>
      <c r="B20" s="26" t="s">
        <v>33</v>
      </c>
      <c r="C20" s="27" t="s">
        <v>30</v>
      </c>
      <c r="D20" s="28">
        <f t="shared" ref="D20:R20" si="2">SUM(D28,D203,D290,D503,D585)</f>
        <v>4468.4888230320812</v>
      </c>
      <c r="E20" s="28">
        <f t="shared" si="2"/>
        <v>906.84002366999994</v>
      </c>
      <c r="F20" s="28">
        <f t="shared" si="2"/>
        <v>2092.1107729920814</v>
      </c>
      <c r="G20" s="28">
        <f t="shared" si="2"/>
        <v>477.44566032808137</v>
      </c>
      <c r="H20" s="28">
        <f t="shared" si="2"/>
        <v>190.13531832000001</v>
      </c>
      <c r="I20" s="28">
        <f t="shared" si="2"/>
        <v>119.15007057014918</v>
      </c>
      <c r="J20" s="28">
        <f t="shared" si="2"/>
        <v>70.239376000000007</v>
      </c>
      <c r="K20" s="28">
        <f t="shared" si="2"/>
        <v>20.868000000000002</v>
      </c>
      <c r="L20" s="28">
        <f t="shared" si="2"/>
        <v>119.89594231999999</v>
      </c>
      <c r="M20" s="28">
        <f t="shared" si="2"/>
        <v>134.96322640592999</v>
      </c>
      <c r="N20" s="28">
        <f t="shared" si="2"/>
        <v>0</v>
      </c>
      <c r="O20" s="28">
        <f t="shared" si="2"/>
        <v>202.46436334999999</v>
      </c>
      <c r="P20" s="28">
        <f t="shared" si="2"/>
        <v>0</v>
      </c>
      <c r="Q20" s="28">
        <f t="shared" si="2"/>
        <v>1913.9824042920814</v>
      </c>
      <c r="R20" s="28">
        <f t="shared" si="2"/>
        <v>38.110298129850811</v>
      </c>
      <c r="S20" s="29">
        <f>R20/(I20+K20)</f>
        <v>0.27218128327770036</v>
      </c>
      <c r="T20" s="30" t="s">
        <v>31</v>
      </c>
      <c r="U20" s="21"/>
      <c r="V20" s="22"/>
      <c r="X20" s="24"/>
    </row>
    <row r="21" spans="1:28" s="23" customFormat="1" x14ac:dyDescent="0.25">
      <c r="A21" s="31" t="s">
        <v>34</v>
      </c>
      <c r="B21" s="32" t="s">
        <v>35</v>
      </c>
      <c r="C21" s="33" t="s">
        <v>30</v>
      </c>
      <c r="D21" s="34">
        <f t="shared" ref="D21:R21" si="3">SUM(D51,D222,D325,D520,D600)</f>
        <v>6720.097961849815</v>
      </c>
      <c r="E21" s="34">
        <f t="shared" si="3"/>
        <v>992.61550876999991</v>
      </c>
      <c r="F21" s="34">
        <f t="shared" si="3"/>
        <v>5727.482453079816</v>
      </c>
      <c r="G21" s="34">
        <f t="shared" si="3"/>
        <v>1486.9540451717103</v>
      </c>
      <c r="H21" s="34">
        <f t="shared" si="3"/>
        <v>236.67173663999998</v>
      </c>
      <c r="I21" s="34">
        <f t="shared" si="3"/>
        <v>61.585727322629992</v>
      </c>
      <c r="J21" s="34">
        <f t="shared" si="3"/>
        <v>95.85686303</v>
      </c>
      <c r="K21" s="34">
        <f t="shared" si="3"/>
        <v>269.29961256296997</v>
      </c>
      <c r="L21" s="34">
        <f t="shared" si="3"/>
        <v>140.81487361000001</v>
      </c>
      <c r="M21" s="34">
        <f t="shared" si="3"/>
        <v>526.80308968810994</v>
      </c>
      <c r="N21" s="34">
        <f t="shared" si="3"/>
        <v>0</v>
      </c>
      <c r="O21" s="34">
        <f t="shared" si="3"/>
        <v>629.26561559800018</v>
      </c>
      <c r="P21" s="34">
        <f t="shared" si="3"/>
        <v>0</v>
      </c>
      <c r="Q21" s="34">
        <f t="shared" si="3"/>
        <v>5522.2850576998162</v>
      </c>
      <c r="R21" s="34">
        <f t="shared" si="3"/>
        <v>-125.68794450559999</v>
      </c>
      <c r="S21" s="29">
        <f t="shared" ref="S21:S40" si="4">R21/(I21+K21)</f>
        <v>-0.37985346993328639</v>
      </c>
      <c r="T21" s="35" t="s">
        <v>31</v>
      </c>
      <c r="U21" s="21"/>
      <c r="V21" s="22"/>
      <c r="X21" s="24"/>
    </row>
    <row r="22" spans="1:28" s="23" customFormat="1" x14ac:dyDescent="0.25">
      <c r="A22" s="31" t="s">
        <v>36</v>
      </c>
      <c r="B22" s="32" t="s">
        <v>37</v>
      </c>
      <c r="C22" s="33" t="s">
        <v>30</v>
      </c>
      <c r="D22" s="34">
        <f t="shared" ref="D22:R22" si="5">SUM(D73,D237,D338,D538,D607)</f>
        <v>15860.261710989305</v>
      </c>
      <c r="E22" s="34">
        <f t="shared" si="5"/>
        <v>4065.5058335799995</v>
      </c>
      <c r="F22" s="34">
        <f t="shared" si="5"/>
        <v>11794.755877409307</v>
      </c>
      <c r="G22" s="34">
        <f t="shared" si="5"/>
        <v>2430.7247579815103</v>
      </c>
      <c r="H22" s="34">
        <f t="shared" si="5"/>
        <v>815.2667773899999</v>
      </c>
      <c r="I22" s="34">
        <f t="shared" si="5"/>
        <v>144.06721480593066</v>
      </c>
      <c r="J22" s="34">
        <f t="shared" si="5"/>
        <v>343.23423221000002</v>
      </c>
      <c r="K22" s="34">
        <f t="shared" si="5"/>
        <v>212.30185802202001</v>
      </c>
      <c r="L22" s="34">
        <f t="shared" si="5"/>
        <v>472.03254518</v>
      </c>
      <c r="M22" s="34">
        <f t="shared" si="5"/>
        <v>685.75960155736016</v>
      </c>
      <c r="N22" s="34">
        <f t="shared" si="5"/>
        <v>0</v>
      </c>
      <c r="O22" s="34">
        <f t="shared" si="5"/>
        <v>1388.5960835942099</v>
      </c>
      <c r="P22" s="34">
        <f t="shared" si="5"/>
        <v>0</v>
      </c>
      <c r="Q22" s="34">
        <f t="shared" si="5"/>
        <v>11057.441876419305</v>
      </c>
      <c r="R22" s="34">
        <f t="shared" si="5"/>
        <v>380.94492816204934</v>
      </c>
      <c r="S22" s="29">
        <f t="shared" si="4"/>
        <v>1.0689618073169989</v>
      </c>
      <c r="T22" s="35" t="s">
        <v>31</v>
      </c>
      <c r="U22" s="21"/>
      <c r="V22" s="22"/>
      <c r="X22" s="24"/>
    </row>
    <row r="23" spans="1:28" s="23" customFormat="1" ht="31.5" x14ac:dyDescent="0.25">
      <c r="A23" s="31" t="s">
        <v>38</v>
      </c>
      <c r="B23" s="32" t="s">
        <v>39</v>
      </c>
      <c r="C23" s="33" t="s">
        <v>30</v>
      </c>
      <c r="D23" s="34">
        <f t="shared" ref="D23:R23" si="6">SUM(D131,D258,D414,D557,D615)</f>
        <v>0</v>
      </c>
      <c r="E23" s="34">
        <f t="shared" si="6"/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  <c r="J23" s="34">
        <f t="shared" si="6"/>
        <v>0</v>
      </c>
      <c r="K23" s="34">
        <f t="shared" si="6"/>
        <v>0</v>
      </c>
      <c r="L23" s="34">
        <f t="shared" si="6"/>
        <v>0</v>
      </c>
      <c r="M23" s="34">
        <f t="shared" si="6"/>
        <v>0</v>
      </c>
      <c r="N23" s="34">
        <f t="shared" si="6"/>
        <v>0</v>
      </c>
      <c r="O23" s="34">
        <f t="shared" si="6"/>
        <v>0</v>
      </c>
      <c r="P23" s="34">
        <f t="shared" si="6"/>
        <v>0</v>
      </c>
      <c r="Q23" s="34">
        <f t="shared" si="6"/>
        <v>0</v>
      </c>
      <c r="R23" s="34">
        <f t="shared" si="6"/>
        <v>0</v>
      </c>
      <c r="S23" s="29">
        <v>0</v>
      </c>
      <c r="T23" s="35" t="s">
        <v>31</v>
      </c>
      <c r="U23" s="21"/>
      <c r="V23" s="22"/>
      <c r="X23" s="24"/>
    </row>
    <row r="24" spans="1:28" s="23" customFormat="1" x14ac:dyDescent="0.25">
      <c r="A24" s="31" t="s">
        <v>40</v>
      </c>
      <c r="B24" s="32" t="s">
        <v>41</v>
      </c>
      <c r="C24" s="33" t="s">
        <v>30</v>
      </c>
      <c r="D24" s="34">
        <f t="shared" ref="D24:R24" si="7">SUM(D138,D265,D421,D564,D622)</f>
        <v>17761.061885944771</v>
      </c>
      <c r="E24" s="34">
        <f t="shared" si="7"/>
        <v>3042.5740536200001</v>
      </c>
      <c r="F24" s="34">
        <f t="shared" si="7"/>
        <v>14718.48783232477</v>
      </c>
      <c r="G24" s="34">
        <f t="shared" si="7"/>
        <v>1322.0448770579999</v>
      </c>
      <c r="H24" s="34">
        <f t="shared" si="7"/>
        <v>361.53337297999991</v>
      </c>
      <c r="I24" s="34">
        <f t="shared" si="7"/>
        <v>40.972637739999996</v>
      </c>
      <c r="J24" s="34">
        <f t="shared" si="7"/>
        <v>123.30851363999999</v>
      </c>
      <c r="K24" s="34">
        <f t="shared" si="7"/>
        <v>109.072930548</v>
      </c>
      <c r="L24" s="34">
        <f t="shared" si="7"/>
        <v>238.22485933999999</v>
      </c>
      <c r="M24" s="34">
        <f t="shared" si="7"/>
        <v>111.80955984199997</v>
      </c>
      <c r="N24" s="34">
        <f t="shared" si="7"/>
        <v>0</v>
      </c>
      <c r="O24" s="34">
        <f t="shared" si="7"/>
        <v>1060.18974893</v>
      </c>
      <c r="P24" s="34">
        <f t="shared" si="7"/>
        <v>0</v>
      </c>
      <c r="Q24" s="34">
        <f t="shared" si="7"/>
        <v>14356.95445934477</v>
      </c>
      <c r="R24" s="34">
        <f t="shared" si="7"/>
        <v>211.48780469199997</v>
      </c>
      <c r="S24" s="29">
        <f t="shared" si="4"/>
        <v>1.4094905108164655</v>
      </c>
      <c r="T24" s="35" t="s">
        <v>31</v>
      </c>
      <c r="U24" s="21"/>
      <c r="V24" s="22"/>
      <c r="X24" s="24"/>
    </row>
    <row r="25" spans="1:28" s="23" customFormat="1" ht="31.5" x14ac:dyDescent="0.25">
      <c r="A25" s="31" t="s">
        <v>42</v>
      </c>
      <c r="B25" s="32" t="s">
        <v>43</v>
      </c>
      <c r="C25" s="33" t="s">
        <v>30</v>
      </c>
      <c r="D25" s="34">
        <f t="shared" ref="D25:R25" si="8">D152+D271+D428+D570+D627</f>
        <v>0</v>
      </c>
      <c r="E25" s="34">
        <f t="shared" si="8"/>
        <v>0</v>
      </c>
      <c r="F25" s="34">
        <f t="shared" si="8"/>
        <v>0</v>
      </c>
      <c r="G25" s="34">
        <f t="shared" si="8"/>
        <v>0</v>
      </c>
      <c r="H25" s="34">
        <f t="shared" si="8"/>
        <v>0</v>
      </c>
      <c r="I25" s="34">
        <f t="shared" si="8"/>
        <v>0</v>
      </c>
      <c r="J25" s="34">
        <f t="shared" si="8"/>
        <v>0</v>
      </c>
      <c r="K25" s="34">
        <f t="shared" si="8"/>
        <v>0</v>
      </c>
      <c r="L25" s="34">
        <f t="shared" si="8"/>
        <v>0</v>
      </c>
      <c r="M25" s="34">
        <f t="shared" si="8"/>
        <v>0</v>
      </c>
      <c r="N25" s="34">
        <f t="shared" si="8"/>
        <v>0</v>
      </c>
      <c r="O25" s="34">
        <f t="shared" si="8"/>
        <v>0</v>
      </c>
      <c r="P25" s="34">
        <f t="shared" si="8"/>
        <v>0</v>
      </c>
      <c r="Q25" s="34">
        <f t="shared" si="8"/>
        <v>0</v>
      </c>
      <c r="R25" s="34">
        <f t="shared" si="8"/>
        <v>0</v>
      </c>
      <c r="S25" s="29">
        <v>0</v>
      </c>
      <c r="T25" s="35" t="s">
        <v>31</v>
      </c>
      <c r="U25" s="21"/>
      <c r="V25" s="22"/>
      <c r="X25" s="24"/>
    </row>
    <row r="26" spans="1:28" s="23" customFormat="1" x14ac:dyDescent="0.25">
      <c r="A26" s="31" t="s">
        <v>44</v>
      </c>
      <c r="B26" s="32" t="s">
        <v>45</v>
      </c>
      <c r="C26" s="33" t="s">
        <v>30</v>
      </c>
      <c r="D26" s="34">
        <f t="shared" ref="D26:R26" si="9">SUM(D153,D272,D429,D571,D628)</f>
        <v>1781.638663647517</v>
      </c>
      <c r="E26" s="34">
        <f t="shared" si="9"/>
        <v>574.31825441000001</v>
      </c>
      <c r="F26" s="34">
        <f t="shared" si="9"/>
        <v>1207.3204092375172</v>
      </c>
      <c r="G26" s="34">
        <f t="shared" si="9"/>
        <v>702.94588799778762</v>
      </c>
      <c r="H26" s="34">
        <f t="shared" si="9"/>
        <v>258.46213687999995</v>
      </c>
      <c r="I26" s="34">
        <f t="shared" si="9"/>
        <v>12.314398152799999</v>
      </c>
      <c r="J26" s="34">
        <f t="shared" si="9"/>
        <v>48.184278849999998</v>
      </c>
      <c r="K26" s="34">
        <f t="shared" si="9"/>
        <v>219.08690302119999</v>
      </c>
      <c r="L26" s="34">
        <f t="shared" si="9"/>
        <v>210.27785802999998</v>
      </c>
      <c r="M26" s="34">
        <f t="shared" si="9"/>
        <v>98.556642910060006</v>
      </c>
      <c r="N26" s="34">
        <f t="shared" si="9"/>
        <v>0</v>
      </c>
      <c r="O26" s="34">
        <f t="shared" si="9"/>
        <v>372.98794391373008</v>
      </c>
      <c r="P26" s="34">
        <f t="shared" si="9"/>
        <v>0</v>
      </c>
      <c r="Q26" s="34">
        <f t="shared" si="9"/>
        <v>989.11462962751716</v>
      </c>
      <c r="R26" s="34">
        <f t="shared" si="9"/>
        <v>-13.195521563999996</v>
      </c>
      <c r="S26" s="29">
        <f t="shared" si="4"/>
        <v>-5.702440520884431E-2</v>
      </c>
      <c r="T26" s="35" t="s">
        <v>31</v>
      </c>
      <c r="U26" s="21"/>
      <c r="V26" s="22"/>
      <c r="X26" s="24"/>
    </row>
    <row r="27" spans="1:28" s="23" customFormat="1" x14ac:dyDescent="0.25">
      <c r="A27" s="31" t="s">
        <v>46</v>
      </c>
      <c r="B27" s="36" t="s">
        <v>47</v>
      </c>
      <c r="C27" s="33" t="s">
        <v>30</v>
      </c>
      <c r="D27" s="34">
        <f t="shared" ref="D27:R27" si="10">SUM(D28,D51,D73,D131,D138,D152,D153)</f>
        <v>20171.042933998426</v>
      </c>
      <c r="E27" s="34">
        <f t="shared" si="10"/>
        <v>3813.1350801599997</v>
      </c>
      <c r="F27" s="34">
        <f t="shared" si="10"/>
        <v>14888.369827468427</v>
      </c>
      <c r="G27" s="34">
        <f t="shared" si="10"/>
        <v>3563.1075151064128</v>
      </c>
      <c r="H27" s="34">
        <f t="shared" si="10"/>
        <v>1164.8429411300001</v>
      </c>
      <c r="I27" s="34">
        <f t="shared" si="10"/>
        <v>131.27369802522998</v>
      </c>
      <c r="J27" s="34">
        <f t="shared" si="10"/>
        <v>386.27647891999999</v>
      </c>
      <c r="K27" s="34">
        <f t="shared" si="10"/>
        <v>554.58172964577</v>
      </c>
      <c r="L27" s="34">
        <f t="shared" si="10"/>
        <v>778.56646220999994</v>
      </c>
      <c r="M27" s="34">
        <f t="shared" si="10"/>
        <v>910.14466681970998</v>
      </c>
      <c r="N27" s="34">
        <f t="shared" si="10"/>
        <v>0</v>
      </c>
      <c r="O27" s="34">
        <f t="shared" si="10"/>
        <v>1967.10742061571</v>
      </c>
      <c r="P27" s="34">
        <f t="shared" si="10"/>
        <v>0</v>
      </c>
      <c r="Q27" s="34">
        <f t="shared" si="10"/>
        <v>13841.733152678424</v>
      </c>
      <c r="R27" s="34">
        <f t="shared" si="10"/>
        <v>360.781247119</v>
      </c>
      <c r="S27" s="29">
        <f t="shared" si="4"/>
        <v>0.5260310446825891</v>
      </c>
      <c r="T27" s="35" t="s">
        <v>31</v>
      </c>
      <c r="U27" s="21"/>
      <c r="V27" s="22"/>
      <c r="X27" s="24"/>
    </row>
    <row r="28" spans="1:28" s="23" customFormat="1" ht="31.5" x14ac:dyDescent="0.25">
      <c r="A28" s="31" t="s">
        <v>48</v>
      </c>
      <c r="B28" s="36" t="s">
        <v>49</v>
      </c>
      <c r="C28" s="33" t="s">
        <v>30</v>
      </c>
      <c r="D28" s="34">
        <f t="shared" ref="D28:R28" si="11">D29+D32+D35+D50</f>
        <v>2416.4635460119998</v>
      </c>
      <c r="E28" s="34">
        <f t="shared" si="11"/>
        <v>0</v>
      </c>
      <c r="F28" s="34">
        <f t="shared" si="11"/>
        <v>946.92551964199993</v>
      </c>
      <c r="G28" s="34">
        <f t="shared" si="11"/>
        <v>260.04337270999997</v>
      </c>
      <c r="H28" s="34">
        <f t="shared" si="11"/>
        <v>75.76403350999999</v>
      </c>
      <c r="I28" s="34">
        <f t="shared" si="11"/>
        <v>27.975272000000004</v>
      </c>
      <c r="J28" s="34">
        <f t="shared" si="11"/>
        <v>25.75264452</v>
      </c>
      <c r="K28" s="34">
        <f t="shared" si="11"/>
        <v>12.775</v>
      </c>
      <c r="L28" s="34">
        <f t="shared" si="11"/>
        <v>50.01138899</v>
      </c>
      <c r="M28" s="34">
        <f t="shared" si="11"/>
        <v>81.436599999999999</v>
      </c>
      <c r="N28" s="34">
        <f t="shared" si="11"/>
        <v>0</v>
      </c>
      <c r="O28" s="34">
        <f t="shared" si="11"/>
        <v>137.85650071000001</v>
      </c>
      <c r="P28" s="34">
        <f t="shared" si="11"/>
        <v>0</v>
      </c>
      <c r="Q28" s="34">
        <f t="shared" si="11"/>
        <v>876.98783146199992</v>
      </c>
      <c r="R28" s="34">
        <f t="shared" si="11"/>
        <v>29.187416179999992</v>
      </c>
      <c r="S28" s="29">
        <f t="shared" si="4"/>
        <v>0.71625083091469899</v>
      </c>
      <c r="T28" s="35" t="s">
        <v>31</v>
      </c>
      <c r="U28" s="21"/>
      <c r="V28" s="22"/>
      <c r="X28" s="24"/>
    </row>
    <row r="29" spans="1:28" s="23" customFormat="1" ht="63" x14ac:dyDescent="0.25">
      <c r="A29" s="31" t="s">
        <v>50</v>
      </c>
      <c r="B29" s="36" t="s">
        <v>51</v>
      </c>
      <c r="C29" s="33" t="s">
        <v>30</v>
      </c>
      <c r="D29" s="34">
        <f>D30</f>
        <v>0</v>
      </c>
      <c r="E29" s="34">
        <f>E30</f>
        <v>0</v>
      </c>
      <c r="F29" s="34">
        <f>F30</f>
        <v>0</v>
      </c>
      <c r="G29" s="34">
        <f>G30</f>
        <v>0</v>
      </c>
      <c r="H29" s="34">
        <f>H30</f>
        <v>0</v>
      </c>
      <c r="I29" s="34">
        <f t="shared" ref="I29:N29" si="12">I30</f>
        <v>0</v>
      </c>
      <c r="J29" s="34">
        <f t="shared" si="12"/>
        <v>0</v>
      </c>
      <c r="K29" s="34">
        <f t="shared" si="12"/>
        <v>0</v>
      </c>
      <c r="L29" s="34">
        <f t="shared" si="12"/>
        <v>0</v>
      </c>
      <c r="M29" s="34">
        <f t="shared" si="12"/>
        <v>0</v>
      </c>
      <c r="N29" s="34">
        <f t="shared" si="12"/>
        <v>0</v>
      </c>
      <c r="O29" s="34">
        <f>O30</f>
        <v>0</v>
      </c>
      <c r="P29" s="34">
        <f>P30</f>
        <v>0</v>
      </c>
      <c r="Q29" s="34">
        <f>Q30</f>
        <v>0</v>
      </c>
      <c r="R29" s="34">
        <f>R30</f>
        <v>0</v>
      </c>
      <c r="S29" s="29">
        <v>0</v>
      </c>
      <c r="T29" s="35" t="s">
        <v>31</v>
      </c>
      <c r="U29" s="21"/>
      <c r="V29" s="22"/>
      <c r="X29" s="24"/>
    </row>
    <row r="30" spans="1:28" s="23" customFormat="1" x14ac:dyDescent="0.25">
      <c r="A30" s="31" t="s">
        <v>52</v>
      </c>
      <c r="B30" s="36" t="s">
        <v>53</v>
      </c>
      <c r="C30" s="33" t="s">
        <v>30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29">
        <v>0</v>
      </c>
      <c r="T30" s="35" t="s">
        <v>31</v>
      </c>
      <c r="U30" s="21"/>
      <c r="V30" s="22"/>
      <c r="X30" s="24"/>
    </row>
    <row r="31" spans="1:28" s="23" customFormat="1" ht="31.5" x14ac:dyDescent="0.25">
      <c r="A31" s="31" t="s">
        <v>54</v>
      </c>
      <c r="B31" s="37" t="s">
        <v>55</v>
      </c>
      <c r="C31" s="38" t="s">
        <v>30</v>
      </c>
      <c r="D31" s="39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29">
        <v>0</v>
      </c>
      <c r="T31" s="35" t="s">
        <v>31</v>
      </c>
      <c r="U31" s="21"/>
      <c r="V31" s="22"/>
      <c r="X31" s="24"/>
    </row>
    <row r="32" spans="1:28" s="23" customFormat="1" ht="47.25" x14ac:dyDescent="0.25">
      <c r="A32" s="31" t="s">
        <v>56</v>
      </c>
      <c r="B32" s="36" t="s">
        <v>57</v>
      </c>
      <c r="C32" s="33" t="s">
        <v>30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29">
        <v>0</v>
      </c>
      <c r="T32" s="35" t="s">
        <v>31</v>
      </c>
      <c r="U32" s="21"/>
      <c r="V32" s="22"/>
      <c r="X32" s="24"/>
    </row>
    <row r="33" spans="1:24" s="23" customFormat="1" ht="31.5" x14ac:dyDescent="0.25">
      <c r="A33" s="31" t="s">
        <v>58</v>
      </c>
      <c r="B33" s="36" t="s">
        <v>55</v>
      </c>
      <c r="C33" s="33" t="s">
        <v>30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29">
        <v>0</v>
      </c>
      <c r="T33" s="35" t="s">
        <v>31</v>
      </c>
      <c r="U33" s="21"/>
      <c r="V33" s="22"/>
      <c r="X33" s="24"/>
    </row>
    <row r="34" spans="1:24" s="23" customFormat="1" ht="31.5" x14ac:dyDescent="0.25">
      <c r="A34" s="31" t="s">
        <v>59</v>
      </c>
      <c r="B34" s="36" t="s">
        <v>55</v>
      </c>
      <c r="C34" s="33" t="s">
        <v>30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29">
        <v>0</v>
      </c>
      <c r="T34" s="35" t="s">
        <v>31</v>
      </c>
      <c r="U34" s="21"/>
      <c r="V34" s="22"/>
      <c r="X34" s="24"/>
    </row>
    <row r="35" spans="1:24" s="23" customFormat="1" ht="47.25" x14ac:dyDescent="0.25">
      <c r="A35" s="31" t="s">
        <v>60</v>
      </c>
      <c r="B35" s="36" t="s">
        <v>61</v>
      </c>
      <c r="C35" s="33" t="s">
        <v>30</v>
      </c>
      <c r="D35" s="34">
        <f>D36+D37+D38+D41+D43</f>
        <v>2416.4635460119998</v>
      </c>
      <c r="E35" s="34">
        <v>0</v>
      </c>
      <c r="F35" s="34">
        <f t="shared" ref="F35:P35" si="13">F36+F37+F38+F41+F43</f>
        <v>946.92551964199993</v>
      </c>
      <c r="G35" s="34">
        <f t="shared" si="13"/>
        <v>260.04337270999997</v>
      </c>
      <c r="H35" s="34">
        <f t="shared" si="13"/>
        <v>75.76403350999999</v>
      </c>
      <c r="I35" s="34">
        <f>I36+I37+I38+I41+I43</f>
        <v>27.975272000000004</v>
      </c>
      <c r="J35" s="34">
        <f t="shared" si="13"/>
        <v>25.75264452</v>
      </c>
      <c r="K35" s="34">
        <f>K36+K37+K38+K41+K43</f>
        <v>12.775</v>
      </c>
      <c r="L35" s="34">
        <f t="shared" si="13"/>
        <v>50.01138899</v>
      </c>
      <c r="M35" s="34">
        <f>M36+M37+M38+M41+M43</f>
        <v>81.436599999999999</v>
      </c>
      <c r="N35" s="34">
        <f>N36+N37+N38+N41+N43</f>
        <v>0</v>
      </c>
      <c r="O35" s="34">
        <f t="shared" si="13"/>
        <v>137.85650071000001</v>
      </c>
      <c r="P35" s="34">
        <f t="shared" si="13"/>
        <v>0</v>
      </c>
      <c r="Q35" s="34">
        <f>Q36+Q37+Q38+Q41+Q43</f>
        <v>876.98783146199992</v>
      </c>
      <c r="R35" s="34">
        <f>R36+R37+R38+R41+R43</f>
        <v>29.187416179999992</v>
      </c>
      <c r="S35" s="29">
        <f t="shared" si="4"/>
        <v>0.71625083091469899</v>
      </c>
      <c r="T35" s="35" t="s">
        <v>31</v>
      </c>
      <c r="U35" s="21"/>
      <c r="V35" s="22"/>
      <c r="X35" s="24"/>
    </row>
    <row r="36" spans="1:24" s="23" customFormat="1" ht="63" x14ac:dyDescent="0.25">
      <c r="A36" s="31" t="s">
        <v>62</v>
      </c>
      <c r="B36" s="36" t="s">
        <v>63</v>
      </c>
      <c r="C36" s="33" t="s">
        <v>30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29">
        <v>0</v>
      </c>
      <c r="T36" s="35" t="s">
        <v>31</v>
      </c>
      <c r="U36" s="21"/>
      <c r="V36" s="22"/>
      <c r="X36" s="24"/>
    </row>
    <row r="37" spans="1:24" s="23" customFormat="1" ht="63" x14ac:dyDescent="0.25">
      <c r="A37" s="31" t="s">
        <v>64</v>
      </c>
      <c r="B37" s="36" t="s">
        <v>65</v>
      </c>
      <c r="C37" s="33" t="s">
        <v>30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29">
        <v>0</v>
      </c>
      <c r="T37" s="35" t="s">
        <v>31</v>
      </c>
      <c r="U37" s="21"/>
      <c r="V37" s="22"/>
      <c r="X37" s="24"/>
    </row>
    <row r="38" spans="1:24" s="23" customFormat="1" ht="63" x14ac:dyDescent="0.25">
      <c r="A38" s="31" t="s">
        <v>66</v>
      </c>
      <c r="B38" s="36" t="s">
        <v>67</v>
      </c>
      <c r="C38" s="33" t="s">
        <v>30</v>
      </c>
      <c r="D38" s="34">
        <f>SUM(D39:D40)</f>
        <v>52.352484529999991</v>
      </c>
      <c r="E38" s="34">
        <f t="shared" ref="E38:P38" si="14">SUM(E39:E40)</f>
        <v>36.674774880000001</v>
      </c>
      <c r="F38" s="34">
        <f t="shared" si="14"/>
        <v>15.677709649999992</v>
      </c>
      <c r="G38" s="34">
        <f t="shared" si="14"/>
        <v>7.2667219999999961</v>
      </c>
      <c r="H38" s="34">
        <f>SUM(H39:H40)</f>
        <v>2.9175608099999999</v>
      </c>
      <c r="I38" s="34">
        <f>SUM(I39:I40)</f>
        <v>2.8999999999999964</v>
      </c>
      <c r="J38" s="34">
        <f t="shared" si="14"/>
        <v>2.9157495600000001</v>
      </c>
      <c r="K38" s="34">
        <f>SUM(K39:K40)</f>
        <v>0.4</v>
      </c>
      <c r="L38" s="34">
        <f t="shared" si="14"/>
        <v>1.8112499999999999E-3</v>
      </c>
      <c r="M38" s="34">
        <f>SUM(M39:M40)</f>
        <v>1.3680000000000001</v>
      </c>
      <c r="N38" s="34">
        <f>SUM(N39:N40)</f>
        <v>0</v>
      </c>
      <c r="O38" s="34">
        <f t="shared" si="14"/>
        <v>2.5987220000000004</v>
      </c>
      <c r="P38" s="34">
        <f t="shared" si="14"/>
        <v>0</v>
      </c>
      <c r="Q38" s="34">
        <f>SUM(Q39:Q40)</f>
        <v>12.760148839999992</v>
      </c>
      <c r="R38" s="34">
        <f>SUM(R39:R40)</f>
        <v>-0.38243918999999643</v>
      </c>
      <c r="S38" s="29">
        <f t="shared" si="4"/>
        <v>-0.11589066363636269</v>
      </c>
      <c r="T38" s="35" t="s">
        <v>31</v>
      </c>
      <c r="U38" s="21"/>
      <c r="V38" s="22"/>
      <c r="X38" s="24"/>
    </row>
    <row r="39" spans="1:24" s="23" customFormat="1" ht="63" x14ac:dyDescent="0.25">
      <c r="A39" s="40" t="s">
        <v>66</v>
      </c>
      <c r="B39" s="41" t="s">
        <v>68</v>
      </c>
      <c r="C39" s="42" t="s">
        <v>69</v>
      </c>
      <c r="D39" s="43">
        <v>45.551232529999993</v>
      </c>
      <c r="E39" s="43">
        <v>36.674774880000001</v>
      </c>
      <c r="F39" s="43">
        <f>D39-E39</f>
        <v>8.8764576499999919</v>
      </c>
      <c r="G39" s="44">
        <v>2.8999999999999964</v>
      </c>
      <c r="H39" s="43">
        <f>J39+L39+N39+P39</f>
        <v>2.9134566</v>
      </c>
      <c r="I39" s="43">
        <v>2.8999999999999964</v>
      </c>
      <c r="J39" s="43">
        <f>2913.4566/1000</f>
        <v>2.9134566</v>
      </c>
      <c r="K39" s="43">
        <v>0</v>
      </c>
      <c r="L39" s="43">
        <v>0</v>
      </c>
      <c r="M39" s="43">
        <v>0</v>
      </c>
      <c r="N39" s="43">
        <v>0</v>
      </c>
      <c r="O39" s="44">
        <v>0</v>
      </c>
      <c r="P39" s="43">
        <v>0</v>
      </c>
      <c r="Q39" s="43">
        <f>F39-H39</f>
        <v>5.9630010499999919</v>
      </c>
      <c r="R39" s="43">
        <f>H39-(I39+K39)</f>
        <v>1.3456600000003593E-2</v>
      </c>
      <c r="S39" s="45">
        <f t="shared" si="4"/>
        <v>4.640206896552969E-3</v>
      </c>
      <c r="T39" s="46" t="s">
        <v>31</v>
      </c>
      <c r="U39" s="21"/>
      <c r="V39" s="22"/>
      <c r="X39" s="24"/>
    </row>
    <row r="40" spans="1:24" s="23" customFormat="1" ht="63" x14ac:dyDescent="0.25">
      <c r="A40" s="40" t="s">
        <v>66</v>
      </c>
      <c r="B40" s="47" t="s">
        <v>70</v>
      </c>
      <c r="C40" s="48" t="s">
        <v>71</v>
      </c>
      <c r="D40" s="43">
        <v>6.8012519999999999</v>
      </c>
      <c r="E40" s="43">
        <v>0</v>
      </c>
      <c r="F40" s="43">
        <f>D40-E40</f>
        <v>6.8012519999999999</v>
      </c>
      <c r="G40" s="44">
        <v>4.3667219999999993</v>
      </c>
      <c r="H40" s="43">
        <f>J40+L40+N40+P40</f>
        <v>4.1042099999999996E-3</v>
      </c>
      <c r="I40" s="43">
        <v>0</v>
      </c>
      <c r="J40" s="43">
        <f>2.29296/1000</f>
        <v>2.2929599999999997E-3</v>
      </c>
      <c r="K40" s="43">
        <v>0.4</v>
      </c>
      <c r="L40" s="43">
        <f>1.81125/1000</f>
        <v>1.8112499999999999E-3</v>
      </c>
      <c r="M40" s="43">
        <v>1.3680000000000001</v>
      </c>
      <c r="N40" s="43">
        <v>0</v>
      </c>
      <c r="O40" s="44">
        <v>2.5987220000000004</v>
      </c>
      <c r="P40" s="43">
        <v>0</v>
      </c>
      <c r="Q40" s="43">
        <f>F40-H40</f>
        <v>6.7971477899999995</v>
      </c>
      <c r="R40" s="43">
        <f>H40-(I40+K40)</f>
        <v>-0.39589579000000003</v>
      </c>
      <c r="S40" s="45">
        <f t="shared" si="4"/>
        <v>-0.98973947500000004</v>
      </c>
      <c r="T40" s="46" t="s">
        <v>72</v>
      </c>
      <c r="U40" s="21"/>
      <c r="V40" s="22"/>
      <c r="X40" s="24"/>
    </row>
    <row r="41" spans="1:24" s="23" customFormat="1" ht="41.25" customHeight="1" x14ac:dyDescent="0.25">
      <c r="A41" s="31" t="s">
        <v>73</v>
      </c>
      <c r="B41" s="36" t="s">
        <v>74</v>
      </c>
      <c r="C41" s="33" t="s">
        <v>30</v>
      </c>
      <c r="D41" s="34">
        <f>SUM(D42)</f>
        <v>0</v>
      </c>
      <c r="E41" s="34">
        <f t="shared" ref="E41:R41" si="15">SUM(E42)</f>
        <v>0</v>
      </c>
      <c r="F41" s="34">
        <f t="shared" si="15"/>
        <v>0</v>
      </c>
      <c r="G41" s="34">
        <f t="shared" si="15"/>
        <v>0</v>
      </c>
      <c r="H41" s="34">
        <f t="shared" si="15"/>
        <v>5.8263453300000005</v>
      </c>
      <c r="I41" s="34">
        <f>SUM(I42)</f>
        <v>0</v>
      </c>
      <c r="J41" s="34">
        <f>SUM(J42)</f>
        <v>5.8263453300000005</v>
      </c>
      <c r="K41" s="34">
        <f t="shared" si="15"/>
        <v>0</v>
      </c>
      <c r="L41" s="34">
        <f t="shared" si="15"/>
        <v>0</v>
      </c>
      <c r="M41" s="34">
        <f t="shared" si="15"/>
        <v>0</v>
      </c>
      <c r="N41" s="34">
        <f t="shared" si="15"/>
        <v>0</v>
      </c>
      <c r="O41" s="34">
        <f t="shared" si="15"/>
        <v>0</v>
      </c>
      <c r="P41" s="34">
        <f t="shared" si="15"/>
        <v>0</v>
      </c>
      <c r="Q41" s="34">
        <f t="shared" si="15"/>
        <v>0</v>
      </c>
      <c r="R41" s="34">
        <f t="shared" si="15"/>
        <v>0</v>
      </c>
      <c r="S41" s="29">
        <v>0</v>
      </c>
      <c r="T41" s="35" t="s">
        <v>31</v>
      </c>
      <c r="U41" s="21"/>
      <c r="V41" s="22"/>
      <c r="X41" s="24"/>
    </row>
    <row r="42" spans="1:24" s="23" customFormat="1" ht="63" x14ac:dyDescent="0.25">
      <c r="A42" s="40" t="s">
        <v>73</v>
      </c>
      <c r="B42" s="49" t="s">
        <v>75</v>
      </c>
      <c r="C42" s="50" t="s">
        <v>76</v>
      </c>
      <c r="D42" s="43" t="s">
        <v>31</v>
      </c>
      <c r="E42" s="43" t="s">
        <v>31</v>
      </c>
      <c r="F42" s="43" t="s">
        <v>31</v>
      </c>
      <c r="G42" s="44" t="s">
        <v>31</v>
      </c>
      <c r="H42" s="43">
        <f>J42+L42+N42+P42</f>
        <v>5.8263453300000005</v>
      </c>
      <c r="I42" s="43" t="s">
        <v>31</v>
      </c>
      <c r="J42" s="43">
        <v>5.8263453300000005</v>
      </c>
      <c r="K42" s="43" t="s">
        <v>31</v>
      </c>
      <c r="L42" s="43">
        <v>0</v>
      </c>
      <c r="M42" s="43" t="s">
        <v>31</v>
      </c>
      <c r="N42" s="43">
        <v>0</v>
      </c>
      <c r="O42" s="44" t="s">
        <v>31</v>
      </c>
      <c r="P42" s="43">
        <v>0</v>
      </c>
      <c r="Q42" s="43" t="s">
        <v>31</v>
      </c>
      <c r="R42" s="43" t="s">
        <v>31</v>
      </c>
      <c r="S42" s="51" t="s">
        <v>31</v>
      </c>
      <c r="T42" s="46" t="s">
        <v>77</v>
      </c>
      <c r="U42" s="21"/>
      <c r="V42" s="22"/>
      <c r="X42" s="24"/>
    </row>
    <row r="43" spans="1:24" s="23" customFormat="1" ht="41.25" customHeight="1" x14ac:dyDescent="0.25">
      <c r="A43" s="31" t="s">
        <v>78</v>
      </c>
      <c r="B43" s="36" t="s">
        <v>79</v>
      </c>
      <c r="C43" s="33" t="s">
        <v>30</v>
      </c>
      <c r="D43" s="34">
        <f t="shared" ref="D43:R43" si="16">SUM(D44:D49)</f>
        <v>2364.111061482</v>
      </c>
      <c r="E43" s="34">
        <f t="shared" si="16"/>
        <v>1432.86325149</v>
      </c>
      <c r="F43" s="34">
        <f t="shared" si="16"/>
        <v>931.24780999199993</v>
      </c>
      <c r="G43" s="34">
        <f t="shared" si="16"/>
        <v>252.77665070999996</v>
      </c>
      <c r="H43" s="34">
        <f t="shared" si="16"/>
        <v>67.020127369999997</v>
      </c>
      <c r="I43" s="34">
        <f t="shared" si="16"/>
        <v>25.075272000000009</v>
      </c>
      <c r="J43" s="34">
        <f t="shared" si="16"/>
        <v>17.01054963</v>
      </c>
      <c r="K43" s="34">
        <f t="shared" si="16"/>
        <v>12.375</v>
      </c>
      <c r="L43" s="34">
        <f t="shared" si="16"/>
        <v>50.009577739999997</v>
      </c>
      <c r="M43" s="34">
        <f t="shared" si="16"/>
        <v>80.068600000000004</v>
      </c>
      <c r="N43" s="34">
        <f t="shared" si="16"/>
        <v>0</v>
      </c>
      <c r="O43" s="34">
        <f t="shared" si="16"/>
        <v>135.25777871</v>
      </c>
      <c r="P43" s="34">
        <f t="shared" si="16"/>
        <v>0</v>
      </c>
      <c r="Q43" s="34">
        <f t="shared" si="16"/>
        <v>864.22768262199997</v>
      </c>
      <c r="R43" s="34">
        <f t="shared" si="16"/>
        <v>29.569855369999988</v>
      </c>
      <c r="S43" s="29">
        <f t="shared" ref="S43:S48" si="17">R43/(I43+K43)</f>
        <v>0.78957651816253771</v>
      </c>
      <c r="T43" s="35" t="s">
        <v>31</v>
      </c>
      <c r="U43" s="21"/>
      <c r="V43" s="22"/>
      <c r="X43" s="24"/>
    </row>
    <row r="44" spans="1:24" s="23" customFormat="1" ht="78.75" x14ac:dyDescent="0.25">
      <c r="A44" s="40" t="s">
        <v>78</v>
      </c>
      <c r="B44" s="49" t="s">
        <v>80</v>
      </c>
      <c r="C44" s="52" t="s">
        <v>81</v>
      </c>
      <c r="D44" s="43">
        <v>991.10269060999997</v>
      </c>
      <c r="E44" s="43">
        <v>644.83429710999997</v>
      </c>
      <c r="F44" s="43">
        <f>D44-E44</f>
        <v>346.2683935</v>
      </c>
      <c r="G44" s="44">
        <v>169.82880768999996</v>
      </c>
      <c r="H44" s="43">
        <f t="shared" ref="H44:H49" si="18">J44+L44+N44+P44</f>
        <v>42.690109759999999</v>
      </c>
      <c r="I44" s="43">
        <v>11.64</v>
      </c>
      <c r="J44" s="43">
        <f>12005.38881/1000</f>
        <v>12.005388810000001</v>
      </c>
      <c r="K44" s="43">
        <v>7</v>
      </c>
      <c r="L44" s="43">
        <f>30.70965621-0.02493526</f>
        <v>30.684720949999999</v>
      </c>
      <c r="M44" s="43">
        <v>38.773000000000003</v>
      </c>
      <c r="N44" s="43">
        <v>0</v>
      </c>
      <c r="O44" s="44">
        <v>112.41580768999998</v>
      </c>
      <c r="P44" s="43">
        <v>0</v>
      </c>
      <c r="Q44" s="43">
        <f>F44-H44</f>
        <v>303.57828374000002</v>
      </c>
      <c r="R44" s="43">
        <f>H44-(I44+K44)</f>
        <v>24.050109759999998</v>
      </c>
      <c r="S44" s="45">
        <f t="shared" si="17"/>
        <v>1.2902419399141629</v>
      </c>
      <c r="T44" s="46" t="s">
        <v>82</v>
      </c>
      <c r="U44" s="21"/>
      <c r="V44" s="22"/>
      <c r="X44" s="24"/>
    </row>
    <row r="45" spans="1:24" s="23" customFormat="1" ht="47.25" x14ac:dyDescent="0.25">
      <c r="A45" s="40" t="s">
        <v>78</v>
      </c>
      <c r="B45" s="49" t="s">
        <v>83</v>
      </c>
      <c r="C45" s="52" t="s">
        <v>84</v>
      </c>
      <c r="D45" s="43">
        <v>147.22801164000001</v>
      </c>
      <c r="E45" s="43">
        <v>114.61603026</v>
      </c>
      <c r="F45" s="43">
        <f>D45-E45</f>
        <v>32.611981380000003</v>
      </c>
      <c r="G45" s="44">
        <v>24.851611170000002</v>
      </c>
      <c r="H45" s="43">
        <f t="shared" si="18"/>
        <v>7.1539002599999995</v>
      </c>
      <c r="I45" s="43">
        <v>0</v>
      </c>
      <c r="J45" s="43">
        <f>1478.79413/1000</f>
        <v>1.47879413</v>
      </c>
      <c r="K45" s="43">
        <v>2.0579999999999998</v>
      </c>
      <c r="L45" s="43">
        <v>5.6751061299999996</v>
      </c>
      <c r="M45" s="43">
        <v>10.08</v>
      </c>
      <c r="N45" s="43">
        <v>0</v>
      </c>
      <c r="O45" s="44">
        <v>12.71361117</v>
      </c>
      <c r="P45" s="43">
        <v>0</v>
      </c>
      <c r="Q45" s="43">
        <f>F45-H45</f>
        <v>25.458081120000003</v>
      </c>
      <c r="R45" s="43">
        <f>H45-(I45+K45)</f>
        <v>5.0959002599999996</v>
      </c>
      <c r="S45" s="45">
        <f t="shared" si="17"/>
        <v>2.4761420116618078</v>
      </c>
      <c r="T45" s="46" t="s">
        <v>85</v>
      </c>
      <c r="U45" s="21"/>
      <c r="V45" s="22"/>
      <c r="X45" s="24"/>
    </row>
    <row r="46" spans="1:24" s="23" customFormat="1" ht="31.5" x14ac:dyDescent="0.25">
      <c r="A46" s="53" t="s">
        <v>78</v>
      </c>
      <c r="B46" s="54" t="s">
        <v>86</v>
      </c>
      <c r="C46" s="55" t="s">
        <v>87</v>
      </c>
      <c r="D46" s="44">
        <v>382.89910794999997</v>
      </c>
      <c r="E46" s="43">
        <v>338.23814809999999</v>
      </c>
      <c r="F46" s="43">
        <f>D46-E46</f>
        <v>44.660959849999983</v>
      </c>
      <c r="G46" s="44">
        <v>44.660959849999998</v>
      </c>
      <c r="H46" s="43">
        <f t="shared" si="18"/>
        <v>13.700981669999999</v>
      </c>
      <c r="I46" s="43">
        <v>0</v>
      </c>
      <c r="J46" s="43">
        <f>49.41976/1000</f>
        <v>4.9419759999999993E-2</v>
      </c>
      <c r="K46" s="43">
        <v>3.3170000000000002</v>
      </c>
      <c r="L46" s="43">
        <f>13.62662665+0.02493526</f>
        <v>13.65156191</v>
      </c>
      <c r="M46" s="43">
        <v>31.215599999999998</v>
      </c>
      <c r="N46" s="43">
        <v>0</v>
      </c>
      <c r="O46" s="43">
        <v>10.128359850000001</v>
      </c>
      <c r="P46" s="43">
        <v>0</v>
      </c>
      <c r="Q46" s="43">
        <f>F46-H46</f>
        <v>30.959978179999986</v>
      </c>
      <c r="R46" s="43">
        <f>H46-(I46+K46)</f>
        <v>10.383981669999999</v>
      </c>
      <c r="S46" s="45">
        <f t="shared" si="17"/>
        <v>3.1305341181790771</v>
      </c>
      <c r="T46" s="56" t="s">
        <v>88</v>
      </c>
      <c r="U46" s="21"/>
      <c r="V46" s="22"/>
      <c r="X46" s="24"/>
    </row>
    <row r="47" spans="1:24" s="23" customFormat="1" ht="31.5" x14ac:dyDescent="0.25">
      <c r="A47" s="40" t="s">
        <v>78</v>
      </c>
      <c r="B47" s="49" t="s">
        <v>89</v>
      </c>
      <c r="C47" s="52" t="s">
        <v>90</v>
      </c>
      <c r="D47" s="43">
        <v>782.34505128199999</v>
      </c>
      <c r="E47" s="43">
        <v>279.39471199999997</v>
      </c>
      <c r="F47" s="43">
        <f>D47-E47</f>
        <v>502.95033928200002</v>
      </c>
      <c r="G47" s="44">
        <v>12.536790000000009</v>
      </c>
      <c r="H47" s="43">
        <f t="shared" si="18"/>
        <v>3.4751356799999997</v>
      </c>
      <c r="I47" s="43">
        <v>12.536790000000009</v>
      </c>
      <c r="J47" s="43">
        <f>3475.13568/1000</f>
        <v>3.4751356799999997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f>F47-H47</f>
        <v>499.47520360200002</v>
      </c>
      <c r="R47" s="43">
        <f>H47-(I47+K47)</f>
        <v>-9.0616543200000095</v>
      </c>
      <c r="S47" s="45">
        <f t="shared" si="17"/>
        <v>-0.72280498596530718</v>
      </c>
      <c r="T47" s="46" t="s">
        <v>91</v>
      </c>
      <c r="U47" s="21"/>
      <c r="V47" s="22"/>
      <c r="X47" s="24"/>
    </row>
    <row r="48" spans="1:24" s="23" customFormat="1" ht="31.5" x14ac:dyDescent="0.25">
      <c r="A48" s="40" t="s">
        <v>78</v>
      </c>
      <c r="B48" s="49" t="s">
        <v>92</v>
      </c>
      <c r="C48" s="52" t="s">
        <v>93</v>
      </c>
      <c r="D48" s="57">
        <v>60.536199999999994</v>
      </c>
      <c r="E48" s="43">
        <v>55.780064019999998</v>
      </c>
      <c r="F48" s="43">
        <f>D48-E48</f>
        <v>4.7561359799999963</v>
      </c>
      <c r="G48" s="44">
        <v>0.89848199999999634</v>
      </c>
      <c r="H48" s="43">
        <f t="shared" si="18"/>
        <v>0</v>
      </c>
      <c r="I48" s="43">
        <v>0.89848199999999634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f>F48-H48</f>
        <v>4.7561359799999963</v>
      </c>
      <c r="R48" s="43">
        <f>H48-(I48+K48)</f>
        <v>-0.89848199999999634</v>
      </c>
      <c r="S48" s="45">
        <f t="shared" si="17"/>
        <v>-1</v>
      </c>
      <c r="T48" s="46" t="s">
        <v>94</v>
      </c>
      <c r="U48" s="21"/>
      <c r="V48" s="22"/>
      <c r="X48" s="24"/>
    </row>
    <row r="49" spans="1:28" s="23" customFormat="1" ht="67.5" customHeight="1" x14ac:dyDescent="0.25">
      <c r="A49" s="40" t="s">
        <v>78</v>
      </c>
      <c r="B49" s="49" t="s">
        <v>95</v>
      </c>
      <c r="C49" s="52" t="s">
        <v>96</v>
      </c>
      <c r="D49" s="43" t="s">
        <v>31</v>
      </c>
      <c r="E49" s="43" t="s">
        <v>31</v>
      </c>
      <c r="F49" s="43" t="s">
        <v>31</v>
      </c>
      <c r="G49" s="44" t="s">
        <v>31</v>
      </c>
      <c r="H49" s="43">
        <f t="shared" si="18"/>
        <v>0</v>
      </c>
      <c r="I49" s="43" t="s">
        <v>31</v>
      </c>
      <c r="J49" s="43">
        <f>1.81125/1000</f>
        <v>1.8112499999999999E-3</v>
      </c>
      <c r="K49" s="43" t="s">
        <v>31</v>
      </c>
      <c r="L49" s="43">
        <f>-1.81125/1000</f>
        <v>-1.8112499999999999E-3</v>
      </c>
      <c r="M49" s="43" t="s">
        <v>31</v>
      </c>
      <c r="N49" s="43">
        <v>0</v>
      </c>
      <c r="O49" s="43" t="s">
        <v>31</v>
      </c>
      <c r="P49" s="43">
        <v>0</v>
      </c>
      <c r="Q49" s="43" t="s">
        <v>31</v>
      </c>
      <c r="R49" s="43" t="s">
        <v>31</v>
      </c>
      <c r="S49" s="51" t="s">
        <v>31</v>
      </c>
      <c r="T49" s="52" t="s">
        <v>97</v>
      </c>
      <c r="U49" s="21"/>
      <c r="V49" s="22"/>
      <c r="X49" s="24"/>
    </row>
    <row r="50" spans="1:28" s="23" customFormat="1" ht="31.5" x14ac:dyDescent="0.25">
      <c r="A50" s="31" t="s">
        <v>98</v>
      </c>
      <c r="B50" s="36" t="s">
        <v>99</v>
      </c>
      <c r="C50" s="33" t="s">
        <v>30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29">
        <v>0</v>
      </c>
      <c r="T50" s="35" t="s">
        <v>31</v>
      </c>
      <c r="U50" s="21"/>
      <c r="V50" s="22"/>
      <c r="X50" s="24"/>
    </row>
    <row r="51" spans="1:28" s="23" customFormat="1" ht="47.25" x14ac:dyDescent="0.25">
      <c r="A51" s="31" t="s">
        <v>100</v>
      </c>
      <c r="B51" s="36" t="s">
        <v>101</v>
      </c>
      <c r="C51" s="33" t="s">
        <v>30</v>
      </c>
      <c r="D51" s="34">
        <f t="shared" ref="D51:R51" si="19">D52+D57+D61+D63</f>
        <v>3528.4264960941041</v>
      </c>
      <c r="E51" s="34">
        <f t="shared" si="19"/>
        <v>349.26228091999997</v>
      </c>
      <c r="F51" s="34">
        <f t="shared" si="19"/>
        <v>3179.1642151741044</v>
      </c>
      <c r="G51" s="34">
        <f t="shared" si="19"/>
        <v>811.08382711850993</v>
      </c>
      <c r="H51" s="34">
        <f t="shared" si="19"/>
        <v>133.31325305000001</v>
      </c>
      <c r="I51" s="34">
        <f t="shared" si="19"/>
        <v>25.117011798229999</v>
      </c>
      <c r="J51" s="34">
        <f t="shared" si="19"/>
        <v>30.83071288</v>
      </c>
      <c r="K51" s="34">
        <f t="shared" si="19"/>
        <v>133.89302799776999</v>
      </c>
      <c r="L51" s="34">
        <f t="shared" si="19"/>
        <v>102.48254016999999</v>
      </c>
      <c r="M51" s="34">
        <f t="shared" si="19"/>
        <v>267.99037799770997</v>
      </c>
      <c r="N51" s="34">
        <f t="shared" si="19"/>
        <v>0</v>
      </c>
      <c r="O51" s="34">
        <f t="shared" si="19"/>
        <v>384.08340932480007</v>
      </c>
      <c r="P51" s="34">
        <f t="shared" si="19"/>
        <v>0</v>
      </c>
      <c r="Q51" s="34">
        <f t="shared" si="19"/>
        <v>3058.9624469941041</v>
      </c>
      <c r="R51" s="34">
        <f t="shared" si="19"/>
        <v>-38.808271615999999</v>
      </c>
      <c r="S51" s="29">
        <f>R51/(I51+K51)</f>
        <v>-0.24406176909199317</v>
      </c>
      <c r="T51" s="35" t="s">
        <v>31</v>
      </c>
      <c r="U51" s="21"/>
      <c r="V51" s="22"/>
      <c r="X51" s="24"/>
    </row>
    <row r="52" spans="1:28" s="23" customFormat="1" ht="31.5" x14ac:dyDescent="0.25">
      <c r="A52" s="31" t="s">
        <v>102</v>
      </c>
      <c r="B52" s="36" t="s">
        <v>103</v>
      </c>
      <c r="C52" s="33" t="s">
        <v>30</v>
      </c>
      <c r="D52" s="34">
        <f t="shared" ref="D52:R52" si="20">SUM(D53:D56)</f>
        <v>691.39426634799997</v>
      </c>
      <c r="E52" s="34">
        <f t="shared" si="20"/>
        <v>7.2441102199999996</v>
      </c>
      <c r="F52" s="34">
        <f t="shared" si="20"/>
        <v>684.15015612799994</v>
      </c>
      <c r="G52" s="34">
        <f t="shared" si="20"/>
        <v>423.02550419599999</v>
      </c>
      <c r="H52" s="34">
        <f t="shared" si="20"/>
        <v>30.480488560000005</v>
      </c>
      <c r="I52" s="34">
        <f t="shared" si="20"/>
        <v>0</v>
      </c>
      <c r="J52" s="34">
        <f t="shared" si="20"/>
        <v>9.97568959</v>
      </c>
      <c r="K52" s="34">
        <f t="shared" si="20"/>
        <v>78.046800000000005</v>
      </c>
      <c r="L52" s="34">
        <f t="shared" si="20"/>
        <v>20.50479897</v>
      </c>
      <c r="M52" s="34">
        <f t="shared" si="20"/>
        <v>104.78464597</v>
      </c>
      <c r="N52" s="34">
        <f t="shared" si="20"/>
        <v>0</v>
      </c>
      <c r="O52" s="34">
        <f t="shared" si="20"/>
        <v>240.19405822600001</v>
      </c>
      <c r="P52" s="34">
        <f t="shared" si="20"/>
        <v>0</v>
      </c>
      <c r="Q52" s="34">
        <f t="shared" si="20"/>
        <v>663.28669526800002</v>
      </c>
      <c r="R52" s="34">
        <f t="shared" si="20"/>
        <v>-57.183339140000001</v>
      </c>
      <c r="S52" s="29">
        <f>R52/(I52+K52)</f>
        <v>-0.73268012448940889</v>
      </c>
      <c r="T52" s="35" t="s">
        <v>31</v>
      </c>
      <c r="U52" s="21"/>
      <c r="V52" s="22"/>
      <c r="X52" s="24"/>
    </row>
    <row r="53" spans="1:28" s="23" customFormat="1" ht="21" customHeight="1" x14ac:dyDescent="0.25">
      <c r="A53" s="40" t="s">
        <v>102</v>
      </c>
      <c r="B53" s="58" t="s">
        <v>104</v>
      </c>
      <c r="C53" s="52" t="s">
        <v>105</v>
      </c>
      <c r="D53" s="43">
        <v>234.56492154599999</v>
      </c>
      <c r="E53" s="43">
        <v>2.3213963400000002</v>
      </c>
      <c r="F53" s="43">
        <f>D53-E53</f>
        <v>232.24352520599999</v>
      </c>
      <c r="G53" s="44">
        <v>212.58138114599998</v>
      </c>
      <c r="H53" s="43">
        <f>J53+L53+N53+P53</f>
        <v>0</v>
      </c>
      <c r="I53" s="43">
        <v>0</v>
      </c>
      <c r="J53" s="43">
        <v>0</v>
      </c>
      <c r="K53" s="43">
        <v>78.046800000000005</v>
      </c>
      <c r="L53" s="43">
        <v>0</v>
      </c>
      <c r="M53" s="43">
        <v>104.78464597</v>
      </c>
      <c r="N53" s="43">
        <v>0</v>
      </c>
      <c r="O53" s="43">
        <v>29.749935175999997</v>
      </c>
      <c r="P53" s="43">
        <v>0</v>
      </c>
      <c r="Q53" s="43">
        <f>F53-H53</f>
        <v>232.24352520599999</v>
      </c>
      <c r="R53" s="43">
        <f>H53-(I53+K53)</f>
        <v>-78.046800000000005</v>
      </c>
      <c r="S53" s="45">
        <f>R53/(I53+K53)</f>
        <v>-1</v>
      </c>
      <c r="T53" s="46" t="s">
        <v>106</v>
      </c>
      <c r="U53" s="21"/>
      <c r="V53" s="22"/>
      <c r="X53" s="24"/>
      <c r="AA53" s="59"/>
      <c r="AB53" s="59"/>
    </row>
    <row r="54" spans="1:28" s="23" customFormat="1" x14ac:dyDescent="0.25">
      <c r="A54" s="40" t="s">
        <v>102</v>
      </c>
      <c r="B54" s="41" t="s">
        <v>107</v>
      </c>
      <c r="C54" s="42" t="s">
        <v>108</v>
      </c>
      <c r="D54" s="43" t="s">
        <v>31</v>
      </c>
      <c r="E54" s="43" t="s">
        <v>31</v>
      </c>
      <c r="F54" s="43" t="s">
        <v>31</v>
      </c>
      <c r="G54" s="44" t="s">
        <v>31</v>
      </c>
      <c r="H54" s="43">
        <f>J54+L54+N54+P54</f>
        <v>9.6170277000000013</v>
      </c>
      <c r="I54" s="43" t="s">
        <v>31</v>
      </c>
      <c r="J54" s="43">
        <v>3.6164889000000002</v>
      </c>
      <c r="K54" s="43" t="s">
        <v>31</v>
      </c>
      <c r="L54" s="43">
        <v>6.0005388000000002</v>
      </c>
      <c r="M54" s="43" t="s">
        <v>31</v>
      </c>
      <c r="N54" s="43">
        <v>0</v>
      </c>
      <c r="O54" s="43" t="s">
        <v>31</v>
      </c>
      <c r="P54" s="43">
        <v>0</v>
      </c>
      <c r="Q54" s="43" t="s">
        <v>31</v>
      </c>
      <c r="R54" s="43" t="s">
        <v>31</v>
      </c>
      <c r="S54" s="51" t="s">
        <v>31</v>
      </c>
      <c r="T54" s="46" t="s">
        <v>109</v>
      </c>
      <c r="U54" s="21"/>
      <c r="V54" s="22"/>
      <c r="X54" s="24"/>
      <c r="AA54" s="59"/>
      <c r="AB54" s="59"/>
    </row>
    <row r="55" spans="1:28" s="23" customFormat="1" ht="63" x14ac:dyDescent="0.25">
      <c r="A55" s="53" t="s">
        <v>102</v>
      </c>
      <c r="B55" s="54" t="s">
        <v>110</v>
      </c>
      <c r="C55" s="42" t="s">
        <v>111</v>
      </c>
      <c r="D55" s="43">
        <v>224.17293660000001</v>
      </c>
      <c r="E55" s="43">
        <v>3.9088828800000002</v>
      </c>
      <c r="F55" s="43">
        <f>D55-E55</f>
        <v>220.26405372000002</v>
      </c>
      <c r="G55" s="44">
        <v>210.44412305</v>
      </c>
      <c r="H55" s="43">
        <f>J55+L55+N55+P55</f>
        <v>16.679881860000002</v>
      </c>
      <c r="I55" s="43">
        <v>0</v>
      </c>
      <c r="J55" s="43">
        <v>4.7642490799999999</v>
      </c>
      <c r="K55" s="43">
        <v>0</v>
      </c>
      <c r="L55" s="43">
        <v>11.915632780000001</v>
      </c>
      <c r="M55" s="43">
        <v>0</v>
      </c>
      <c r="N55" s="43">
        <v>0</v>
      </c>
      <c r="O55" s="43">
        <v>210.44412305</v>
      </c>
      <c r="P55" s="43">
        <v>0</v>
      </c>
      <c r="Q55" s="43">
        <f>F55-H55</f>
        <v>203.58417186000003</v>
      </c>
      <c r="R55" s="43">
        <f>H55-(I55+K55)</f>
        <v>16.679881860000002</v>
      </c>
      <c r="S55" s="45">
        <v>1</v>
      </c>
      <c r="T55" s="46" t="s">
        <v>112</v>
      </c>
      <c r="U55" s="21"/>
      <c r="V55" s="22"/>
      <c r="X55" s="24"/>
      <c r="AA55" s="59"/>
      <c r="AB55" s="59"/>
    </row>
    <row r="56" spans="1:28" s="23" customFormat="1" ht="31.5" x14ac:dyDescent="0.25">
      <c r="A56" s="40" t="s">
        <v>102</v>
      </c>
      <c r="B56" s="60" t="s">
        <v>114</v>
      </c>
      <c r="C56" s="50" t="s">
        <v>115</v>
      </c>
      <c r="D56" s="61">
        <v>232.65640820199997</v>
      </c>
      <c r="E56" s="43">
        <v>1.0138309999999999</v>
      </c>
      <c r="F56" s="43">
        <f>D56-E56</f>
        <v>231.64257720199996</v>
      </c>
      <c r="G56" s="44">
        <v>0</v>
      </c>
      <c r="H56" s="43">
        <f>J56+L56+N56+P56</f>
        <v>4.1835789999999999</v>
      </c>
      <c r="I56" s="43">
        <v>0</v>
      </c>
      <c r="J56" s="43">
        <v>1.5949516100000001</v>
      </c>
      <c r="K56" s="43">
        <v>0</v>
      </c>
      <c r="L56" s="43">
        <v>2.5886273899999996</v>
      </c>
      <c r="M56" s="43">
        <v>0</v>
      </c>
      <c r="N56" s="43">
        <v>0</v>
      </c>
      <c r="O56" s="43">
        <v>0</v>
      </c>
      <c r="P56" s="43">
        <v>0</v>
      </c>
      <c r="Q56" s="43">
        <f>F56-H56</f>
        <v>227.45899820199995</v>
      </c>
      <c r="R56" s="43">
        <f>H56-(I56+K56)</f>
        <v>4.1835789999999999</v>
      </c>
      <c r="S56" s="45">
        <v>1</v>
      </c>
      <c r="T56" s="62" t="s">
        <v>109</v>
      </c>
      <c r="U56" s="21"/>
      <c r="V56" s="22"/>
      <c r="X56" s="24"/>
      <c r="AA56" s="59"/>
      <c r="AB56" s="59"/>
    </row>
    <row r="57" spans="1:28" s="23" customFormat="1" x14ac:dyDescent="0.25">
      <c r="A57" s="31" t="s">
        <v>116</v>
      </c>
      <c r="B57" s="36" t="s">
        <v>117</v>
      </c>
      <c r="C57" s="33" t="s">
        <v>30</v>
      </c>
      <c r="D57" s="34">
        <f>SUM(D58:D60)</f>
        <v>107.46950457399998</v>
      </c>
      <c r="E57" s="34">
        <f t="shared" ref="E57:P57" si="21">SUM(E58:E60)</f>
        <v>23.41646553</v>
      </c>
      <c r="F57" s="34">
        <f t="shared" si="21"/>
        <v>84.053039043999974</v>
      </c>
      <c r="G57" s="34">
        <f>SUM(G58:G60)</f>
        <v>53.292788093999988</v>
      </c>
      <c r="H57" s="34">
        <f t="shared" si="21"/>
        <v>22.328637969999999</v>
      </c>
      <c r="I57" s="34">
        <f>SUM(I58:I60)</f>
        <v>0</v>
      </c>
      <c r="J57" s="34">
        <f t="shared" si="21"/>
        <v>6.3139974199999997</v>
      </c>
      <c r="K57" s="34">
        <f>SUM(K58:K60)</f>
        <v>1.60883124</v>
      </c>
      <c r="L57" s="34">
        <f t="shared" si="21"/>
        <v>16.014640549999999</v>
      </c>
      <c r="M57" s="34">
        <f>SUM(M58:M60)</f>
        <v>45.812000249999997</v>
      </c>
      <c r="N57" s="34">
        <f t="shared" si="21"/>
        <v>0</v>
      </c>
      <c r="O57" s="34">
        <f t="shared" si="21"/>
        <v>5.8719566040000002</v>
      </c>
      <c r="P57" s="34">
        <f t="shared" si="21"/>
        <v>0</v>
      </c>
      <c r="Q57" s="34">
        <f>SUM(Q58:Q60)</f>
        <v>64.704401063999981</v>
      </c>
      <c r="R57" s="34">
        <f>SUM(R58:R60)</f>
        <v>17.739806739999999</v>
      </c>
      <c r="S57" s="29">
        <f>R57/(I57+K57)</f>
        <v>11.026518070347763</v>
      </c>
      <c r="T57" s="35" t="s">
        <v>31</v>
      </c>
      <c r="U57" s="21"/>
      <c r="V57" s="22"/>
      <c r="X57" s="24"/>
    </row>
    <row r="58" spans="1:28" s="23" customFormat="1" ht="31.5" x14ac:dyDescent="0.25">
      <c r="A58" s="40" t="s">
        <v>116</v>
      </c>
      <c r="B58" s="63" t="s">
        <v>118</v>
      </c>
      <c r="C58" s="52" t="s">
        <v>119</v>
      </c>
      <c r="D58" s="61" t="s">
        <v>31</v>
      </c>
      <c r="E58" s="43" t="s">
        <v>31</v>
      </c>
      <c r="F58" s="43" t="s">
        <v>31</v>
      </c>
      <c r="G58" s="44" t="s">
        <v>31</v>
      </c>
      <c r="H58" s="43">
        <f>J58+L58+N58+P58</f>
        <v>2.9799999899999996</v>
      </c>
      <c r="I58" s="43" t="s">
        <v>31</v>
      </c>
      <c r="J58" s="43">
        <v>2.9799999899999996</v>
      </c>
      <c r="K58" s="43" t="s">
        <v>31</v>
      </c>
      <c r="L58" s="43">
        <v>0</v>
      </c>
      <c r="M58" s="43" t="s">
        <v>31</v>
      </c>
      <c r="N58" s="43">
        <v>0</v>
      </c>
      <c r="O58" s="43" t="s">
        <v>31</v>
      </c>
      <c r="P58" s="43">
        <v>0</v>
      </c>
      <c r="Q58" s="43" t="s">
        <v>31</v>
      </c>
      <c r="R58" s="43" t="s">
        <v>31</v>
      </c>
      <c r="S58" s="51" t="s">
        <v>31</v>
      </c>
      <c r="T58" s="46" t="s">
        <v>120</v>
      </c>
      <c r="U58" s="21"/>
      <c r="V58" s="22"/>
      <c r="X58" s="24"/>
    </row>
    <row r="59" spans="1:28" s="23" customFormat="1" ht="38.25" customHeight="1" x14ac:dyDescent="0.25">
      <c r="A59" s="40" t="s">
        <v>116</v>
      </c>
      <c r="B59" s="63" t="s">
        <v>121</v>
      </c>
      <c r="C59" s="52" t="s">
        <v>122</v>
      </c>
      <c r="D59" s="61">
        <v>41.290493953999999</v>
      </c>
      <c r="E59" s="43">
        <v>0.16370586000000001</v>
      </c>
      <c r="F59" s="43">
        <f>D59-E59</f>
        <v>41.126788093999998</v>
      </c>
      <c r="G59" s="44">
        <v>41.126788093999998</v>
      </c>
      <c r="H59" s="43">
        <f>J59+L59+N59+P59</f>
        <v>19.348637979999999</v>
      </c>
      <c r="I59" s="43">
        <v>0</v>
      </c>
      <c r="J59" s="43">
        <v>3.3339974299999997</v>
      </c>
      <c r="K59" s="43">
        <v>1.60883124</v>
      </c>
      <c r="L59" s="43">
        <v>16.014640549999999</v>
      </c>
      <c r="M59" s="43">
        <v>33.64600025</v>
      </c>
      <c r="N59" s="43">
        <v>0</v>
      </c>
      <c r="O59" s="43">
        <v>5.8719566040000002</v>
      </c>
      <c r="P59" s="43">
        <v>0</v>
      </c>
      <c r="Q59" s="43">
        <f>F59-H59</f>
        <v>21.778150113999999</v>
      </c>
      <c r="R59" s="43">
        <f>H59-(I59+K59)</f>
        <v>17.739806739999999</v>
      </c>
      <c r="S59" s="45">
        <f>R59/(I59+K59)</f>
        <v>11.026518070347763</v>
      </c>
      <c r="T59" s="62" t="s">
        <v>123</v>
      </c>
      <c r="U59" s="21"/>
      <c r="V59" s="22"/>
      <c r="X59" s="24"/>
    </row>
    <row r="60" spans="1:28" s="23" customFormat="1" ht="31.5" x14ac:dyDescent="0.25">
      <c r="A60" s="40" t="s">
        <v>116</v>
      </c>
      <c r="B60" s="60" t="s">
        <v>124</v>
      </c>
      <c r="C60" s="42" t="s">
        <v>125</v>
      </c>
      <c r="D60" s="64">
        <v>66.179010619999985</v>
      </c>
      <c r="E60" s="43">
        <v>23.25275967</v>
      </c>
      <c r="F60" s="43">
        <f>D60-E60</f>
        <v>42.926250949999982</v>
      </c>
      <c r="G60" s="44">
        <v>12.165999999999986</v>
      </c>
      <c r="H60" s="43">
        <f>J60+L60+N60+P60</f>
        <v>0</v>
      </c>
      <c r="I60" s="43">
        <v>0</v>
      </c>
      <c r="J60" s="43">
        <v>0</v>
      </c>
      <c r="K60" s="43">
        <v>0</v>
      </c>
      <c r="L60" s="43">
        <v>0</v>
      </c>
      <c r="M60" s="43">
        <v>12.166</v>
      </c>
      <c r="N60" s="43">
        <v>0</v>
      </c>
      <c r="O60" s="43">
        <v>0</v>
      </c>
      <c r="P60" s="43">
        <v>0</v>
      </c>
      <c r="Q60" s="43">
        <f>F60-H60</f>
        <v>42.926250949999982</v>
      </c>
      <c r="R60" s="43">
        <f>H60-(I60+K60)</f>
        <v>0</v>
      </c>
      <c r="S60" s="45">
        <v>0</v>
      </c>
      <c r="T60" s="65" t="s">
        <v>31</v>
      </c>
      <c r="U60" s="21"/>
      <c r="V60" s="22"/>
      <c r="X60" s="24"/>
    </row>
    <row r="61" spans="1:28" s="23" customFormat="1" x14ac:dyDescent="0.25">
      <c r="A61" s="31" t="s">
        <v>126</v>
      </c>
      <c r="B61" s="36" t="s">
        <v>127</v>
      </c>
      <c r="C61" s="33" t="s">
        <v>30</v>
      </c>
      <c r="D61" s="34">
        <f>SUM(D62:D62,)</f>
        <v>483.49720661698996</v>
      </c>
      <c r="E61" s="34">
        <f t="shared" ref="E61:R61" si="22">SUM(E62:E62,)</f>
        <v>116.62441597</v>
      </c>
      <c r="F61" s="34">
        <f t="shared" si="22"/>
        <v>366.87279064698998</v>
      </c>
      <c r="G61" s="34">
        <f t="shared" si="22"/>
        <v>64.523941584989998</v>
      </c>
      <c r="H61" s="34">
        <f t="shared" si="22"/>
        <v>5.1418560000000002E-2</v>
      </c>
      <c r="I61" s="34">
        <f t="shared" si="22"/>
        <v>2.4142776005599997</v>
      </c>
      <c r="J61" s="34">
        <f t="shared" si="22"/>
        <v>2.5709280000000001E-2</v>
      </c>
      <c r="K61" s="34">
        <f t="shared" si="22"/>
        <v>9.69246783</v>
      </c>
      <c r="L61" s="34">
        <f t="shared" si="22"/>
        <v>2.5709280000000001E-2</v>
      </c>
      <c r="M61" s="34">
        <f t="shared" si="22"/>
        <v>25.005659489999999</v>
      </c>
      <c r="N61" s="34">
        <f t="shared" si="22"/>
        <v>0</v>
      </c>
      <c r="O61" s="34">
        <f t="shared" si="22"/>
        <v>27.411536664430002</v>
      </c>
      <c r="P61" s="34">
        <f t="shared" si="22"/>
        <v>0</v>
      </c>
      <c r="Q61" s="34">
        <f t="shared" si="22"/>
        <v>366.82137208698998</v>
      </c>
      <c r="R61" s="34">
        <f t="shared" si="22"/>
        <v>-12.05532687056</v>
      </c>
      <c r="S61" s="29">
        <f>R61/(I61+K61)</f>
        <v>-0.99575289987759974</v>
      </c>
      <c r="T61" s="35" t="s">
        <v>31</v>
      </c>
      <c r="U61" s="21"/>
      <c r="V61" s="22"/>
      <c r="X61" s="24"/>
    </row>
    <row r="62" spans="1:28" s="23" customFormat="1" ht="47.25" x14ac:dyDescent="0.25">
      <c r="A62" s="40" t="s">
        <v>126</v>
      </c>
      <c r="B62" s="60" t="s">
        <v>128</v>
      </c>
      <c r="C62" s="42" t="s">
        <v>129</v>
      </c>
      <c r="D62" s="61">
        <v>483.49720661698996</v>
      </c>
      <c r="E62" s="43">
        <v>116.62441597</v>
      </c>
      <c r="F62" s="43">
        <f>D62-E62</f>
        <v>366.87279064698998</v>
      </c>
      <c r="G62" s="44">
        <v>64.523941584989998</v>
      </c>
      <c r="H62" s="43">
        <f>J62+L62+N62+P62</f>
        <v>5.1418560000000002E-2</v>
      </c>
      <c r="I62" s="43">
        <v>2.4142776005599997</v>
      </c>
      <c r="J62" s="43">
        <f>25.70928/1000</f>
        <v>2.5709280000000001E-2</v>
      </c>
      <c r="K62" s="43">
        <v>9.69246783</v>
      </c>
      <c r="L62" s="43">
        <f>25.70928/1000</f>
        <v>2.5709280000000001E-2</v>
      </c>
      <c r="M62" s="43">
        <v>25.005659489999999</v>
      </c>
      <c r="N62" s="43">
        <v>0</v>
      </c>
      <c r="O62" s="43">
        <v>27.411536664430002</v>
      </c>
      <c r="P62" s="43">
        <v>0</v>
      </c>
      <c r="Q62" s="43">
        <f>F62-H62</f>
        <v>366.82137208698998</v>
      </c>
      <c r="R62" s="43">
        <f>H62-(I62+K62)</f>
        <v>-12.05532687056</v>
      </c>
      <c r="S62" s="45">
        <f>R62/(I62+K62)</f>
        <v>-0.99575289987759974</v>
      </c>
      <c r="T62" s="62" t="s">
        <v>130</v>
      </c>
      <c r="U62" s="21"/>
      <c r="V62" s="22"/>
      <c r="X62" s="24"/>
    </row>
    <row r="63" spans="1:28" s="23" customFormat="1" ht="31.5" x14ac:dyDescent="0.25">
      <c r="A63" s="31" t="s">
        <v>131</v>
      </c>
      <c r="B63" s="36" t="s">
        <v>132</v>
      </c>
      <c r="C63" s="33" t="s">
        <v>30</v>
      </c>
      <c r="D63" s="34">
        <f>SUM(D64:D72)</f>
        <v>2246.0655185551141</v>
      </c>
      <c r="E63" s="34">
        <f t="shared" ref="E63:R63" si="23">SUM(E64:E72)</f>
        <v>201.9772892</v>
      </c>
      <c r="F63" s="34">
        <f t="shared" si="23"/>
        <v>2044.0882293551142</v>
      </c>
      <c r="G63" s="34">
        <f t="shared" si="23"/>
        <v>270.2415932435199</v>
      </c>
      <c r="H63" s="34">
        <f t="shared" si="23"/>
        <v>80.452707959999998</v>
      </c>
      <c r="I63" s="34">
        <f t="shared" si="23"/>
        <v>22.702734197670001</v>
      </c>
      <c r="J63" s="34">
        <f t="shared" si="23"/>
        <v>14.515316589999999</v>
      </c>
      <c r="K63" s="34">
        <f t="shared" si="23"/>
        <v>44.544928927770002</v>
      </c>
      <c r="L63" s="34">
        <f t="shared" si="23"/>
        <v>65.93739137</v>
      </c>
      <c r="M63" s="34">
        <f t="shared" si="23"/>
        <v>92.388072287709988</v>
      </c>
      <c r="N63" s="34">
        <f t="shared" si="23"/>
        <v>0</v>
      </c>
      <c r="O63" s="34">
        <f t="shared" si="23"/>
        <v>110.60585783037001</v>
      </c>
      <c r="P63" s="34">
        <f t="shared" si="23"/>
        <v>0</v>
      </c>
      <c r="Q63" s="34">
        <f t="shared" si="23"/>
        <v>1964.1499785751141</v>
      </c>
      <c r="R63" s="34">
        <f t="shared" si="23"/>
        <v>12.690587654560003</v>
      </c>
      <c r="S63" s="29">
        <f>R63/(I63+K63)</f>
        <v>0.18871418075729557</v>
      </c>
      <c r="T63" s="35" t="s">
        <v>31</v>
      </c>
      <c r="U63" s="21"/>
      <c r="V63" s="22"/>
      <c r="X63" s="24"/>
    </row>
    <row r="64" spans="1:28" s="23" customFormat="1" ht="47.25" x14ac:dyDescent="0.25">
      <c r="A64" s="53" t="s">
        <v>131</v>
      </c>
      <c r="B64" s="66" t="s">
        <v>133</v>
      </c>
      <c r="C64" s="67" t="s">
        <v>134</v>
      </c>
      <c r="D64" s="44" t="s">
        <v>31</v>
      </c>
      <c r="E64" s="43" t="s">
        <v>31</v>
      </c>
      <c r="F64" s="43" t="s">
        <v>31</v>
      </c>
      <c r="G64" s="44" t="s">
        <v>31</v>
      </c>
      <c r="H64" s="43">
        <f t="shared" ref="H64:H72" si="24">J64+L64+N64+P64</f>
        <v>1.1618659999999999E-2</v>
      </c>
      <c r="I64" s="43" t="s">
        <v>31</v>
      </c>
      <c r="J64" s="43">
        <v>5.8118299999999996E-3</v>
      </c>
      <c r="K64" s="43" t="s">
        <v>31</v>
      </c>
      <c r="L64" s="43">
        <v>5.8068300000000007E-3</v>
      </c>
      <c r="M64" s="43" t="s">
        <v>31</v>
      </c>
      <c r="N64" s="43">
        <v>0</v>
      </c>
      <c r="O64" s="43" t="s">
        <v>31</v>
      </c>
      <c r="P64" s="43">
        <v>0</v>
      </c>
      <c r="Q64" s="43" t="s">
        <v>31</v>
      </c>
      <c r="R64" s="43" t="s">
        <v>31</v>
      </c>
      <c r="S64" s="51" t="s">
        <v>31</v>
      </c>
      <c r="T64" s="56" t="s">
        <v>135</v>
      </c>
      <c r="U64" s="21"/>
      <c r="V64" s="22"/>
      <c r="X64" s="24"/>
      <c r="AA64" s="59"/>
      <c r="AB64" s="59"/>
    </row>
    <row r="65" spans="1:28" s="23" customFormat="1" ht="31.5" x14ac:dyDescent="0.25">
      <c r="A65" s="40" t="s">
        <v>131</v>
      </c>
      <c r="B65" s="58" t="s">
        <v>136</v>
      </c>
      <c r="C65" s="52" t="s">
        <v>137</v>
      </c>
      <c r="D65" s="43">
        <v>715.23785404</v>
      </c>
      <c r="E65" s="43">
        <v>59.186067659999999</v>
      </c>
      <c r="F65" s="43">
        <f>D65-E65</f>
        <v>656.05178637999995</v>
      </c>
      <c r="G65" s="44">
        <v>177.40584319999996</v>
      </c>
      <c r="H65" s="43">
        <f t="shared" si="24"/>
        <v>58.123815520000001</v>
      </c>
      <c r="I65" s="43">
        <v>20</v>
      </c>
      <c r="J65" s="43">
        <v>1.8500948000000002</v>
      </c>
      <c r="K65" s="43">
        <v>21.518042879999999</v>
      </c>
      <c r="L65" s="43">
        <v>56.27372072</v>
      </c>
      <c r="M65" s="43">
        <v>51.376736859999994</v>
      </c>
      <c r="N65" s="43">
        <v>0</v>
      </c>
      <c r="O65" s="43">
        <v>84.511063460000003</v>
      </c>
      <c r="P65" s="43">
        <v>0</v>
      </c>
      <c r="Q65" s="43">
        <f t="shared" ref="Q65:Q72" si="25">F65-H65</f>
        <v>597.92797085999996</v>
      </c>
      <c r="R65" s="43">
        <f t="shared" ref="R65:R72" si="26">H65-(I65+K65)</f>
        <v>16.605772640000005</v>
      </c>
      <c r="S65" s="45">
        <f>R65/(I65+K65)</f>
        <v>0.39996520760855303</v>
      </c>
      <c r="T65" s="46" t="s">
        <v>138</v>
      </c>
      <c r="U65" s="21"/>
      <c r="V65" s="22"/>
      <c r="X65" s="24"/>
      <c r="AA65" s="59"/>
      <c r="AB65" s="59"/>
    </row>
    <row r="66" spans="1:28" s="23" customFormat="1" ht="31.5" x14ac:dyDescent="0.25">
      <c r="A66" s="40" t="s">
        <v>131</v>
      </c>
      <c r="B66" s="58" t="s">
        <v>139</v>
      </c>
      <c r="C66" s="52" t="s">
        <v>140</v>
      </c>
      <c r="D66" s="43">
        <v>1189.224696</v>
      </c>
      <c r="E66" s="43">
        <v>3.3124570800000002</v>
      </c>
      <c r="F66" s="43">
        <f>D66-E66</f>
        <v>1185.9122389199999</v>
      </c>
      <c r="G66" s="44">
        <v>6.1516826920000005</v>
      </c>
      <c r="H66" s="43">
        <f t="shared" si="24"/>
        <v>5.5825378499999996</v>
      </c>
      <c r="I66" s="43">
        <v>1.458605524</v>
      </c>
      <c r="J66" s="43">
        <v>5.5825378499999996</v>
      </c>
      <c r="K66" s="43">
        <v>1.3759000000000001</v>
      </c>
      <c r="L66" s="43">
        <v>0</v>
      </c>
      <c r="M66" s="43">
        <v>1.44</v>
      </c>
      <c r="N66" s="43">
        <v>0</v>
      </c>
      <c r="O66" s="43">
        <v>1.877177168</v>
      </c>
      <c r="P66" s="43">
        <v>0</v>
      </c>
      <c r="Q66" s="43">
        <f t="shared" si="25"/>
        <v>1180.3297010699998</v>
      </c>
      <c r="R66" s="43">
        <f t="shared" si="26"/>
        <v>2.7480323259999997</v>
      </c>
      <c r="S66" s="45">
        <f t="shared" ref="S66:S108" si="27">R66/(I66+K66)</f>
        <v>0.96949266908537512</v>
      </c>
      <c r="T66" s="46" t="s">
        <v>141</v>
      </c>
      <c r="U66" s="21"/>
      <c r="V66" s="22"/>
      <c r="X66" s="24"/>
      <c r="AA66" s="59"/>
      <c r="AB66" s="59"/>
    </row>
    <row r="67" spans="1:28" s="23" customFormat="1" ht="33" customHeight="1" x14ac:dyDescent="0.25">
      <c r="A67" s="68" t="s">
        <v>131</v>
      </c>
      <c r="B67" s="69" t="s">
        <v>142</v>
      </c>
      <c r="C67" s="70" t="s">
        <v>143</v>
      </c>
      <c r="D67" s="43">
        <v>11.95328225952</v>
      </c>
      <c r="E67" s="43">
        <v>0</v>
      </c>
      <c r="F67" s="43">
        <f t="shared" ref="F67:F72" si="28">D67-E67</f>
        <v>11.95328225952</v>
      </c>
      <c r="G67" s="44">
        <v>11.95328225952</v>
      </c>
      <c r="H67" s="43">
        <f t="shared" si="24"/>
        <v>0</v>
      </c>
      <c r="I67" s="43">
        <v>0</v>
      </c>
      <c r="J67" s="43">
        <v>0</v>
      </c>
      <c r="K67" s="43">
        <v>0</v>
      </c>
      <c r="L67" s="43">
        <v>0</v>
      </c>
      <c r="M67" s="43">
        <v>7.1719693557099999</v>
      </c>
      <c r="N67" s="43">
        <v>0</v>
      </c>
      <c r="O67" s="43">
        <v>4.78131290381</v>
      </c>
      <c r="P67" s="43">
        <v>0</v>
      </c>
      <c r="Q67" s="43">
        <f t="shared" si="25"/>
        <v>11.95328225952</v>
      </c>
      <c r="R67" s="43">
        <f t="shared" si="26"/>
        <v>0</v>
      </c>
      <c r="S67" s="45">
        <v>0</v>
      </c>
      <c r="T67" s="46" t="s">
        <v>31</v>
      </c>
      <c r="U67" s="21"/>
      <c r="V67" s="22"/>
      <c r="X67" s="24"/>
      <c r="AA67" s="59"/>
      <c r="AB67" s="59"/>
    </row>
    <row r="68" spans="1:28" s="23" customFormat="1" ht="47.25" x14ac:dyDescent="0.25">
      <c r="A68" s="40" t="s">
        <v>131</v>
      </c>
      <c r="B68" s="58" t="s">
        <v>144</v>
      </c>
      <c r="C68" s="52" t="s">
        <v>145</v>
      </c>
      <c r="D68" s="43">
        <v>116.1465066</v>
      </c>
      <c r="E68" s="43">
        <v>112.06089566999999</v>
      </c>
      <c r="F68" s="43">
        <f t="shared" si="28"/>
        <v>4.0856109300000014</v>
      </c>
      <c r="G68" s="44">
        <v>0</v>
      </c>
      <c r="H68" s="43">
        <f t="shared" si="24"/>
        <v>4.5947349700000002</v>
      </c>
      <c r="I68" s="43">
        <v>0</v>
      </c>
      <c r="J68" s="43">
        <v>4.5947349700000002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f t="shared" si="25"/>
        <v>-0.50912403999999878</v>
      </c>
      <c r="R68" s="43">
        <f t="shared" si="26"/>
        <v>4.5947349700000002</v>
      </c>
      <c r="S68" s="45">
        <v>1</v>
      </c>
      <c r="T68" s="46" t="s">
        <v>85</v>
      </c>
      <c r="U68" s="21"/>
      <c r="V68" s="22"/>
      <c r="X68" s="24"/>
    </row>
    <row r="69" spans="1:28" s="23" customFormat="1" ht="93.75" customHeight="1" x14ac:dyDescent="0.25">
      <c r="A69" s="53" t="s">
        <v>131</v>
      </c>
      <c r="B69" s="54" t="s">
        <v>146</v>
      </c>
      <c r="C69" s="42" t="s">
        <v>147</v>
      </c>
      <c r="D69" s="61" t="s">
        <v>31</v>
      </c>
      <c r="E69" s="43" t="s">
        <v>31</v>
      </c>
      <c r="F69" s="43" t="s">
        <v>31</v>
      </c>
      <c r="G69" s="44" t="s">
        <v>31</v>
      </c>
      <c r="H69" s="43">
        <f t="shared" si="24"/>
        <v>0.50283852000000007</v>
      </c>
      <c r="I69" s="43" t="s">
        <v>31</v>
      </c>
      <c r="J69" s="43">
        <v>0.50283852000000007</v>
      </c>
      <c r="K69" s="43" t="s">
        <v>31</v>
      </c>
      <c r="L69" s="43">
        <v>0</v>
      </c>
      <c r="M69" s="43" t="s">
        <v>31</v>
      </c>
      <c r="N69" s="43">
        <v>0</v>
      </c>
      <c r="O69" s="43" t="s">
        <v>31</v>
      </c>
      <c r="P69" s="43">
        <v>0</v>
      </c>
      <c r="Q69" s="43" t="s">
        <v>31</v>
      </c>
      <c r="R69" s="43" t="s">
        <v>31</v>
      </c>
      <c r="S69" s="51" t="s">
        <v>31</v>
      </c>
      <c r="T69" s="46" t="s">
        <v>120</v>
      </c>
      <c r="U69" s="21"/>
      <c r="V69" s="22"/>
      <c r="X69" s="24"/>
    </row>
    <row r="70" spans="1:28" s="23" customFormat="1" ht="47.25" x14ac:dyDescent="0.25">
      <c r="A70" s="53" t="s">
        <v>131</v>
      </c>
      <c r="B70" s="54" t="s">
        <v>148</v>
      </c>
      <c r="C70" s="42" t="s">
        <v>149</v>
      </c>
      <c r="D70" s="43">
        <v>209.72670502359438</v>
      </c>
      <c r="E70" s="43">
        <v>27.41786879</v>
      </c>
      <c r="F70" s="43">
        <f t="shared" si="28"/>
        <v>182.30883623359438</v>
      </c>
      <c r="G70" s="44">
        <v>70.954310459999974</v>
      </c>
      <c r="H70" s="43">
        <f t="shared" si="24"/>
        <v>11.35208954</v>
      </c>
      <c r="I70" s="43">
        <v>1.2441286736699999</v>
      </c>
      <c r="J70" s="43">
        <f>1740.49862/1000</f>
        <v>1.7404986200000001</v>
      </c>
      <c r="K70" s="43">
        <v>18.865467537770002</v>
      </c>
      <c r="L70" s="43">
        <v>9.6115909199999994</v>
      </c>
      <c r="M70" s="43">
        <v>31.40854749</v>
      </c>
      <c r="N70" s="43">
        <v>0</v>
      </c>
      <c r="O70" s="43">
        <v>19.436166758560002</v>
      </c>
      <c r="P70" s="43">
        <v>0</v>
      </c>
      <c r="Q70" s="43">
        <f t="shared" si="25"/>
        <v>170.95674669359437</v>
      </c>
      <c r="R70" s="43">
        <f t="shared" si="26"/>
        <v>-8.7575066714400034</v>
      </c>
      <c r="S70" s="45">
        <f t="shared" si="27"/>
        <v>-0.43548893669272226</v>
      </c>
      <c r="T70" s="46" t="s">
        <v>150</v>
      </c>
      <c r="U70" s="21"/>
      <c r="V70" s="22"/>
      <c r="X70" s="24"/>
    </row>
    <row r="71" spans="1:28" s="23" customFormat="1" ht="63" x14ac:dyDescent="0.25">
      <c r="A71" s="53" t="s">
        <v>131</v>
      </c>
      <c r="B71" s="54" t="s">
        <v>151</v>
      </c>
      <c r="C71" s="42" t="s">
        <v>152</v>
      </c>
      <c r="D71" s="43">
        <v>0.79064712399999992</v>
      </c>
      <c r="E71" s="43">
        <v>0</v>
      </c>
      <c r="F71" s="43">
        <f t="shared" si="28"/>
        <v>0.79064712399999992</v>
      </c>
      <c r="G71" s="44">
        <v>0.79064712399999992</v>
      </c>
      <c r="H71" s="43">
        <f t="shared" si="24"/>
        <v>0.24180000000000001</v>
      </c>
      <c r="I71" s="43">
        <v>0</v>
      </c>
      <c r="J71" s="43">
        <v>0.23880000000000001</v>
      </c>
      <c r="K71" s="43">
        <v>0.26551850999999999</v>
      </c>
      <c r="L71" s="43">
        <v>3.0000000000000001E-3</v>
      </c>
      <c r="M71" s="43">
        <v>0.52512861399999999</v>
      </c>
      <c r="N71" s="43">
        <v>0</v>
      </c>
      <c r="O71" s="43">
        <v>0</v>
      </c>
      <c r="P71" s="43">
        <v>0</v>
      </c>
      <c r="Q71" s="43">
        <f t="shared" si="25"/>
        <v>0.54884712399999991</v>
      </c>
      <c r="R71" s="43">
        <f t="shared" si="26"/>
        <v>-2.371850999999997E-2</v>
      </c>
      <c r="S71" s="45">
        <f t="shared" si="27"/>
        <v>-8.9329026439625508E-2</v>
      </c>
      <c r="T71" s="46" t="s">
        <v>153</v>
      </c>
      <c r="U71" s="21"/>
      <c r="V71" s="22"/>
      <c r="X71" s="24"/>
    </row>
    <row r="72" spans="1:28" s="23" customFormat="1" ht="42.75" customHeight="1" x14ac:dyDescent="0.25">
      <c r="A72" s="53" t="s">
        <v>131</v>
      </c>
      <c r="B72" s="54" t="s">
        <v>154</v>
      </c>
      <c r="C72" s="42" t="s">
        <v>155</v>
      </c>
      <c r="D72" s="43">
        <v>2.9858275079999999</v>
      </c>
      <c r="E72" s="43">
        <v>0</v>
      </c>
      <c r="F72" s="43">
        <f t="shared" si="28"/>
        <v>2.9858275079999999</v>
      </c>
      <c r="G72" s="44">
        <v>2.9858275079999999</v>
      </c>
      <c r="H72" s="43">
        <f t="shared" si="24"/>
        <v>4.3272900000000003E-2</v>
      </c>
      <c r="I72" s="43">
        <v>0</v>
      </c>
      <c r="J72" s="43">
        <v>0</v>
      </c>
      <c r="K72" s="43">
        <v>2.52</v>
      </c>
      <c r="L72" s="43">
        <v>4.3272900000000003E-2</v>
      </c>
      <c r="M72" s="43">
        <v>0.46568996800000001</v>
      </c>
      <c r="N72" s="43">
        <v>0</v>
      </c>
      <c r="O72" s="43">
        <v>1.3753999999999999E-4</v>
      </c>
      <c r="P72" s="43">
        <v>0</v>
      </c>
      <c r="Q72" s="43">
        <f t="shared" si="25"/>
        <v>2.942554608</v>
      </c>
      <c r="R72" s="43">
        <f t="shared" si="26"/>
        <v>-2.4767271000000002</v>
      </c>
      <c r="S72" s="45">
        <f t="shared" si="27"/>
        <v>-0.98282821428571432</v>
      </c>
      <c r="T72" s="46" t="s">
        <v>138</v>
      </c>
      <c r="U72" s="21"/>
      <c r="V72" s="22"/>
      <c r="X72" s="24"/>
    </row>
    <row r="73" spans="1:28" s="23" customFormat="1" ht="31.5" x14ac:dyDescent="0.25">
      <c r="A73" s="31" t="s">
        <v>156</v>
      </c>
      <c r="B73" s="36" t="s">
        <v>157</v>
      </c>
      <c r="C73" s="33" t="s">
        <v>30</v>
      </c>
      <c r="D73" s="34">
        <f t="shared" ref="D73:R73" si="29">D74+D87+D88+D106</f>
        <v>7821.6760567601432</v>
      </c>
      <c r="E73" s="34">
        <f t="shared" si="29"/>
        <v>2100.5564566699995</v>
      </c>
      <c r="F73" s="34">
        <f t="shared" si="29"/>
        <v>5721.1196000901436</v>
      </c>
      <c r="G73" s="34">
        <f t="shared" si="29"/>
        <v>1110.3915484210975</v>
      </c>
      <c r="H73" s="34">
        <f t="shared" si="29"/>
        <v>502.90473878</v>
      </c>
      <c r="I73" s="34">
        <f t="shared" si="29"/>
        <v>40.377825256999991</v>
      </c>
      <c r="J73" s="34">
        <f t="shared" si="29"/>
        <v>179.24550226999997</v>
      </c>
      <c r="K73" s="34">
        <f t="shared" si="29"/>
        <v>160.17168501</v>
      </c>
      <c r="L73" s="34">
        <f t="shared" si="29"/>
        <v>323.65923651000003</v>
      </c>
      <c r="M73" s="34">
        <f t="shared" si="29"/>
        <v>428.22536576200002</v>
      </c>
      <c r="N73" s="34">
        <f t="shared" si="29"/>
        <v>0</v>
      </c>
      <c r="O73" s="34">
        <f t="shared" si="29"/>
        <v>481.61667239010001</v>
      </c>
      <c r="P73" s="34">
        <f t="shared" si="29"/>
        <v>0</v>
      </c>
      <c r="Q73" s="34">
        <f t="shared" si="29"/>
        <v>5282.0116400201441</v>
      </c>
      <c r="R73" s="34">
        <f t="shared" si="29"/>
        <v>238.558449803</v>
      </c>
      <c r="S73" s="29">
        <f t="shared" si="27"/>
        <v>1.1895239708409016</v>
      </c>
      <c r="T73" s="35" t="s">
        <v>31</v>
      </c>
      <c r="U73" s="21"/>
      <c r="V73" s="22"/>
      <c r="X73" s="24"/>
    </row>
    <row r="74" spans="1:28" s="23" customFormat="1" ht="31.5" x14ac:dyDescent="0.25">
      <c r="A74" s="31" t="s">
        <v>158</v>
      </c>
      <c r="B74" s="36" t="s">
        <v>159</v>
      </c>
      <c r="C74" s="33" t="s">
        <v>30</v>
      </c>
      <c r="D74" s="34">
        <f>SUM(D75:D86)</f>
        <v>2118.3714366136001</v>
      </c>
      <c r="E74" s="34">
        <f t="shared" ref="E74:R74" si="30">SUM(E75:E86)</f>
        <v>639.31632709999997</v>
      </c>
      <c r="F74" s="34">
        <f t="shared" si="30"/>
        <v>1479.0551095136002</v>
      </c>
      <c r="G74" s="34">
        <f t="shared" si="30"/>
        <v>455.06281943300002</v>
      </c>
      <c r="H74" s="34">
        <f t="shared" si="30"/>
        <v>271.2928872</v>
      </c>
      <c r="I74" s="34">
        <f t="shared" si="30"/>
        <v>7.9534504409999993</v>
      </c>
      <c r="J74" s="34">
        <f t="shared" si="30"/>
        <v>65.883141449999982</v>
      </c>
      <c r="K74" s="34">
        <f t="shared" si="30"/>
        <v>64.444000000000003</v>
      </c>
      <c r="L74" s="34">
        <f t="shared" si="30"/>
        <v>205.40974575000001</v>
      </c>
      <c r="M74" s="34">
        <f t="shared" si="30"/>
        <v>160.39299921</v>
      </c>
      <c r="N74" s="34">
        <f t="shared" si="30"/>
        <v>0</v>
      </c>
      <c r="O74" s="34">
        <f t="shared" si="30"/>
        <v>222.27236977799998</v>
      </c>
      <c r="P74" s="34">
        <f t="shared" si="30"/>
        <v>0</v>
      </c>
      <c r="Q74" s="34">
        <f t="shared" si="30"/>
        <v>1208.9832554735999</v>
      </c>
      <c r="R74" s="34">
        <f t="shared" si="30"/>
        <v>197.67440359899999</v>
      </c>
      <c r="S74" s="29">
        <f t="shared" si="27"/>
        <v>2.7304055929441038</v>
      </c>
      <c r="T74" s="35" t="s">
        <v>31</v>
      </c>
      <c r="U74" s="21"/>
      <c r="V74" s="22"/>
      <c r="X74" s="24"/>
    </row>
    <row r="75" spans="1:28" s="23" customFormat="1" ht="31.5" x14ac:dyDescent="0.25">
      <c r="A75" s="40" t="s">
        <v>158</v>
      </c>
      <c r="B75" s="49" t="s">
        <v>160</v>
      </c>
      <c r="C75" s="52" t="s">
        <v>161</v>
      </c>
      <c r="D75" s="43" t="s">
        <v>31</v>
      </c>
      <c r="E75" s="43" t="s">
        <v>31</v>
      </c>
      <c r="F75" s="43" t="s">
        <v>31</v>
      </c>
      <c r="G75" s="44" t="s">
        <v>31</v>
      </c>
      <c r="H75" s="43">
        <f t="shared" ref="H75:H86" si="31">J75+L75+N75+P75</f>
        <v>1.2099521899999999</v>
      </c>
      <c r="I75" s="43" t="s">
        <v>31</v>
      </c>
      <c r="J75" s="43">
        <v>1.2099521899999999</v>
      </c>
      <c r="K75" s="43" t="s">
        <v>31</v>
      </c>
      <c r="L75" s="43">
        <v>0</v>
      </c>
      <c r="M75" s="43" t="s">
        <v>31</v>
      </c>
      <c r="N75" s="43">
        <v>0</v>
      </c>
      <c r="O75" s="43" t="s">
        <v>31</v>
      </c>
      <c r="P75" s="43">
        <v>0</v>
      </c>
      <c r="Q75" s="43" t="s">
        <v>31</v>
      </c>
      <c r="R75" s="43" t="s">
        <v>31</v>
      </c>
      <c r="S75" s="51" t="s">
        <v>31</v>
      </c>
      <c r="T75" s="46" t="s">
        <v>141</v>
      </c>
      <c r="U75" s="21"/>
      <c r="V75" s="22"/>
      <c r="X75" s="24"/>
      <c r="AA75" s="59"/>
      <c r="AB75" s="59"/>
    </row>
    <row r="76" spans="1:28" s="23" customFormat="1" ht="38.25" customHeight="1" x14ac:dyDescent="0.25">
      <c r="A76" s="68" t="s">
        <v>158</v>
      </c>
      <c r="B76" s="69" t="s">
        <v>162</v>
      </c>
      <c r="C76" s="70" t="s">
        <v>163</v>
      </c>
      <c r="D76" s="43">
        <v>133.94674607000002</v>
      </c>
      <c r="E76" s="43">
        <v>59.241946069999997</v>
      </c>
      <c r="F76" s="43">
        <f t="shared" ref="F76:F86" si="32">D76-E76</f>
        <v>74.70480000000002</v>
      </c>
      <c r="G76" s="44">
        <v>71.437912400000002</v>
      </c>
      <c r="H76" s="43">
        <f t="shared" si="31"/>
        <v>70.681363280000014</v>
      </c>
      <c r="I76" s="43">
        <v>0</v>
      </c>
      <c r="J76" s="43">
        <v>1.3484188300000002</v>
      </c>
      <c r="K76" s="43">
        <v>0</v>
      </c>
      <c r="L76" s="43">
        <v>69.332944450000014</v>
      </c>
      <c r="M76" s="43">
        <v>0</v>
      </c>
      <c r="N76" s="43">
        <v>0</v>
      </c>
      <c r="O76" s="43">
        <v>71.437912400000002</v>
      </c>
      <c r="P76" s="43">
        <v>0</v>
      </c>
      <c r="Q76" s="43">
        <f t="shared" ref="Q76:Q86" si="33">F76-H76</f>
        <v>4.0234367200000065</v>
      </c>
      <c r="R76" s="43">
        <f t="shared" ref="R76:R86" si="34">H76-(I76+K76)</f>
        <v>70.681363280000014</v>
      </c>
      <c r="S76" s="45">
        <v>1</v>
      </c>
      <c r="T76" s="46" t="s">
        <v>164</v>
      </c>
      <c r="U76" s="21"/>
      <c r="V76" s="22"/>
      <c r="X76" s="24"/>
      <c r="AA76" s="59"/>
      <c r="AB76" s="59"/>
    </row>
    <row r="77" spans="1:28" s="23" customFormat="1" ht="31.5" x14ac:dyDescent="0.25">
      <c r="A77" s="40" t="s">
        <v>158</v>
      </c>
      <c r="B77" s="49" t="s">
        <v>165</v>
      </c>
      <c r="C77" s="52" t="s">
        <v>166</v>
      </c>
      <c r="D77" s="43">
        <v>14.833645607999999</v>
      </c>
      <c r="E77" s="43">
        <v>12.097465889999999</v>
      </c>
      <c r="F77" s="43">
        <f t="shared" si="32"/>
        <v>2.7361797180000007</v>
      </c>
      <c r="G77" s="44">
        <v>0.50245043699999947</v>
      </c>
      <c r="H77" s="43">
        <f t="shared" si="31"/>
        <v>2.5929825000000002</v>
      </c>
      <c r="I77" s="43">
        <v>0.50245043699999947</v>
      </c>
      <c r="J77" s="43">
        <v>2.5929825000000002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f t="shared" si="33"/>
        <v>0.14319721800000051</v>
      </c>
      <c r="R77" s="43">
        <f t="shared" si="34"/>
        <v>2.0905320630000008</v>
      </c>
      <c r="S77" s="45">
        <f t="shared" si="27"/>
        <v>4.1606731909360501</v>
      </c>
      <c r="T77" s="46" t="s">
        <v>141</v>
      </c>
      <c r="U77" s="21"/>
      <c r="V77" s="22"/>
      <c r="X77" s="24"/>
      <c r="AA77" s="59"/>
      <c r="AB77" s="59"/>
    </row>
    <row r="78" spans="1:28" s="23" customFormat="1" ht="31.5" x14ac:dyDescent="0.25">
      <c r="A78" s="40" t="s">
        <v>158</v>
      </c>
      <c r="B78" s="71" t="s">
        <v>167</v>
      </c>
      <c r="C78" s="42" t="s">
        <v>168</v>
      </c>
      <c r="D78" s="43" t="s">
        <v>31</v>
      </c>
      <c r="E78" s="43" t="s">
        <v>31</v>
      </c>
      <c r="F78" s="43" t="s">
        <v>31</v>
      </c>
      <c r="G78" s="44" t="s">
        <v>31</v>
      </c>
      <c r="H78" s="43">
        <f t="shared" si="31"/>
        <v>1.0981690000000001E-2</v>
      </c>
      <c r="I78" s="43" t="s">
        <v>31</v>
      </c>
      <c r="J78" s="43">
        <v>1.0981690000000001E-2</v>
      </c>
      <c r="K78" s="43" t="s">
        <v>31</v>
      </c>
      <c r="L78" s="43">
        <v>0</v>
      </c>
      <c r="M78" s="43" t="s">
        <v>31</v>
      </c>
      <c r="N78" s="43">
        <v>0</v>
      </c>
      <c r="O78" s="43" t="s">
        <v>31</v>
      </c>
      <c r="P78" s="43">
        <v>0</v>
      </c>
      <c r="Q78" s="43" t="s">
        <v>31</v>
      </c>
      <c r="R78" s="43" t="s">
        <v>31</v>
      </c>
      <c r="S78" s="51" t="s">
        <v>31</v>
      </c>
      <c r="T78" s="46" t="s">
        <v>141</v>
      </c>
      <c r="U78" s="21"/>
      <c r="V78" s="22"/>
      <c r="X78" s="24"/>
      <c r="AA78" s="59"/>
      <c r="AB78" s="59"/>
    </row>
    <row r="79" spans="1:28" s="23" customFormat="1" ht="31.5" x14ac:dyDescent="0.25">
      <c r="A79" s="40" t="s">
        <v>158</v>
      </c>
      <c r="B79" s="49" t="s">
        <v>169</v>
      </c>
      <c r="C79" s="52" t="s">
        <v>170</v>
      </c>
      <c r="D79" s="43">
        <v>13.044296443999999</v>
      </c>
      <c r="E79" s="43">
        <v>10.734809499999999</v>
      </c>
      <c r="F79" s="43">
        <f t="shared" si="32"/>
        <v>2.3094869439999997</v>
      </c>
      <c r="G79" s="44">
        <v>0.48900000399999954</v>
      </c>
      <c r="H79" s="43">
        <f t="shared" si="31"/>
        <v>0.89768291</v>
      </c>
      <c r="I79" s="43">
        <v>0.48900000399999954</v>
      </c>
      <c r="J79" s="43">
        <v>0.89768291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f t="shared" si="33"/>
        <v>1.4118040339999998</v>
      </c>
      <c r="R79" s="43">
        <f t="shared" si="34"/>
        <v>0.40868290600000046</v>
      </c>
      <c r="S79" s="45">
        <f t="shared" si="27"/>
        <v>0.83575235717176155</v>
      </c>
      <c r="T79" s="46" t="s">
        <v>141</v>
      </c>
      <c r="U79" s="21"/>
      <c r="V79" s="22"/>
      <c r="X79" s="24"/>
      <c r="AA79" s="59"/>
      <c r="AB79" s="59"/>
    </row>
    <row r="80" spans="1:28" s="23" customFormat="1" ht="31.5" x14ac:dyDescent="0.25">
      <c r="A80" s="40" t="s">
        <v>158</v>
      </c>
      <c r="B80" s="49" t="s">
        <v>171</v>
      </c>
      <c r="C80" s="52" t="s">
        <v>172</v>
      </c>
      <c r="D80" s="43" t="s">
        <v>31</v>
      </c>
      <c r="E80" s="43" t="s">
        <v>31</v>
      </c>
      <c r="F80" s="43" t="s">
        <v>31</v>
      </c>
      <c r="G80" s="44" t="s">
        <v>31</v>
      </c>
      <c r="H80" s="43">
        <f t="shared" si="31"/>
        <v>9.9279999999999998E-5</v>
      </c>
      <c r="I80" s="43" t="s">
        <v>31</v>
      </c>
      <c r="J80" s="43">
        <v>9.9279999999999998E-5</v>
      </c>
      <c r="K80" s="43" t="s">
        <v>31</v>
      </c>
      <c r="L80" s="43">
        <v>0</v>
      </c>
      <c r="M80" s="43" t="s">
        <v>31</v>
      </c>
      <c r="N80" s="43">
        <v>0</v>
      </c>
      <c r="O80" s="43" t="s">
        <v>31</v>
      </c>
      <c r="P80" s="43">
        <v>0</v>
      </c>
      <c r="Q80" s="43" t="s">
        <v>31</v>
      </c>
      <c r="R80" s="43" t="s">
        <v>31</v>
      </c>
      <c r="S80" s="51" t="s">
        <v>31</v>
      </c>
      <c r="T80" s="46" t="s">
        <v>141</v>
      </c>
      <c r="U80" s="21"/>
      <c r="V80" s="22"/>
      <c r="X80" s="24"/>
      <c r="AA80" s="59"/>
      <c r="AB80" s="59"/>
    </row>
    <row r="81" spans="1:28" s="23" customFormat="1" ht="31.5" x14ac:dyDescent="0.25">
      <c r="A81" s="40" t="s">
        <v>158</v>
      </c>
      <c r="B81" s="49" t="s">
        <v>173</v>
      </c>
      <c r="C81" s="52" t="s">
        <v>174</v>
      </c>
      <c r="D81" s="43">
        <v>93.562124991999994</v>
      </c>
      <c r="E81" s="43">
        <v>46.07709887</v>
      </c>
      <c r="F81" s="43">
        <f t="shared" si="32"/>
        <v>47.485026121999994</v>
      </c>
      <c r="G81" s="44">
        <v>33.476399999999998</v>
      </c>
      <c r="H81" s="43">
        <f t="shared" si="31"/>
        <v>9.6106095000000007</v>
      </c>
      <c r="I81" s="43">
        <v>0</v>
      </c>
      <c r="J81" s="43">
        <v>3.7796411699999997</v>
      </c>
      <c r="K81" s="43">
        <v>10.582000000000001</v>
      </c>
      <c r="L81" s="43">
        <v>5.830968330000001</v>
      </c>
      <c r="M81" s="43">
        <v>20.318726259999998</v>
      </c>
      <c r="N81" s="43">
        <v>0</v>
      </c>
      <c r="O81" s="43">
        <v>2.57567374</v>
      </c>
      <c r="P81" s="43">
        <v>0</v>
      </c>
      <c r="Q81" s="43">
        <f t="shared" si="33"/>
        <v>37.874416621999991</v>
      </c>
      <c r="R81" s="43">
        <f t="shared" si="34"/>
        <v>-0.97139050000000005</v>
      </c>
      <c r="S81" s="45">
        <f t="shared" si="27"/>
        <v>-9.1796494046494051E-2</v>
      </c>
      <c r="T81" s="46" t="s">
        <v>175</v>
      </c>
      <c r="U81" s="21"/>
      <c r="V81" s="22"/>
      <c r="X81" s="24"/>
      <c r="AA81" s="59"/>
      <c r="AB81" s="59"/>
    </row>
    <row r="82" spans="1:28" s="23" customFormat="1" ht="47.25" x14ac:dyDescent="0.25">
      <c r="A82" s="40" t="s">
        <v>158</v>
      </c>
      <c r="B82" s="49" t="s">
        <v>176</v>
      </c>
      <c r="C82" s="52" t="s">
        <v>177</v>
      </c>
      <c r="D82" s="43">
        <v>230.62577827999999</v>
      </c>
      <c r="E82" s="43">
        <v>66.888440979999999</v>
      </c>
      <c r="F82" s="43">
        <f t="shared" si="32"/>
        <v>163.73733729999998</v>
      </c>
      <c r="G82" s="44">
        <v>65.012032423999997</v>
      </c>
      <c r="H82" s="43">
        <f t="shared" si="31"/>
        <v>36.819435040000002</v>
      </c>
      <c r="I82" s="43">
        <v>0</v>
      </c>
      <c r="J82" s="43">
        <v>5.7604006700000001</v>
      </c>
      <c r="K82" s="43">
        <v>34.902000000000001</v>
      </c>
      <c r="L82" s="43">
        <v>31.059034370000003</v>
      </c>
      <c r="M82" s="43">
        <v>2.0249189200000002</v>
      </c>
      <c r="N82" s="43">
        <v>0</v>
      </c>
      <c r="O82" s="43">
        <v>28.085113504000002</v>
      </c>
      <c r="P82" s="43">
        <v>0</v>
      </c>
      <c r="Q82" s="43">
        <f t="shared" si="33"/>
        <v>126.91790225999998</v>
      </c>
      <c r="R82" s="43">
        <f t="shared" si="34"/>
        <v>1.9174350400000009</v>
      </c>
      <c r="S82" s="45">
        <f t="shared" si="27"/>
        <v>5.4937683800355304E-2</v>
      </c>
      <c r="T82" s="46" t="s">
        <v>178</v>
      </c>
      <c r="U82" s="21"/>
      <c r="V82" s="22"/>
      <c r="X82" s="24"/>
      <c r="AA82" s="59"/>
      <c r="AB82" s="59"/>
    </row>
    <row r="83" spans="1:28" s="23" customFormat="1" ht="31.5" x14ac:dyDescent="0.25">
      <c r="A83" s="40" t="s">
        <v>158</v>
      </c>
      <c r="B83" s="49" t="s">
        <v>179</v>
      </c>
      <c r="C83" s="42" t="s">
        <v>180</v>
      </c>
      <c r="D83" s="43">
        <v>151.79497391799998</v>
      </c>
      <c r="E83" s="43">
        <v>40.293912219999996</v>
      </c>
      <c r="F83" s="43">
        <f t="shared" si="32"/>
        <v>111.50106169799999</v>
      </c>
      <c r="G83" s="44">
        <v>57.411096575999998</v>
      </c>
      <c r="H83" s="43">
        <f t="shared" si="31"/>
        <v>35.090648399999999</v>
      </c>
      <c r="I83" s="43">
        <v>2.6619999999999999</v>
      </c>
      <c r="J83" s="43">
        <v>0.73369428999999997</v>
      </c>
      <c r="K83" s="43">
        <v>0</v>
      </c>
      <c r="L83" s="43">
        <v>34.356954109999997</v>
      </c>
      <c r="M83" s="43">
        <v>35.348550000000003</v>
      </c>
      <c r="N83" s="43">
        <v>0</v>
      </c>
      <c r="O83" s="43">
        <v>19.400546576</v>
      </c>
      <c r="P83" s="43">
        <v>0</v>
      </c>
      <c r="Q83" s="43">
        <f t="shared" si="33"/>
        <v>76.41041329799998</v>
      </c>
      <c r="R83" s="43">
        <f t="shared" si="34"/>
        <v>32.4286484</v>
      </c>
      <c r="S83" s="45">
        <f t="shared" si="27"/>
        <v>12.182061758076635</v>
      </c>
      <c r="T83" s="46" t="s">
        <v>164</v>
      </c>
      <c r="U83" s="21"/>
      <c r="V83" s="22"/>
      <c r="X83" s="24"/>
      <c r="AA83" s="59"/>
      <c r="AB83" s="59"/>
    </row>
    <row r="84" spans="1:28" s="23" customFormat="1" ht="31.5" x14ac:dyDescent="0.25">
      <c r="A84" s="40" t="s">
        <v>158</v>
      </c>
      <c r="B84" s="49" t="s">
        <v>181</v>
      </c>
      <c r="C84" s="42" t="s">
        <v>182</v>
      </c>
      <c r="D84" s="43">
        <v>7.2093277999999996</v>
      </c>
      <c r="E84" s="43">
        <v>4.5340620899999999</v>
      </c>
      <c r="F84" s="43">
        <f t="shared" si="32"/>
        <v>2.6752657099999997</v>
      </c>
      <c r="G84" s="44">
        <v>0</v>
      </c>
      <c r="H84" s="43">
        <f t="shared" si="31"/>
        <v>1.0223299999999999E-3</v>
      </c>
      <c r="I84" s="43">
        <v>0</v>
      </c>
      <c r="J84" s="43">
        <v>1.0223299999999999E-3</v>
      </c>
      <c r="K84" s="43">
        <v>0</v>
      </c>
      <c r="L84" s="43">
        <v>0</v>
      </c>
      <c r="M84" s="43">
        <v>0</v>
      </c>
      <c r="N84" s="43">
        <v>0</v>
      </c>
      <c r="O84" s="43">
        <v>0</v>
      </c>
      <c r="P84" s="43">
        <v>0</v>
      </c>
      <c r="Q84" s="43">
        <f t="shared" si="33"/>
        <v>2.6742433799999996</v>
      </c>
      <c r="R84" s="43">
        <f t="shared" si="34"/>
        <v>1.0223299999999999E-3</v>
      </c>
      <c r="S84" s="45">
        <v>1</v>
      </c>
      <c r="T84" s="46" t="s">
        <v>141</v>
      </c>
      <c r="U84" s="21"/>
      <c r="V84" s="22"/>
      <c r="X84" s="24"/>
      <c r="AA84" s="59"/>
      <c r="AB84" s="59"/>
    </row>
    <row r="85" spans="1:28" s="23" customFormat="1" ht="53.25" customHeight="1" x14ac:dyDescent="0.25">
      <c r="A85" s="68" t="s">
        <v>158</v>
      </c>
      <c r="B85" s="72" t="s">
        <v>183</v>
      </c>
      <c r="C85" s="73" t="s">
        <v>184</v>
      </c>
      <c r="D85" s="43">
        <v>419.75422440000006</v>
      </c>
      <c r="E85" s="43">
        <v>0</v>
      </c>
      <c r="F85" s="43">
        <f t="shared" si="32"/>
        <v>419.75422440000006</v>
      </c>
      <c r="G85" s="44">
        <v>22.362479999999998</v>
      </c>
      <c r="H85" s="43">
        <f t="shared" si="31"/>
        <v>0.88487810999999994</v>
      </c>
      <c r="I85" s="43">
        <v>0</v>
      </c>
      <c r="J85" s="43">
        <v>0.88487810999999994</v>
      </c>
      <c r="K85" s="43">
        <v>0</v>
      </c>
      <c r="L85" s="43">
        <v>0</v>
      </c>
      <c r="M85" s="43">
        <v>0</v>
      </c>
      <c r="N85" s="43">
        <v>0</v>
      </c>
      <c r="O85" s="43">
        <v>22.362479999999998</v>
      </c>
      <c r="P85" s="43">
        <v>0</v>
      </c>
      <c r="Q85" s="43">
        <f t="shared" si="33"/>
        <v>418.86934629000007</v>
      </c>
      <c r="R85" s="43">
        <f t="shared" si="34"/>
        <v>0.88487810999999994</v>
      </c>
      <c r="S85" s="45">
        <v>1</v>
      </c>
      <c r="T85" s="46" t="s">
        <v>185</v>
      </c>
      <c r="U85" s="21"/>
      <c r="V85" s="22"/>
      <c r="X85" s="24"/>
      <c r="AA85" s="59"/>
      <c r="AB85" s="59"/>
    </row>
    <row r="86" spans="1:28" s="23" customFormat="1" ht="47.25" x14ac:dyDescent="0.25">
      <c r="A86" s="40" t="s">
        <v>158</v>
      </c>
      <c r="B86" s="49" t="s">
        <v>186</v>
      </c>
      <c r="C86" s="42" t="s">
        <v>187</v>
      </c>
      <c r="D86" s="43">
        <v>1053.6003191016</v>
      </c>
      <c r="E86" s="43">
        <v>399.44859148</v>
      </c>
      <c r="F86" s="43">
        <f t="shared" si="32"/>
        <v>654.1517276216</v>
      </c>
      <c r="G86" s="44">
        <v>204.37144759200001</v>
      </c>
      <c r="H86" s="43">
        <f t="shared" si="31"/>
        <v>113.49323196999998</v>
      </c>
      <c r="I86" s="43">
        <v>4.3</v>
      </c>
      <c r="J86" s="43">
        <v>48.66338747999999</v>
      </c>
      <c r="K86" s="43">
        <v>18.96</v>
      </c>
      <c r="L86" s="43">
        <v>64.829844489999999</v>
      </c>
      <c r="M86" s="43">
        <v>102.70080403</v>
      </c>
      <c r="N86" s="43">
        <v>0</v>
      </c>
      <c r="O86" s="43">
        <v>78.41064355799999</v>
      </c>
      <c r="P86" s="43">
        <v>0</v>
      </c>
      <c r="Q86" s="43">
        <f t="shared" si="33"/>
        <v>540.65849565159999</v>
      </c>
      <c r="R86" s="43">
        <f t="shared" si="34"/>
        <v>90.233231969999977</v>
      </c>
      <c r="S86" s="45">
        <f t="shared" si="27"/>
        <v>3.8793306951848656</v>
      </c>
      <c r="T86" s="46" t="s">
        <v>188</v>
      </c>
      <c r="U86" s="21"/>
      <c r="V86" s="22"/>
      <c r="X86" s="24"/>
      <c r="AA86" s="59"/>
      <c r="AB86" s="59"/>
    </row>
    <row r="87" spans="1:28" s="23" customFormat="1" ht="31.5" x14ac:dyDescent="0.25">
      <c r="A87" s="31" t="s">
        <v>189</v>
      </c>
      <c r="B87" s="36" t="s">
        <v>190</v>
      </c>
      <c r="C87" s="33" t="s">
        <v>30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29">
        <v>0</v>
      </c>
      <c r="T87" s="35" t="s">
        <v>31</v>
      </c>
      <c r="U87" s="21"/>
      <c r="V87" s="22"/>
      <c r="X87" s="24"/>
    </row>
    <row r="88" spans="1:28" s="23" customFormat="1" ht="31.5" x14ac:dyDescent="0.25">
      <c r="A88" s="31" t="s">
        <v>191</v>
      </c>
      <c r="B88" s="36" t="s">
        <v>192</v>
      </c>
      <c r="C88" s="33" t="s">
        <v>30</v>
      </c>
      <c r="D88" s="34">
        <f>SUM(D89:D105)</f>
        <v>3163.5712628957999</v>
      </c>
      <c r="E88" s="34">
        <f t="shared" ref="E88:R88" si="35">SUM(E89:E105)</f>
        <v>940.54810924999992</v>
      </c>
      <c r="F88" s="34">
        <f t="shared" si="35"/>
        <v>2223.0231536457995</v>
      </c>
      <c r="G88" s="34">
        <f t="shared" si="35"/>
        <v>347.69945712399999</v>
      </c>
      <c r="H88" s="34">
        <f t="shared" si="35"/>
        <v>128.84182702999999</v>
      </c>
      <c r="I88" s="34">
        <f t="shared" si="35"/>
        <v>23.396112553999991</v>
      </c>
      <c r="J88" s="34">
        <f t="shared" si="35"/>
        <v>23.595238639999994</v>
      </c>
      <c r="K88" s="34">
        <f t="shared" si="35"/>
        <v>81.721662009999989</v>
      </c>
      <c r="L88" s="34">
        <f t="shared" si="35"/>
        <v>105.24658839</v>
      </c>
      <c r="M88" s="34">
        <f t="shared" si="35"/>
        <v>165.58046246000001</v>
      </c>
      <c r="N88" s="34">
        <f t="shared" si="35"/>
        <v>0</v>
      </c>
      <c r="O88" s="34">
        <f t="shared" si="35"/>
        <v>77.001220102000005</v>
      </c>
      <c r="P88" s="34">
        <f t="shared" si="35"/>
        <v>0</v>
      </c>
      <c r="Q88" s="34">
        <f t="shared" si="35"/>
        <v>2094.1813266158001</v>
      </c>
      <c r="R88" s="34">
        <f t="shared" si="35"/>
        <v>23.724052466000003</v>
      </c>
      <c r="S88" s="29">
        <f t="shared" si="27"/>
        <v>0.22569020857225089</v>
      </c>
      <c r="T88" s="35" t="s">
        <v>31</v>
      </c>
      <c r="U88" s="21"/>
      <c r="V88" s="22"/>
      <c r="X88" s="24"/>
    </row>
    <row r="89" spans="1:28" s="23" customFormat="1" ht="31.5" x14ac:dyDescent="0.25">
      <c r="A89" s="40" t="s">
        <v>191</v>
      </c>
      <c r="B89" s="49" t="s">
        <v>193</v>
      </c>
      <c r="C89" s="42" t="s">
        <v>194</v>
      </c>
      <c r="D89" s="43">
        <v>171.55086451259996</v>
      </c>
      <c r="E89" s="43">
        <v>95.313412360000001</v>
      </c>
      <c r="F89" s="43">
        <f t="shared" ref="F89:F105" si="36">D89-E89</f>
        <v>76.237452152599957</v>
      </c>
      <c r="G89" s="44">
        <v>0.98826191999999902</v>
      </c>
      <c r="H89" s="43">
        <f t="shared" ref="H89:H105" si="37">J89+L89+N89+P89</f>
        <v>0.98826192000000002</v>
      </c>
      <c r="I89" s="43">
        <v>0.98826191999999902</v>
      </c>
      <c r="J89" s="43">
        <f>988.26192/1000</f>
        <v>0.98826192000000002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f t="shared" ref="Q89:Q105" si="38">F89-H89</f>
        <v>75.249190232599958</v>
      </c>
      <c r="R89" s="43">
        <f t="shared" ref="R89:R108" si="39">H89-(I89+K89)</f>
        <v>9.9920072216264089E-16</v>
      </c>
      <c r="S89" s="45">
        <f t="shared" si="27"/>
        <v>1.0110687277747602E-15</v>
      </c>
      <c r="T89" s="74" t="s">
        <v>31</v>
      </c>
      <c r="U89" s="21"/>
      <c r="V89" s="22"/>
      <c r="X89" s="24"/>
    </row>
    <row r="90" spans="1:28" s="23" customFormat="1" ht="31.5" x14ac:dyDescent="0.25">
      <c r="A90" s="40" t="s">
        <v>191</v>
      </c>
      <c r="B90" s="49" t="s">
        <v>195</v>
      </c>
      <c r="C90" s="42" t="s">
        <v>196</v>
      </c>
      <c r="D90" s="43">
        <v>313.75069999999994</v>
      </c>
      <c r="E90" s="43">
        <v>33.563279510000001</v>
      </c>
      <c r="F90" s="43">
        <f t="shared" si="36"/>
        <v>280.18742048999991</v>
      </c>
      <c r="G90" s="44">
        <v>30.362139152000001</v>
      </c>
      <c r="H90" s="43">
        <f t="shared" si="37"/>
        <v>8.1077329200000001</v>
      </c>
      <c r="I90" s="43">
        <v>0</v>
      </c>
      <c r="J90" s="43">
        <f>52.87586/1000</f>
        <v>5.2875860000000004E-2</v>
      </c>
      <c r="K90" s="43">
        <v>8.1807359399999999</v>
      </c>
      <c r="L90" s="43">
        <v>8.0548570599999998</v>
      </c>
      <c r="M90" s="43">
        <v>12.44637255</v>
      </c>
      <c r="N90" s="43">
        <v>0</v>
      </c>
      <c r="O90" s="43">
        <v>9.7350306619999998</v>
      </c>
      <c r="P90" s="43">
        <v>0</v>
      </c>
      <c r="Q90" s="43">
        <f t="shared" si="38"/>
        <v>272.07968756999992</v>
      </c>
      <c r="R90" s="43">
        <f t="shared" si="39"/>
        <v>-7.3003019999999808E-2</v>
      </c>
      <c r="S90" s="45">
        <f t="shared" si="27"/>
        <v>-8.923771716313313E-3</v>
      </c>
      <c r="T90" s="75" t="s">
        <v>31</v>
      </c>
      <c r="U90" s="21"/>
      <c r="V90" s="22"/>
      <c r="X90" s="24"/>
    </row>
    <row r="91" spans="1:28" s="23" customFormat="1" ht="37.5" customHeight="1" x14ac:dyDescent="0.25">
      <c r="A91" s="40" t="s">
        <v>191</v>
      </c>
      <c r="B91" s="49" t="s">
        <v>197</v>
      </c>
      <c r="C91" s="42" t="s">
        <v>198</v>
      </c>
      <c r="D91" s="43">
        <v>104.77620802999999</v>
      </c>
      <c r="E91" s="43">
        <v>1.6385659299999999</v>
      </c>
      <c r="F91" s="43">
        <f t="shared" si="36"/>
        <v>103.13764209999999</v>
      </c>
      <c r="G91" s="44">
        <v>16.748103658000002</v>
      </c>
      <c r="H91" s="43">
        <f t="shared" si="37"/>
        <v>5.2884891700000001</v>
      </c>
      <c r="I91" s="43">
        <v>0</v>
      </c>
      <c r="J91" s="43">
        <f>1.07643/1000</f>
        <v>1.07643E-3</v>
      </c>
      <c r="K91" s="43">
        <v>4.4334937999999999</v>
      </c>
      <c r="L91" s="43">
        <v>5.2874127399999997</v>
      </c>
      <c r="M91" s="43">
        <v>7.0359452000000005</v>
      </c>
      <c r="N91" s="43">
        <v>0</v>
      </c>
      <c r="O91" s="43">
        <v>5.2786646579999994</v>
      </c>
      <c r="P91" s="43">
        <v>0</v>
      </c>
      <c r="Q91" s="43">
        <f t="shared" si="38"/>
        <v>97.849152929999988</v>
      </c>
      <c r="R91" s="43">
        <f t="shared" si="39"/>
        <v>0.85499537000000014</v>
      </c>
      <c r="S91" s="45">
        <f t="shared" si="27"/>
        <v>0.19284911822815681</v>
      </c>
      <c r="T91" s="75" t="s">
        <v>199</v>
      </c>
      <c r="U91" s="21"/>
      <c r="V91" s="22"/>
      <c r="X91" s="24"/>
    </row>
    <row r="92" spans="1:28" s="23" customFormat="1" ht="38.25" customHeight="1" x14ac:dyDescent="0.25">
      <c r="A92" s="40" t="s">
        <v>191</v>
      </c>
      <c r="B92" s="49" t="s">
        <v>200</v>
      </c>
      <c r="C92" s="42" t="s">
        <v>201</v>
      </c>
      <c r="D92" s="43">
        <v>186.41013648299997</v>
      </c>
      <c r="E92" s="43">
        <v>18.761166929999998</v>
      </c>
      <c r="F92" s="43">
        <f t="shared" si="36"/>
        <v>167.64896955299997</v>
      </c>
      <c r="G92" s="44">
        <v>9.9333408339999991</v>
      </c>
      <c r="H92" s="43">
        <f t="shared" si="37"/>
        <v>5.2877444000000002</v>
      </c>
      <c r="I92" s="43">
        <v>0</v>
      </c>
      <c r="J92" s="43">
        <f>0.11078/1000</f>
        <v>1.1078000000000001E-4</v>
      </c>
      <c r="K92" s="43">
        <v>2.5380256399999999</v>
      </c>
      <c r="L92" s="43">
        <v>5.2876336200000003</v>
      </c>
      <c r="M92" s="43">
        <v>5.7540462100000003</v>
      </c>
      <c r="N92" s="43">
        <v>0</v>
      </c>
      <c r="O92" s="43">
        <v>1.6412689840000001</v>
      </c>
      <c r="P92" s="43">
        <v>0</v>
      </c>
      <c r="Q92" s="43">
        <f t="shared" si="38"/>
        <v>162.36122515299996</v>
      </c>
      <c r="R92" s="43">
        <f t="shared" si="39"/>
        <v>2.7497187600000004</v>
      </c>
      <c r="S92" s="45">
        <f t="shared" si="27"/>
        <v>1.0834085821134576</v>
      </c>
      <c r="T92" s="75" t="s">
        <v>123</v>
      </c>
      <c r="U92" s="21"/>
      <c r="V92" s="22"/>
      <c r="X92" s="24"/>
    </row>
    <row r="93" spans="1:28" s="23" customFormat="1" ht="44.25" customHeight="1" x14ac:dyDescent="0.25">
      <c r="A93" s="40" t="s">
        <v>191</v>
      </c>
      <c r="B93" s="49" t="s">
        <v>202</v>
      </c>
      <c r="C93" s="42" t="s">
        <v>203</v>
      </c>
      <c r="D93" s="43">
        <v>215.0130382774</v>
      </c>
      <c r="E93" s="43">
        <v>120.79395064000001</v>
      </c>
      <c r="F93" s="43">
        <f t="shared" si="36"/>
        <v>94.219087637399994</v>
      </c>
      <c r="G93" s="44">
        <v>30.866363858000003</v>
      </c>
      <c r="H93" s="43">
        <f t="shared" si="37"/>
        <v>8.8907126600000002</v>
      </c>
      <c r="I93" s="43">
        <v>3.7251918099999997</v>
      </c>
      <c r="J93" s="43">
        <f>2592.18893/1000</f>
        <v>2.5921889299999998</v>
      </c>
      <c r="K93" s="43">
        <v>7.3742063</v>
      </c>
      <c r="L93" s="43">
        <f>6298.52373/1000</f>
        <v>6.2985237300000003</v>
      </c>
      <c r="M93" s="43">
        <v>14.673759780000001</v>
      </c>
      <c r="N93" s="43">
        <v>0</v>
      </c>
      <c r="O93" s="43">
        <v>5.0932059680000004</v>
      </c>
      <c r="P93" s="43">
        <v>0</v>
      </c>
      <c r="Q93" s="43">
        <f t="shared" si="38"/>
        <v>85.328374977399989</v>
      </c>
      <c r="R93" s="43">
        <f t="shared" si="39"/>
        <v>-2.2086854499999991</v>
      </c>
      <c r="S93" s="45">
        <f t="shared" si="27"/>
        <v>-0.19899146134870904</v>
      </c>
      <c r="T93" s="46" t="s">
        <v>204</v>
      </c>
      <c r="U93" s="21"/>
      <c r="V93" s="22"/>
      <c r="X93" s="24"/>
    </row>
    <row r="94" spans="1:28" s="23" customFormat="1" ht="31.5" x14ac:dyDescent="0.25">
      <c r="A94" s="40" t="s">
        <v>191</v>
      </c>
      <c r="B94" s="49" t="s">
        <v>205</v>
      </c>
      <c r="C94" s="42" t="s">
        <v>206</v>
      </c>
      <c r="D94" s="43">
        <v>81.369379525999989</v>
      </c>
      <c r="E94" s="43">
        <v>61.016595169999995</v>
      </c>
      <c r="F94" s="43">
        <f t="shared" si="36"/>
        <v>20.352784355999994</v>
      </c>
      <c r="G94" s="44">
        <v>1.1617557599999964</v>
      </c>
      <c r="H94" s="43">
        <f t="shared" si="37"/>
        <v>1.1617557599999999</v>
      </c>
      <c r="I94" s="43">
        <v>1.1617557599999964</v>
      </c>
      <c r="J94" s="43">
        <f>1161.75576/1000</f>
        <v>1.1617557599999999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f t="shared" si="38"/>
        <v>19.191028595999995</v>
      </c>
      <c r="R94" s="43">
        <f t="shared" si="39"/>
        <v>3.5527136788005009E-15</v>
      </c>
      <c r="S94" s="45">
        <f t="shared" si="27"/>
        <v>3.0580555751240794E-15</v>
      </c>
      <c r="T94" s="76" t="s">
        <v>31</v>
      </c>
      <c r="U94" s="21"/>
      <c r="V94" s="22"/>
      <c r="X94" s="24"/>
    </row>
    <row r="95" spans="1:28" s="23" customFormat="1" ht="31.5" x14ac:dyDescent="0.25">
      <c r="A95" s="40" t="s">
        <v>191</v>
      </c>
      <c r="B95" s="49" t="s">
        <v>207</v>
      </c>
      <c r="C95" s="42" t="s">
        <v>208</v>
      </c>
      <c r="D95" s="43">
        <v>40.549163786000001</v>
      </c>
      <c r="E95" s="43">
        <v>38.43388143</v>
      </c>
      <c r="F95" s="43">
        <f t="shared" si="36"/>
        <v>2.1152823560000016</v>
      </c>
      <c r="G95" s="44">
        <v>0.7866863259999991</v>
      </c>
      <c r="H95" s="43">
        <f t="shared" si="37"/>
        <v>0.78668611999999993</v>
      </c>
      <c r="I95" s="43">
        <v>0.7866863259999991</v>
      </c>
      <c r="J95" s="43">
        <f>786.68612/1000</f>
        <v>0.78668611999999993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f t="shared" si="38"/>
        <v>1.3285962360000017</v>
      </c>
      <c r="R95" s="43">
        <f t="shared" si="39"/>
        <v>-2.0599999916992573E-7</v>
      </c>
      <c r="S95" s="45">
        <f t="shared" si="27"/>
        <v>-2.6185786171898704E-7</v>
      </c>
      <c r="T95" s="46" t="s">
        <v>31</v>
      </c>
      <c r="U95" s="21"/>
      <c r="V95" s="22"/>
      <c r="X95" s="24"/>
    </row>
    <row r="96" spans="1:28" s="23" customFormat="1" ht="31.5" x14ac:dyDescent="0.25">
      <c r="A96" s="40" t="s">
        <v>191</v>
      </c>
      <c r="B96" s="49" t="s">
        <v>209</v>
      </c>
      <c r="C96" s="42" t="s">
        <v>210</v>
      </c>
      <c r="D96" s="43">
        <v>101.4684</v>
      </c>
      <c r="E96" s="43">
        <v>18.85125227</v>
      </c>
      <c r="F96" s="43">
        <f t="shared" si="36"/>
        <v>82.617147729999999</v>
      </c>
      <c r="G96" s="44">
        <v>1.1383739960000021</v>
      </c>
      <c r="H96" s="43">
        <f t="shared" si="37"/>
        <v>1.1383733999999999</v>
      </c>
      <c r="I96" s="43">
        <v>1.1383739960000021</v>
      </c>
      <c r="J96" s="43">
        <f>1138.3734/1000</f>
        <v>1.1383733999999999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f t="shared" si="38"/>
        <v>81.478774329999993</v>
      </c>
      <c r="R96" s="43">
        <f t="shared" si="39"/>
        <v>-5.9600000223980487E-7</v>
      </c>
      <c r="S96" s="45">
        <f t="shared" si="27"/>
        <v>-5.2355377436063971E-7</v>
      </c>
      <c r="T96" s="46" t="s">
        <v>31</v>
      </c>
      <c r="U96" s="21"/>
      <c r="V96" s="22"/>
      <c r="X96" s="24"/>
    </row>
    <row r="97" spans="1:29" s="23" customFormat="1" ht="31.5" x14ac:dyDescent="0.25">
      <c r="A97" s="40" t="s">
        <v>191</v>
      </c>
      <c r="B97" s="49" t="s">
        <v>211</v>
      </c>
      <c r="C97" s="42" t="s">
        <v>212</v>
      </c>
      <c r="D97" s="43">
        <v>171.75359999999998</v>
      </c>
      <c r="E97" s="43">
        <v>20.195947800000003</v>
      </c>
      <c r="F97" s="43">
        <f t="shared" si="36"/>
        <v>151.55765219999998</v>
      </c>
      <c r="G97" s="44">
        <v>57.809085941999989</v>
      </c>
      <c r="H97" s="43">
        <f t="shared" si="37"/>
        <v>25.238945099999999</v>
      </c>
      <c r="I97" s="43">
        <v>0.86721132000000001</v>
      </c>
      <c r="J97" s="43">
        <f>0.04839/1000</f>
        <v>4.8390000000000003E-5</v>
      </c>
      <c r="K97" s="43">
        <v>12.387426520000002</v>
      </c>
      <c r="L97" s="43">
        <v>25.238896709999999</v>
      </c>
      <c r="M97" s="43">
        <v>31.651875329999999</v>
      </c>
      <c r="N97" s="43">
        <v>0</v>
      </c>
      <c r="O97" s="43">
        <v>12.902572771999999</v>
      </c>
      <c r="P97" s="43">
        <v>0</v>
      </c>
      <c r="Q97" s="43">
        <f t="shared" si="38"/>
        <v>126.31870709999998</v>
      </c>
      <c r="R97" s="43">
        <f t="shared" si="39"/>
        <v>11.984307259999998</v>
      </c>
      <c r="S97" s="45">
        <f t="shared" si="27"/>
        <v>0.90415954058236248</v>
      </c>
      <c r="T97" s="75" t="s">
        <v>123</v>
      </c>
      <c r="U97" s="21"/>
      <c r="V97" s="22"/>
      <c r="X97" s="24"/>
    </row>
    <row r="98" spans="1:29" s="23" customFormat="1" ht="42" customHeight="1" x14ac:dyDescent="0.25">
      <c r="A98" s="68" t="s">
        <v>191</v>
      </c>
      <c r="B98" s="72" t="s">
        <v>213</v>
      </c>
      <c r="C98" s="77" t="s">
        <v>214</v>
      </c>
      <c r="D98" s="43">
        <v>17.796726278000001</v>
      </c>
      <c r="E98" s="43">
        <v>0</v>
      </c>
      <c r="F98" s="43">
        <f t="shared" si="36"/>
        <v>17.796726278000001</v>
      </c>
      <c r="G98" s="44">
        <v>17.796726278000001</v>
      </c>
      <c r="H98" s="43">
        <f t="shared" si="37"/>
        <v>5.7017406499999996</v>
      </c>
      <c r="I98" s="43">
        <v>0</v>
      </c>
      <c r="J98" s="43">
        <f>9.91025/1000</f>
        <v>9.9102499999999989E-3</v>
      </c>
      <c r="K98" s="43">
        <v>4.7051898000000003</v>
      </c>
      <c r="L98" s="43">
        <v>5.6918303999999997</v>
      </c>
      <c r="M98" s="43">
        <v>7.8896348099999996</v>
      </c>
      <c r="N98" s="43">
        <v>0</v>
      </c>
      <c r="O98" s="43">
        <v>5.2019016680000005</v>
      </c>
      <c r="P98" s="43">
        <v>0</v>
      </c>
      <c r="Q98" s="43">
        <f t="shared" si="38"/>
        <v>12.094985628000002</v>
      </c>
      <c r="R98" s="43">
        <f t="shared" si="39"/>
        <v>0.99655084999999932</v>
      </c>
      <c r="S98" s="45">
        <f t="shared" si="27"/>
        <v>0.21179822544034232</v>
      </c>
      <c r="T98" s="75" t="s">
        <v>123</v>
      </c>
      <c r="U98" s="21"/>
      <c r="V98" s="22"/>
      <c r="X98" s="24"/>
    </row>
    <row r="99" spans="1:29" s="23" customFormat="1" ht="31.5" x14ac:dyDescent="0.25">
      <c r="A99" s="40" t="s">
        <v>191</v>
      </c>
      <c r="B99" s="49" t="s">
        <v>215</v>
      </c>
      <c r="C99" s="42" t="s">
        <v>216</v>
      </c>
      <c r="D99" s="43">
        <v>137.78731286799999</v>
      </c>
      <c r="E99" s="43">
        <v>64.946736799999996</v>
      </c>
      <c r="F99" s="43">
        <f t="shared" si="36"/>
        <v>72.84057606799999</v>
      </c>
      <c r="G99" s="44">
        <v>6.8160597519999975</v>
      </c>
      <c r="H99" s="43">
        <f t="shared" si="37"/>
        <v>0.98072952000000002</v>
      </c>
      <c r="I99" s="43">
        <v>6.8160597519999975</v>
      </c>
      <c r="J99" s="43">
        <f>980.72952/1000</f>
        <v>0.98072952000000002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f t="shared" si="38"/>
        <v>71.859846547999993</v>
      </c>
      <c r="R99" s="43">
        <f t="shared" si="39"/>
        <v>-5.8353302319999978</v>
      </c>
      <c r="S99" s="45">
        <f t="shared" si="27"/>
        <v>-0.85611488811960168</v>
      </c>
      <c r="T99" s="46" t="s">
        <v>204</v>
      </c>
      <c r="U99" s="21"/>
      <c r="V99" s="22"/>
      <c r="X99" s="24"/>
    </row>
    <row r="100" spans="1:29" s="23" customFormat="1" ht="31.5" x14ac:dyDescent="0.25">
      <c r="A100" s="40" t="s">
        <v>191</v>
      </c>
      <c r="B100" s="49" t="s">
        <v>217</v>
      </c>
      <c r="C100" s="42" t="s">
        <v>218</v>
      </c>
      <c r="D100" s="43">
        <v>179.71764000000002</v>
      </c>
      <c r="E100" s="43">
        <v>20.50012151</v>
      </c>
      <c r="F100" s="43">
        <f t="shared" si="36"/>
        <v>159.21751849000003</v>
      </c>
      <c r="G100" s="44">
        <v>34.685760991999999</v>
      </c>
      <c r="H100" s="43">
        <f t="shared" si="37"/>
        <v>20.645959259999998</v>
      </c>
      <c r="I100" s="43">
        <v>0</v>
      </c>
      <c r="J100" s="43">
        <f>8126.9831/1000</f>
        <v>8.1269831000000003</v>
      </c>
      <c r="K100" s="43">
        <v>10.29394162</v>
      </c>
      <c r="L100" s="43">
        <v>12.518976159999999</v>
      </c>
      <c r="M100" s="43">
        <v>18.86421116</v>
      </c>
      <c r="N100" s="43">
        <v>0</v>
      </c>
      <c r="O100" s="43">
        <v>5.5276082139999998</v>
      </c>
      <c r="P100" s="43">
        <v>0</v>
      </c>
      <c r="Q100" s="43">
        <f t="shared" si="38"/>
        <v>138.57155923000005</v>
      </c>
      <c r="R100" s="43">
        <f t="shared" si="39"/>
        <v>10.352017639999998</v>
      </c>
      <c r="S100" s="45">
        <f t="shared" si="27"/>
        <v>1.0056417669872115</v>
      </c>
      <c r="T100" s="46" t="s">
        <v>123</v>
      </c>
      <c r="U100" s="21"/>
      <c r="V100" s="22"/>
      <c r="X100" s="24"/>
    </row>
    <row r="101" spans="1:29" s="23" customFormat="1" ht="31.5" x14ac:dyDescent="0.25">
      <c r="A101" s="40" t="s">
        <v>191</v>
      </c>
      <c r="B101" s="49" t="s">
        <v>219</v>
      </c>
      <c r="C101" s="42" t="s">
        <v>220</v>
      </c>
      <c r="D101" s="43">
        <v>131.079796784</v>
      </c>
      <c r="E101" s="43">
        <v>120.26512955</v>
      </c>
      <c r="F101" s="43">
        <f t="shared" si="36"/>
        <v>10.814667233999998</v>
      </c>
      <c r="G101" s="44">
        <v>10.814667234</v>
      </c>
      <c r="H101" s="43">
        <f t="shared" si="37"/>
        <v>3.46278161</v>
      </c>
      <c r="I101" s="43">
        <v>0</v>
      </c>
      <c r="J101" s="43">
        <v>0</v>
      </c>
      <c r="K101" s="43">
        <v>2.6190760900000001</v>
      </c>
      <c r="L101" s="43">
        <v>3.46278161</v>
      </c>
      <c r="M101" s="43">
        <v>4.8301509400000002</v>
      </c>
      <c r="N101" s="43">
        <v>0</v>
      </c>
      <c r="O101" s="43">
        <v>3.365440204</v>
      </c>
      <c r="P101" s="43">
        <v>0</v>
      </c>
      <c r="Q101" s="43">
        <f t="shared" si="38"/>
        <v>7.3518856239999977</v>
      </c>
      <c r="R101" s="43">
        <f t="shared" si="39"/>
        <v>0.84370551999999988</v>
      </c>
      <c r="S101" s="45">
        <f t="shared" si="27"/>
        <v>0.3221386057554364</v>
      </c>
      <c r="T101" s="46" t="s">
        <v>123</v>
      </c>
      <c r="U101" s="21"/>
      <c r="V101" s="22"/>
      <c r="X101" s="24"/>
    </row>
    <row r="102" spans="1:29" s="23" customFormat="1" ht="33.75" customHeight="1" x14ac:dyDescent="0.25">
      <c r="A102" s="40" t="s">
        <v>191</v>
      </c>
      <c r="B102" s="49" t="s">
        <v>221</v>
      </c>
      <c r="C102" s="42" t="s">
        <v>222</v>
      </c>
      <c r="D102" s="43">
        <v>282.31409908300003</v>
      </c>
      <c r="E102" s="43">
        <v>131.28150421999999</v>
      </c>
      <c r="F102" s="43">
        <f t="shared" si="36"/>
        <v>151.03259486300004</v>
      </c>
      <c r="G102" s="44">
        <v>39.578301869999997</v>
      </c>
      <c r="H102" s="43">
        <f t="shared" si="37"/>
        <v>11.45507302</v>
      </c>
      <c r="I102" s="43">
        <v>2.5861716700000001</v>
      </c>
      <c r="J102" s="43">
        <f>2365.31486/1000</f>
        <v>2.3653148599999998</v>
      </c>
      <c r="K102" s="43">
        <v>7.9352954900000006</v>
      </c>
      <c r="L102" s="43">
        <v>9.0897581600000006</v>
      </c>
      <c r="M102" s="43">
        <v>17.689082800000001</v>
      </c>
      <c r="N102" s="43">
        <v>0</v>
      </c>
      <c r="O102" s="43">
        <v>11.367751910000001</v>
      </c>
      <c r="P102" s="43">
        <v>0</v>
      </c>
      <c r="Q102" s="43">
        <f t="shared" si="38"/>
        <v>139.57752184300006</v>
      </c>
      <c r="R102" s="43">
        <f t="shared" si="39"/>
        <v>0.93360586000000012</v>
      </c>
      <c r="S102" s="45">
        <f t="shared" si="27"/>
        <v>8.8733429074353554E-2</v>
      </c>
      <c r="T102" s="46" t="s">
        <v>31</v>
      </c>
      <c r="U102" s="21"/>
      <c r="V102" s="22"/>
      <c r="X102" s="24"/>
    </row>
    <row r="103" spans="1:29" s="23" customFormat="1" ht="78.75" x14ac:dyDescent="0.25">
      <c r="A103" s="40" t="s">
        <v>191</v>
      </c>
      <c r="B103" s="49" t="s">
        <v>223</v>
      </c>
      <c r="C103" s="42" t="s">
        <v>224</v>
      </c>
      <c r="D103" s="43">
        <v>551.9275702356</v>
      </c>
      <c r="E103" s="43">
        <v>186.18836367</v>
      </c>
      <c r="F103" s="43">
        <f t="shared" si="36"/>
        <v>365.7392065656</v>
      </c>
      <c r="G103" s="44">
        <v>35.686852333999987</v>
      </c>
      <c r="H103" s="43">
        <f t="shared" si="37"/>
        <v>13.90030971</v>
      </c>
      <c r="I103" s="43">
        <v>5.3263999999999996</v>
      </c>
      <c r="J103" s="43">
        <f>5272.86013/1000</f>
        <v>5.2728601299999998</v>
      </c>
      <c r="K103" s="43">
        <v>6.88240417</v>
      </c>
      <c r="L103" s="43">
        <v>8.6274495800000004</v>
      </c>
      <c r="M103" s="43">
        <v>14.75705293</v>
      </c>
      <c r="N103" s="43">
        <v>0</v>
      </c>
      <c r="O103" s="43">
        <v>8.7209952340000001</v>
      </c>
      <c r="P103" s="43">
        <v>0</v>
      </c>
      <c r="Q103" s="43">
        <f t="shared" si="38"/>
        <v>351.83889685560001</v>
      </c>
      <c r="R103" s="43">
        <f t="shared" si="39"/>
        <v>1.6915055399999996</v>
      </c>
      <c r="S103" s="45">
        <f t="shared" si="27"/>
        <v>0.13854801145524473</v>
      </c>
      <c r="T103" s="46" t="s">
        <v>82</v>
      </c>
      <c r="U103" s="21"/>
      <c r="V103" s="22"/>
      <c r="X103" s="24"/>
    </row>
    <row r="104" spans="1:29" s="23" customFormat="1" ht="31.5" x14ac:dyDescent="0.25">
      <c r="A104" s="40" t="s">
        <v>191</v>
      </c>
      <c r="B104" s="58" t="s">
        <v>225</v>
      </c>
      <c r="C104" s="52" t="s">
        <v>226</v>
      </c>
      <c r="D104" s="43">
        <v>130.80982703219999</v>
      </c>
      <c r="E104" s="43">
        <v>8.7982014599999996</v>
      </c>
      <c r="F104" s="43">
        <f t="shared" si="36"/>
        <v>122.01162557219999</v>
      </c>
      <c r="G104" s="44">
        <v>16.692677019999998</v>
      </c>
      <c r="H104" s="43">
        <f t="shared" si="37"/>
        <v>5.9785333600000001</v>
      </c>
      <c r="I104" s="43">
        <v>0</v>
      </c>
      <c r="J104" s="43">
        <f>16.3776/1000</f>
        <v>1.6377600000000003E-2</v>
      </c>
      <c r="K104" s="43">
        <v>3.0075661399999998</v>
      </c>
      <c r="L104" s="43">
        <v>5.9621557599999999</v>
      </c>
      <c r="M104" s="43">
        <v>9.3971946400000004</v>
      </c>
      <c r="N104" s="43">
        <v>0</v>
      </c>
      <c r="O104" s="43">
        <v>4.2879162399999995</v>
      </c>
      <c r="P104" s="43">
        <v>0</v>
      </c>
      <c r="Q104" s="43">
        <f t="shared" si="38"/>
        <v>116.03309221219999</v>
      </c>
      <c r="R104" s="43">
        <f t="shared" si="39"/>
        <v>2.9709672200000004</v>
      </c>
      <c r="S104" s="45">
        <f t="shared" si="27"/>
        <v>0.98783105065812471</v>
      </c>
      <c r="T104" s="46" t="s">
        <v>123</v>
      </c>
      <c r="U104" s="21"/>
      <c r="V104" s="22"/>
      <c r="X104" s="24"/>
    </row>
    <row r="105" spans="1:29" s="23" customFormat="1" ht="58.5" customHeight="1" x14ac:dyDescent="0.25">
      <c r="A105" s="40" t="s">
        <v>191</v>
      </c>
      <c r="B105" s="58" t="s">
        <v>227</v>
      </c>
      <c r="C105" s="52" t="s">
        <v>228</v>
      </c>
      <c r="D105" s="43">
        <v>345.49679999999995</v>
      </c>
      <c r="E105" s="43">
        <v>0</v>
      </c>
      <c r="F105" s="43">
        <f t="shared" si="36"/>
        <v>345.49679999999995</v>
      </c>
      <c r="G105" s="44">
        <v>35.834300197999994</v>
      </c>
      <c r="H105" s="43">
        <f t="shared" si="37"/>
        <v>9.8279984500000008</v>
      </c>
      <c r="I105" s="43">
        <v>0</v>
      </c>
      <c r="J105" s="43">
        <f>101.68559/1000</f>
        <v>0.10168559000000001</v>
      </c>
      <c r="K105" s="43">
        <v>11.364300499999999</v>
      </c>
      <c r="L105" s="43">
        <v>9.7263128600000002</v>
      </c>
      <c r="M105" s="43">
        <v>20.591136110000001</v>
      </c>
      <c r="N105" s="43">
        <v>0</v>
      </c>
      <c r="O105" s="43">
        <v>3.8788635880000002</v>
      </c>
      <c r="P105" s="43">
        <v>0</v>
      </c>
      <c r="Q105" s="43">
        <f t="shared" si="38"/>
        <v>335.66880154999996</v>
      </c>
      <c r="R105" s="43">
        <f t="shared" si="39"/>
        <v>-1.536302049999998</v>
      </c>
      <c r="S105" s="45">
        <f t="shared" si="27"/>
        <v>-0.13518667954970023</v>
      </c>
      <c r="T105" s="46" t="s">
        <v>82</v>
      </c>
      <c r="U105" s="21"/>
      <c r="V105" s="22"/>
      <c r="X105" s="24"/>
    </row>
    <row r="106" spans="1:29" s="23" customFormat="1" ht="31.5" x14ac:dyDescent="0.25">
      <c r="A106" s="31" t="s">
        <v>229</v>
      </c>
      <c r="B106" s="36" t="s">
        <v>230</v>
      </c>
      <c r="C106" s="33" t="s">
        <v>30</v>
      </c>
      <c r="D106" s="34">
        <f>SUM(D107:D130)</f>
        <v>2539.7333572507437</v>
      </c>
      <c r="E106" s="34">
        <f t="shared" ref="E106:R106" si="40">SUM(E107:E130)</f>
        <v>520.69202031999998</v>
      </c>
      <c r="F106" s="34">
        <f t="shared" si="40"/>
        <v>2019.0413369307441</v>
      </c>
      <c r="G106" s="34">
        <f>SUM(G107:G130)</f>
        <v>307.62927186409757</v>
      </c>
      <c r="H106" s="34">
        <f t="shared" si="40"/>
        <v>102.77002455</v>
      </c>
      <c r="I106" s="34">
        <f t="shared" si="40"/>
        <v>9.0282622619999966</v>
      </c>
      <c r="J106" s="34">
        <f t="shared" si="40"/>
        <v>89.767122180000001</v>
      </c>
      <c r="K106" s="34">
        <f t="shared" si="40"/>
        <v>14.006023000000001</v>
      </c>
      <c r="L106" s="34">
        <f t="shared" si="40"/>
        <v>13.002902370000001</v>
      </c>
      <c r="M106" s="34">
        <f t="shared" si="40"/>
        <v>102.25190409199999</v>
      </c>
      <c r="N106" s="34">
        <f t="shared" si="40"/>
        <v>0</v>
      </c>
      <c r="O106" s="34">
        <f t="shared" si="40"/>
        <v>182.3430825101</v>
      </c>
      <c r="P106" s="34">
        <f t="shared" si="40"/>
        <v>0</v>
      </c>
      <c r="Q106" s="34">
        <f t="shared" si="40"/>
        <v>1978.8470579307443</v>
      </c>
      <c r="R106" s="34">
        <f t="shared" si="40"/>
        <v>17.159993738000001</v>
      </c>
      <c r="S106" s="29">
        <f t="shared" si="27"/>
        <v>0.74497617541921723</v>
      </c>
      <c r="T106" s="35" t="s">
        <v>31</v>
      </c>
      <c r="U106" s="21"/>
      <c r="V106" s="22"/>
      <c r="X106" s="24"/>
    </row>
    <row r="107" spans="1:29" s="23" customFormat="1" ht="47.25" x14ac:dyDescent="0.25">
      <c r="A107" s="40" t="s">
        <v>229</v>
      </c>
      <c r="B107" s="49" t="s">
        <v>231</v>
      </c>
      <c r="C107" s="52" t="s">
        <v>232</v>
      </c>
      <c r="D107" s="43">
        <v>293.55357750220003</v>
      </c>
      <c r="E107" s="43">
        <v>76.357946229999996</v>
      </c>
      <c r="F107" s="43">
        <f t="shared" ref="F107:F128" si="41">D107-E107</f>
        <v>217.19563127220005</v>
      </c>
      <c r="G107" s="44">
        <v>1.1639999999999999</v>
      </c>
      <c r="H107" s="43">
        <f t="shared" ref="H107:H119" si="42">J107+L107+N107+P107</f>
        <v>0.56178318000000005</v>
      </c>
      <c r="I107" s="43">
        <v>0.29099999999999998</v>
      </c>
      <c r="J107" s="43">
        <v>0.28089158999999997</v>
      </c>
      <c r="K107" s="43">
        <v>0.29099999999999998</v>
      </c>
      <c r="L107" s="43">
        <v>0.28089159000000008</v>
      </c>
      <c r="M107" s="43">
        <v>0.29099999999999998</v>
      </c>
      <c r="N107" s="43">
        <v>0</v>
      </c>
      <c r="O107" s="43">
        <v>0.29099999999999998</v>
      </c>
      <c r="P107" s="43">
        <v>0</v>
      </c>
      <c r="Q107" s="43">
        <f t="shared" ref="Q107:Q128" si="43">F107-H107</f>
        <v>216.63384809220005</v>
      </c>
      <c r="R107" s="43">
        <f t="shared" si="39"/>
        <v>-2.0216819999999913E-2</v>
      </c>
      <c r="S107" s="45">
        <f t="shared" si="27"/>
        <v>-3.473680412371119E-2</v>
      </c>
      <c r="T107" s="46" t="s">
        <v>135</v>
      </c>
      <c r="U107" s="21"/>
      <c r="V107" s="22"/>
      <c r="X107" s="24"/>
      <c r="AA107" s="59"/>
      <c r="AB107" s="59"/>
    </row>
    <row r="108" spans="1:29" s="23" customFormat="1" ht="31.5" x14ac:dyDescent="0.25">
      <c r="A108" s="40" t="s">
        <v>229</v>
      </c>
      <c r="B108" s="49" t="s">
        <v>233</v>
      </c>
      <c r="C108" s="42" t="s">
        <v>234</v>
      </c>
      <c r="D108" s="43">
        <v>216.90407048199998</v>
      </c>
      <c r="E108" s="43">
        <v>186.39707372999999</v>
      </c>
      <c r="F108" s="43">
        <f t="shared" si="41"/>
        <v>30.506996751999992</v>
      </c>
      <c r="G108" s="44">
        <v>16.092463112000001</v>
      </c>
      <c r="H108" s="43">
        <f t="shared" si="42"/>
        <v>4.5288600000000005E-2</v>
      </c>
      <c r="I108" s="43">
        <v>0.08</v>
      </c>
      <c r="J108" s="43">
        <v>4.5288600000000005E-2</v>
      </c>
      <c r="K108" s="43">
        <v>0</v>
      </c>
      <c r="L108" s="43">
        <v>0</v>
      </c>
      <c r="M108" s="43">
        <v>16.012463111999999</v>
      </c>
      <c r="N108" s="43">
        <v>0</v>
      </c>
      <c r="O108" s="43">
        <v>0</v>
      </c>
      <c r="P108" s="43">
        <v>0</v>
      </c>
      <c r="Q108" s="43">
        <f t="shared" si="43"/>
        <v>30.461708151999993</v>
      </c>
      <c r="R108" s="43">
        <f t="shared" si="39"/>
        <v>-3.4711399999999996E-2</v>
      </c>
      <c r="S108" s="45">
        <f t="shared" si="27"/>
        <v>-0.43389249999999996</v>
      </c>
      <c r="T108" s="46" t="s">
        <v>141</v>
      </c>
      <c r="U108" s="21"/>
      <c r="V108" s="22"/>
      <c r="X108" s="24"/>
      <c r="AA108" s="59"/>
      <c r="AB108" s="59"/>
    </row>
    <row r="109" spans="1:29" s="23" customFormat="1" ht="31.5" x14ac:dyDescent="0.25">
      <c r="A109" s="40" t="s">
        <v>229</v>
      </c>
      <c r="B109" s="49" t="s">
        <v>235</v>
      </c>
      <c r="C109" s="42" t="s">
        <v>236</v>
      </c>
      <c r="D109" s="43" t="s">
        <v>31</v>
      </c>
      <c r="E109" s="43" t="s">
        <v>31</v>
      </c>
      <c r="F109" s="43" t="s">
        <v>31</v>
      </c>
      <c r="G109" s="44" t="s">
        <v>31</v>
      </c>
      <c r="H109" s="43">
        <f t="shared" si="42"/>
        <v>5.495662900000001</v>
      </c>
      <c r="I109" s="43" t="s">
        <v>31</v>
      </c>
      <c r="J109" s="43">
        <v>4.9320000000000004</v>
      </c>
      <c r="K109" s="43" t="s">
        <v>31</v>
      </c>
      <c r="L109" s="43">
        <v>0.5636629000000003</v>
      </c>
      <c r="M109" s="43" t="s">
        <v>31</v>
      </c>
      <c r="N109" s="43">
        <v>0</v>
      </c>
      <c r="O109" s="43" t="s">
        <v>31</v>
      </c>
      <c r="P109" s="43">
        <v>0</v>
      </c>
      <c r="Q109" s="43" t="s">
        <v>31</v>
      </c>
      <c r="R109" s="43" t="s">
        <v>31</v>
      </c>
      <c r="S109" s="45" t="s">
        <v>31</v>
      </c>
      <c r="T109" s="46" t="s">
        <v>237</v>
      </c>
      <c r="U109" s="21"/>
      <c r="V109" s="22"/>
      <c r="X109" s="24"/>
      <c r="AA109" s="59"/>
      <c r="AB109" s="59"/>
      <c r="AC109" s="78"/>
    </row>
    <row r="110" spans="1:29" s="23" customFormat="1" ht="31.5" x14ac:dyDescent="0.25">
      <c r="A110" s="40" t="s">
        <v>229</v>
      </c>
      <c r="B110" s="49" t="s">
        <v>238</v>
      </c>
      <c r="C110" s="42" t="s">
        <v>239</v>
      </c>
      <c r="D110" s="43" t="s">
        <v>31</v>
      </c>
      <c r="E110" s="43" t="s">
        <v>31</v>
      </c>
      <c r="F110" s="43" t="s">
        <v>31</v>
      </c>
      <c r="G110" s="44" t="s">
        <v>31</v>
      </c>
      <c r="H110" s="43">
        <f t="shared" si="42"/>
        <v>2.4660000000000002</v>
      </c>
      <c r="I110" s="43" t="s">
        <v>31</v>
      </c>
      <c r="J110" s="43">
        <v>2.4660000000000002</v>
      </c>
      <c r="K110" s="43" t="s">
        <v>31</v>
      </c>
      <c r="L110" s="43">
        <v>0</v>
      </c>
      <c r="M110" s="43" t="s">
        <v>31</v>
      </c>
      <c r="N110" s="43">
        <v>0</v>
      </c>
      <c r="O110" s="43" t="s">
        <v>31</v>
      </c>
      <c r="P110" s="43">
        <v>0</v>
      </c>
      <c r="Q110" s="43" t="s">
        <v>31</v>
      </c>
      <c r="R110" s="43" t="s">
        <v>31</v>
      </c>
      <c r="S110" s="45" t="s">
        <v>31</v>
      </c>
      <c r="T110" s="46" t="s">
        <v>141</v>
      </c>
      <c r="U110" s="21"/>
      <c r="V110" s="22"/>
      <c r="X110" s="24"/>
      <c r="AA110" s="59"/>
      <c r="AB110" s="59"/>
    </row>
    <row r="111" spans="1:29" s="23" customFormat="1" ht="31.5" x14ac:dyDescent="0.25">
      <c r="A111" s="40" t="s">
        <v>229</v>
      </c>
      <c r="B111" s="49" t="s">
        <v>240</v>
      </c>
      <c r="C111" s="42" t="s">
        <v>241</v>
      </c>
      <c r="D111" s="43" t="s">
        <v>31</v>
      </c>
      <c r="E111" s="43" t="s">
        <v>31</v>
      </c>
      <c r="F111" s="43" t="s">
        <v>31</v>
      </c>
      <c r="G111" s="44" t="s">
        <v>31</v>
      </c>
      <c r="H111" s="43">
        <f t="shared" si="42"/>
        <v>2.0006063900000002</v>
      </c>
      <c r="I111" s="43" t="s">
        <v>31</v>
      </c>
      <c r="J111" s="43">
        <v>9.9023100000000003E-2</v>
      </c>
      <c r="K111" s="43" t="s">
        <v>31</v>
      </c>
      <c r="L111" s="43">
        <v>1.90158329</v>
      </c>
      <c r="M111" s="43" t="s">
        <v>31</v>
      </c>
      <c r="N111" s="43">
        <v>0</v>
      </c>
      <c r="O111" s="43" t="s">
        <v>31</v>
      </c>
      <c r="P111" s="43">
        <v>0</v>
      </c>
      <c r="Q111" s="43" t="s">
        <v>31</v>
      </c>
      <c r="R111" s="43" t="s">
        <v>31</v>
      </c>
      <c r="S111" s="45" t="s">
        <v>31</v>
      </c>
      <c r="T111" s="46" t="s">
        <v>237</v>
      </c>
      <c r="U111" s="21"/>
      <c r="V111" s="22"/>
      <c r="X111" s="24"/>
      <c r="AA111" s="59"/>
      <c r="AB111" s="59"/>
    </row>
    <row r="112" spans="1:29" s="23" customFormat="1" ht="47.25" x14ac:dyDescent="0.25">
      <c r="A112" s="40" t="s">
        <v>229</v>
      </c>
      <c r="B112" s="49" t="s">
        <v>242</v>
      </c>
      <c r="C112" s="52" t="s">
        <v>243</v>
      </c>
      <c r="D112" s="43">
        <v>392.27368778248439</v>
      </c>
      <c r="E112" s="43">
        <v>55.531246360000004</v>
      </c>
      <c r="F112" s="43">
        <f t="shared" si="41"/>
        <v>336.74244142248438</v>
      </c>
      <c r="G112" s="44">
        <v>23.94</v>
      </c>
      <c r="H112" s="43">
        <f t="shared" si="42"/>
        <v>1.8581903900000001</v>
      </c>
      <c r="I112" s="43">
        <v>0</v>
      </c>
      <c r="J112" s="43">
        <v>0</v>
      </c>
      <c r="K112" s="43">
        <v>0</v>
      </c>
      <c r="L112" s="43">
        <v>1.8581903900000001</v>
      </c>
      <c r="M112" s="43">
        <v>2.88</v>
      </c>
      <c r="N112" s="43">
        <v>0</v>
      </c>
      <c r="O112" s="43">
        <v>21.06</v>
      </c>
      <c r="P112" s="43">
        <v>0</v>
      </c>
      <c r="Q112" s="43">
        <f t="shared" si="43"/>
        <v>334.88425103248437</v>
      </c>
      <c r="R112" s="43">
        <f t="shared" ref="R112:R128" si="44">H112-(I112+K112)</f>
        <v>1.8581903900000001</v>
      </c>
      <c r="S112" s="45">
        <v>1</v>
      </c>
      <c r="T112" s="46" t="s">
        <v>244</v>
      </c>
      <c r="U112" s="21"/>
      <c r="V112" s="22"/>
      <c r="X112" s="24"/>
      <c r="AA112" s="59"/>
      <c r="AB112" s="59"/>
    </row>
    <row r="113" spans="1:28" s="23" customFormat="1" ht="39" customHeight="1" x14ac:dyDescent="0.25">
      <c r="A113" s="40" t="s">
        <v>229</v>
      </c>
      <c r="B113" s="71" t="s">
        <v>245</v>
      </c>
      <c r="C113" s="52" t="s">
        <v>246</v>
      </c>
      <c r="D113" s="43">
        <v>155.52326661199999</v>
      </c>
      <c r="E113" s="43">
        <v>64.164339229999996</v>
      </c>
      <c r="F113" s="43">
        <f t="shared" si="41"/>
        <v>91.35892738199999</v>
      </c>
      <c r="G113" s="44">
        <v>15.853353261999999</v>
      </c>
      <c r="H113" s="43">
        <f t="shared" si="42"/>
        <v>3.26699261</v>
      </c>
      <c r="I113" s="43">
        <v>1.402953262</v>
      </c>
      <c r="J113" s="43">
        <v>1.4888756999999992</v>
      </c>
      <c r="K113" s="43">
        <v>0</v>
      </c>
      <c r="L113" s="43">
        <v>1.7781169100000007</v>
      </c>
      <c r="M113" s="43">
        <v>0.16014618</v>
      </c>
      <c r="N113" s="43">
        <v>0</v>
      </c>
      <c r="O113" s="43">
        <v>14.29025382</v>
      </c>
      <c r="P113" s="43">
        <v>0</v>
      </c>
      <c r="Q113" s="43">
        <f t="shared" si="43"/>
        <v>88.091934771999988</v>
      </c>
      <c r="R113" s="43">
        <f t="shared" si="44"/>
        <v>1.8640393479999999</v>
      </c>
      <c r="S113" s="45">
        <f t="shared" ref="S113:S126" si="45">R113/(I113+K113)</f>
        <v>1.3286539177667915</v>
      </c>
      <c r="T113" s="46" t="s">
        <v>244</v>
      </c>
      <c r="U113" s="21"/>
      <c r="V113" s="22"/>
      <c r="X113" s="24"/>
      <c r="AA113" s="59"/>
      <c r="AB113" s="59"/>
    </row>
    <row r="114" spans="1:28" s="23" customFormat="1" ht="42" customHeight="1" x14ac:dyDescent="0.25">
      <c r="A114" s="68" t="s">
        <v>229</v>
      </c>
      <c r="B114" s="72" t="s">
        <v>247</v>
      </c>
      <c r="C114" s="77" t="s">
        <v>248</v>
      </c>
      <c r="D114" s="43">
        <v>117.8506</v>
      </c>
      <c r="E114" s="43">
        <v>0.64900000000000002</v>
      </c>
      <c r="F114" s="43">
        <f t="shared" si="41"/>
        <v>117.2016</v>
      </c>
      <c r="G114" s="44">
        <v>19.321200000000001</v>
      </c>
      <c r="H114" s="43">
        <f t="shared" si="42"/>
        <v>1.72604124</v>
      </c>
      <c r="I114" s="43">
        <v>0</v>
      </c>
      <c r="J114" s="43">
        <v>0.14846000000000001</v>
      </c>
      <c r="K114" s="43">
        <v>0</v>
      </c>
      <c r="L114" s="43">
        <v>1.57758124</v>
      </c>
      <c r="M114" s="43">
        <v>2.4</v>
      </c>
      <c r="N114" s="43">
        <v>0</v>
      </c>
      <c r="O114" s="43">
        <v>16.921200000000002</v>
      </c>
      <c r="P114" s="43">
        <v>0</v>
      </c>
      <c r="Q114" s="43">
        <f t="shared" si="43"/>
        <v>115.47555876</v>
      </c>
      <c r="R114" s="43">
        <f t="shared" si="44"/>
        <v>1.72604124</v>
      </c>
      <c r="S114" s="45">
        <v>1</v>
      </c>
      <c r="T114" s="46" t="s">
        <v>244</v>
      </c>
      <c r="U114" s="21"/>
      <c r="V114" s="22"/>
      <c r="X114" s="24"/>
      <c r="AA114" s="59"/>
      <c r="AB114" s="59"/>
    </row>
    <row r="115" spans="1:28" s="23" customFormat="1" ht="31.5" x14ac:dyDescent="0.25">
      <c r="A115" s="40" t="s">
        <v>229</v>
      </c>
      <c r="B115" s="49" t="s">
        <v>249</v>
      </c>
      <c r="C115" s="52" t="s">
        <v>250</v>
      </c>
      <c r="D115" s="43">
        <v>227.29016688600001</v>
      </c>
      <c r="E115" s="43">
        <v>20.02756582</v>
      </c>
      <c r="F115" s="43">
        <f t="shared" si="41"/>
        <v>207.262601066</v>
      </c>
      <c r="G115" s="44">
        <v>30.621108996</v>
      </c>
      <c r="H115" s="43">
        <f t="shared" si="42"/>
        <v>3.396909</v>
      </c>
      <c r="I115" s="43">
        <v>0.153109</v>
      </c>
      <c r="J115" s="43">
        <v>0.15379998999999997</v>
      </c>
      <c r="K115" s="43">
        <v>0</v>
      </c>
      <c r="L115" s="43">
        <v>3.24310901</v>
      </c>
      <c r="M115" s="43">
        <v>0</v>
      </c>
      <c r="N115" s="43">
        <v>0</v>
      </c>
      <c r="O115" s="43">
        <v>30.467999996</v>
      </c>
      <c r="P115" s="43">
        <v>0</v>
      </c>
      <c r="Q115" s="43">
        <f t="shared" si="43"/>
        <v>203.86569206600001</v>
      </c>
      <c r="R115" s="43">
        <f t="shared" si="44"/>
        <v>3.2437999999999998</v>
      </c>
      <c r="S115" s="45">
        <f t="shared" si="45"/>
        <v>21.186213743150304</v>
      </c>
      <c r="T115" s="46" t="s">
        <v>244</v>
      </c>
      <c r="U115" s="21"/>
      <c r="V115" s="22"/>
      <c r="X115" s="24"/>
      <c r="AA115" s="59"/>
      <c r="AB115" s="59"/>
    </row>
    <row r="116" spans="1:28" s="23" customFormat="1" ht="47.25" x14ac:dyDescent="0.25">
      <c r="A116" s="40" t="s">
        <v>229</v>
      </c>
      <c r="B116" s="49" t="s">
        <v>251</v>
      </c>
      <c r="C116" s="52" t="s">
        <v>252</v>
      </c>
      <c r="D116" s="43">
        <v>174.4106718532</v>
      </c>
      <c r="E116" s="43">
        <v>1.7994999999999999</v>
      </c>
      <c r="F116" s="43">
        <f t="shared" si="41"/>
        <v>172.61117185320001</v>
      </c>
      <c r="G116" s="44">
        <v>18.998000000000001</v>
      </c>
      <c r="H116" s="43">
        <f t="shared" si="42"/>
        <v>1.57226566</v>
      </c>
      <c r="I116" s="43">
        <v>0</v>
      </c>
      <c r="J116" s="43">
        <v>0</v>
      </c>
      <c r="K116" s="43">
        <v>0</v>
      </c>
      <c r="L116" s="43">
        <v>1.57226566</v>
      </c>
      <c r="M116" s="43">
        <v>2.4</v>
      </c>
      <c r="N116" s="43">
        <v>0</v>
      </c>
      <c r="O116" s="43">
        <v>16.597999999999999</v>
      </c>
      <c r="P116" s="43">
        <v>0</v>
      </c>
      <c r="Q116" s="43">
        <f t="shared" si="43"/>
        <v>171.03890619320001</v>
      </c>
      <c r="R116" s="43">
        <f t="shared" si="44"/>
        <v>1.57226566</v>
      </c>
      <c r="S116" s="45">
        <v>1</v>
      </c>
      <c r="T116" s="46" t="s">
        <v>244</v>
      </c>
      <c r="U116" s="21"/>
      <c r="V116" s="22"/>
      <c r="X116" s="24"/>
      <c r="AA116" s="59"/>
      <c r="AB116" s="59"/>
    </row>
    <row r="117" spans="1:28" s="23" customFormat="1" ht="31.5" x14ac:dyDescent="0.25">
      <c r="A117" s="40" t="s">
        <v>229</v>
      </c>
      <c r="B117" s="49" t="s">
        <v>253</v>
      </c>
      <c r="C117" s="52" t="s">
        <v>254</v>
      </c>
      <c r="D117" s="43">
        <v>143.73239126800001</v>
      </c>
      <c r="E117" s="43">
        <v>31.33457202</v>
      </c>
      <c r="F117" s="43">
        <f t="shared" si="41"/>
        <v>112.39781924800002</v>
      </c>
      <c r="G117" s="44">
        <v>0.75999999999999635</v>
      </c>
      <c r="H117" s="43">
        <f t="shared" si="42"/>
        <v>8.2477957800000006</v>
      </c>
      <c r="I117" s="43">
        <v>0.75999999999999635</v>
      </c>
      <c r="J117" s="43">
        <v>8.2477957800000006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f t="shared" si="43"/>
        <v>104.15002346800001</v>
      </c>
      <c r="R117" s="43">
        <f t="shared" si="44"/>
        <v>7.4877957800000043</v>
      </c>
      <c r="S117" s="45">
        <f t="shared" si="45"/>
        <v>9.8523628684211051</v>
      </c>
      <c r="T117" s="46" t="s">
        <v>141</v>
      </c>
      <c r="U117" s="21"/>
      <c r="V117" s="22"/>
      <c r="X117" s="24"/>
      <c r="AA117" s="59"/>
      <c r="AB117" s="59"/>
    </row>
    <row r="118" spans="1:28" s="23" customFormat="1" ht="31.5" x14ac:dyDescent="0.25">
      <c r="A118" s="40" t="s">
        <v>229</v>
      </c>
      <c r="B118" s="49" t="s">
        <v>255</v>
      </c>
      <c r="C118" s="42" t="s">
        <v>256</v>
      </c>
      <c r="D118" s="43">
        <v>398.14979580677954</v>
      </c>
      <c r="E118" s="43">
        <v>38.656462160000004</v>
      </c>
      <c r="F118" s="43">
        <f t="shared" si="41"/>
        <v>359.49333364677955</v>
      </c>
      <c r="G118" s="44">
        <v>25.575199999999999</v>
      </c>
      <c r="H118" s="43">
        <f t="shared" si="42"/>
        <v>18.967793889999999</v>
      </c>
      <c r="I118" s="43">
        <v>1.6392</v>
      </c>
      <c r="J118" s="43">
        <v>18.967793889999999</v>
      </c>
      <c r="K118" s="43">
        <v>0</v>
      </c>
      <c r="L118" s="43">
        <v>0</v>
      </c>
      <c r="M118" s="43">
        <v>2.88</v>
      </c>
      <c r="N118" s="43">
        <v>0</v>
      </c>
      <c r="O118" s="43">
        <v>21.056000000000001</v>
      </c>
      <c r="P118" s="43">
        <v>0</v>
      </c>
      <c r="Q118" s="43">
        <f t="shared" si="43"/>
        <v>340.52553975677955</v>
      </c>
      <c r="R118" s="43">
        <f t="shared" si="44"/>
        <v>17.32859389</v>
      </c>
      <c r="S118" s="45">
        <f t="shared" si="45"/>
        <v>10.571372553684725</v>
      </c>
      <c r="T118" s="46" t="s">
        <v>141</v>
      </c>
      <c r="U118" s="21"/>
      <c r="V118" s="22"/>
      <c r="X118" s="24"/>
      <c r="AA118" s="59"/>
      <c r="AB118" s="59"/>
    </row>
    <row r="119" spans="1:28" s="23" customFormat="1" ht="31.5" x14ac:dyDescent="0.25">
      <c r="A119" s="40" t="s">
        <v>229</v>
      </c>
      <c r="B119" s="49" t="s">
        <v>257</v>
      </c>
      <c r="C119" s="42" t="s">
        <v>258</v>
      </c>
      <c r="D119" s="43">
        <v>29.939999999999998</v>
      </c>
      <c r="E119" s="43">
        <v>2.6579514</v>
      </c>
      <c r="F119" s="43">
        <f t="shared" si="41"/>
        <v>27.282048599999996</v>
      </c>
      <c r="G119" s="44">
        <v>27.06</v>
      </c>
      <c r="H119" s="43">
        <f t="shared" si="42"/>
        <v>0</v>
      </c>
      <c r="I119" s="43">
        <v>0</v>
      </c>
      <c r="J119" s="43">
        <v>0</v>
      </c>
      <c r="K119" s="43">
        <v>4.4420000000000002</v>
      </c>
      <c r="L119" s="43">
        <v>0</v>
      </c>
      <c r="M119" s="43">
        <v>20.797000000000001</v>
      </c>
      <c r="N119" s="43">
        <v>0</v>
      </c>
      <c r="O119" s="43">
        <v>1.821</v>
      </c>
      <c r="P119" s="43">
        <v>0</v>
      </c>
      <c r="Q119" s="43">
        <f t="shared" si="43"/>
        <v>27.282048599999996</v>
      </c>
      <c r="R119" s="43">
        <f t="shared" si="44"/>
        <v>-4.4420000000000002</v>
      </c>
      <c r="S119" s="45">
        <f t="shared" si="45"/>
        <v>-1</v>
      </c>
      <c r="T119" s="46" t="s">
        <v>259</v>
      </c>
      <c r="U119" s="21"/>
      <c r="V119" s="22"/>
      <c r="X119" s="24"/>
      <c r="AA119" s="59"/>
      <c r="AB119" s="59"/>
    </row>
    <row r="120" spans="1:28" s="23" customFormat="1" ht="47.25" x14ac:dyDescent="0.25">
      <c r="A120" s="40" t="s">
        <v>229</v>
      </c>
      <c r="B120" s="49" t="s">
        <v>260</v>
      </c>
      <c r="C120" s="42" t="s">
        <v>261</v>
      </c>
      <c r="D120" s="43" t="s">
        <v>31</v>
      </c>
      <c r="E120" s="43" t="s">
        <v>31</v>
      </c>
      <c r="F120" s="43" t="s">
        <v>31</v>
      </c>
      <c r="G120" s="44" t="s">
        <v>31</v>
      </c>
      <c r="H120" s="43">
        <f>J120+L120+N120+P120</f>
        <v>50.584971600000003</v>
      </c>
      <c r="I120" s="43" t="s">
        <v>31</v>
      </c>
      <c r="J120" s="43">
        <v>50.584971600000003</v>
      </c>
      <c r="K120" s="43" t="s">
        <v>31</v>
      </c>
      <c r="L120" s="43">
        <v>0</v>
      </c>
      <c r="M120" s="43" t="s">
        <v>31</v>
      </c>
      <c r="N120" s="43">
        <v>0</v>
      </c>
      <c r="O120" s="43" t="s">
        <v>31</v>
      </c>
      <c r="P120" s="43">
        <v>0</v>
      </c>
      <c r="Q120" s="43" t="s">
        <v>31</v>
      </c>
      <c r="R120" s="43" t="s">
        <v>31</v>
      </c>
      <c r="S120" s="51" t="s">
        <v>31</v>
      </c>
      <c r="T120" s="46" t="s">
        <v>262</v>
      </c>
      <c r="U120" s="21"/>
      <c r="V120" s="22"/>
      <c r="X120" s="24"/>
      <c r="AA120" s="59"/>
      <c r="AB120" s="59"/>
    </row>
    <row r="121" spans="1:28" s="23" customFormat="1" ht="47.25" x14ac:dyDescent="0.25">
      <c r="A121" s="68" t="s">
        <v>229</v>
      </c>
      <c r="B121" s="72" t="s">
        <v>263</v>
      </c>
      <c r="C121" s="73" t="s">
        <v>264</v>
      </c>
      <c r="D121" s="43">
        <v>52.417175999999991</v>
      </c>
      <c r="E121" s="43">
        <v>0</v>
      </c>
      <c r="F121" s="43">
        <f t="shared" si="41"/>
        <v>52.417175999999991</v>
      </c>
      <c r="G121" s="44">
        <v>9.1199999999999992</v>
      </c>
      <c r="H121" s="43">
        <f t="shared" ref="H121:H130" si="46">J121+L121+N121+P121</f>
        <v>0.14741606000000002</v>
      </c>
      <c r="I121" s="43">
        <v>0</v>
      </c>
      <c r="J121" s="43">
        <v>0.14741606000000002</v>
      </c>
      <c r="K121" s="43">
        <v>0</v>
      </c>
      <c r="L121" s="43">
        <v>0</v>
      </c>
      <c r="M121" s="43">
        <v>0</v>
      </c>
      <c r="N121" s="43">
        <v>0</v>
      </c>
      <c r="O121" s="43">
        <v>9.1199999999999992</v>
      </c>
      <c r="P121" s="43">
        <v>0</v>
      </c>
      <c r="Q121" s="43">
        <f t="shared" si="43"/>
        <v>52.269759939999993</v>
      </c>
      <c r="R121" s="43">
        <f t="shared" si="44"/>
        <v>0.14741606000000002</v>
      </c>
      <c r="S121" s="45">
        <v>1</v>
      </c>
      <c r="T121" s="46" t="s">
        <v>265</v>
      </c>
      <c r="U121" s="21"/>
      <c r="V121" s="22"/>
      <c r="X121" s="24"/>
      <c r="AA121" s="59"/>
      <c r="AB121" s="59"/>
    </row>
    <row r="122" spans="1:28" s="23" customFormat="1" ht="31.5" x14ac:dyDescent="0.25">
      <c r="A122" s="68" t="s">
        <v>229</v>
      </c>
      <c r="B122" s="69" t="s">
        <v>266</v>
      </c>
      <c r="C122" s="70" t="s">
        <v>267</v>
      </c>
      <c r="D122" s="43">
        <v>25.891999999999999</v>
      </c>
      <c r="E122" s="43">
        <v>0</v>
      </c>
      <c r="F122" s="43">
        <f t="shared" si="41"/>
        <v>25.891999999999999</v>
      </c>
      <c r="G122" s="44">
        <v>25.891999999999999</v>
      </c>
      <c r="H122" s="43">
        <f t="shared" si="46"/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20.655790459999999</v>
      </c>
      <c r="N122" s="43">
        <v>0</v>
      </c>
      <c r="O122" s="43">
        <v>5.2362095399999999</v>
      </c>
      <c r="P122" s="43">
        <v>0</v>
      </c>
      <c r="Q122" s="43">
        <f t="shared" si="43"/>
        <v>25.891999999999999</v>
      </c>
      <c r="R122" s="43">
        <f t="shared" si="44"/>
        <v>0</v>
      </c>
      <c r="S122" s="45">
        <v>0</v>
      </c>
      <c r="T122" s="46" t="s">
        <v>31</v>
      </c>
      <c r="U122" s="21"/>
      <c r="V122" s="22"/>
      <c r="X122" s="24"/>
      <c r="AA122" s="59"/>
      <c r="AB122" s="59"/>
    </row>
    <row r="123" spans="1:28" s="23" customFormat="1" ht="31.5" x14ac:dyDescent="0.25">
      <c r="A123" s="79" t="s">
        <v>229</v>
      </c>
      <c r="B123" s="69" t="s">
        <v>268</v>
      </c>
      <c r="C123" s="70" t="s">
        <v>269</v>
      </c>
      <c r="D123" s="43">
        <v>4.0105544679999996</v>
      </c>
      <c r="E123" s="43">
        <v>0</v>
      </c>
      <c r="F123" s="43">
        <f t="shared" si="41"/>
        <v>4.0105544679999996</v>
      </c>
      <c r="G123" s="44">
        <v>1.9634762319999999</v>
      </c>
      <c r="H123" s="43">
        <f t="shared" si="46"/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1.9634762319999999</v>
      </c>
      <c r="P123" s="43">
        <v>0</v>
      </c>
      <c r="Q123" s="43">
        <f t="shared" si="43"/>
        <v>4.0105544679999996</v>
      </c>
      <c r="R123" s="43">
        <f t="shared" si="44"/>
        <v>0</v>
      </c>
      <c r="S123" s="45">
        <v>0</v>
      </c>
      <c r="T123" s="46" t="s">
        <v>31</v>
      </c>
      <c r="U123" s="21"/>
      <c r="V123" s="22"/>
      <c r="X123" s="24"/>
      <c r="AA123" s="59"/>
      <c r="AB123" s="59"/>
    </row>
    <row r="124" spans="1:28" s="23" customFormat="1" ht="31.5" x14ac:dyDescent="0.25">
      <c r="A124" s="70" t="s">
        <v>229</v>
      </c>
      <c r="B124" s="69" t="s">
        <v>270</v>
      </c>
      <c r="C124" s="70" t="s">
        <v>271</v>
      </c>
      <c r="D124" s="43">
        <v>83.624159645999995</v>
      </c>
      <c r="E124" s="43">
        <v>36.585623839999997</v>
      </c>
      <c r="F124" s="43">
        <f t="shared" si="41"/>
        <v>47.038535805999999</v>
      </c>
      <c r="G124" s="44">
        <v>38.277477509999997</v>
      </c>
      <c r="H124" s="43">
        <f t="shared" si="46"/>
        <v>0.40380258999999996</v>
      </c>
      <c r="I124" s="43">
        <v>1.4</v>
      </c>
      <c r="J124" s="43">
        <v>0.30880258999999999</v>
      </c>
      <c r="K124" s="43">
        <v>5.2402230000000003</v>
      </c>
      <c r="L124" s="43">
        <v>9.5000000000000001E-2</v>
      </c>
      <c r="M124" s="43">
        <v>16.673504340000001</v>
      </c>
      <c r="N124" s="43">
        <v>0</v>
      </c>
      <c r="O124" s="43">
        <v>14.963750169999999</v>
      </c>
      <c r="P124" s="43">
        <v>0</v>
      </c>
      <c r="Q124" s="43">
        <f t="shared" si="43"/>
        <v>46.634733216000001</v>
      </c>
      <c r="R124" s="43">
        <f t="shared" si="44"/>
        <v>-6.2364204100000009</v>
      </c>
      <c r="S124" s="45">
        <f t="shared" si="45"/>
        <v>-0.9391883992450254</v>
      </c>
      <c r="T124" s="46" t="s">
        <v>259</v>
      </c>
      <c r="U124" s="21"/>
      <c r="V124" s="22"/>
      <c r="X124" s="24"/>
    </row>
    <row r="125" spans="1:28" s="23" customFormat="1" ht="47.25" x14ac:dyDescent="0.25">
      <c r="A125" s="40" t="s">
        <v>229</v>
      </c>
      <c r="B125" s="41" t="s">
        <v>272</v>
      </c>
      <c r="C125" s="42" t="s">
        <v>273</v>
      </c>
      <c r="D125" s="43">
        <v>76.560210158918991</v>
      </c>
      <c r="E125" s="43">
        <v>3.2821865300000002</v>
      </c>
      <c r="F125" s="43">
        <f t="shared" si="41"/>
        <v>73.278023628918987</v>
      </c>
      <c r="G125" s="44">
        <v>1.44</v>
      </c>
      <c r="H125" s="43">
        <f t="shared" si="46"/>
        <v>0</v>
      </c>
      <c r="I125" s="43">
        <v>0</v>
      </c>
      <c r="J125" s="43">
        <v>0</v>
      </c>
      <c r="K125" s="43">
        <v>0.1</v>
      </c>
      <c r="L125" s="43">
        <v>0</v>
      </c>
      <c r="M125" s="43">
        <v>1.34</v>
      </c>
      <c r="N125" s="43">
        <v>0</v>
      </c>
      <c r="O125" s="43">
        <v>0</v>
      </c>
      <c r="P125" s="43">
        <v>0</v>
      </c>
      <c r="Q125" s="43">
        <f t="shared" si="43"/>
        <v>73.278023628918987</v>
      </c>
      <c r="R125" s="43">
        <f t="shared" si="44"/>
        <v>-0.1</v>
      </c>
      <c r="S125" s="45">
        <f t="shared" si="45"/>
        <v>-1</v>
      </c>
      <c r="T125" s="46" t="s">
        <v>274</v>
      </c>
      <c r="U125" s="21"/>
      <c r="V125" s="22"/>
      <c r="X125" s="24"/>
    </row>
    <row r="126" spans="1:28" s="23" customFormat="1" ht="33" customHeight="1" x14ac:dyDescent="0.25">
      <c r="A126" s="40" t="s">
        <v>229</v>
      </c>
      <c r="B126" s="41" t="s">
        <v>275</v>
      </c>
      <c r="C126" s="42" t="s">
        <v>276</v>
      </c>
      <c r="D126" s="43">
        <v>77.707164799999987</v>
      </c>
      <c r="E126" s="43">
        <v>3.2485529999999998</v>
      </c>
      <c r="F126" s="43">
        <f t="shared" si="41"/>
        <v>74.458611799999986</v>
      </c>
      <c r="G126" s="44">
        <v>42.930005599999994</v>
      </c>
      <c r="H126" s="43">
        <f t="shared" si="46"/>
        <v>0</v>
      </c>
      <c r="I126" s="43">
        <v>3.302</v>
      </c>
      <c r="J126" s="43">
        <v>0</v>
      </c>
      <c r="K126" s="43">
        <v>3.9328000000000003</v>
      </c>
      <c r="L126" s="43">
        <v>0</v>
      </c>
      <c r="M126" s="43">
        <v>15.762</v>
      </c>
      <c r="N126" s="43">
        <v>0</v>
      </c>
      <c r="O126" s="43">
        <v>19.933205600000001</v>
      </c>
      <c r="P126" s="43">
        <v>0</v>
      </c>
      <c r="Q126" s="43">
        <f t="shared" si="43"/>
        <v>74.458611799999986</v>
      </c>
      <c r="R126" s="43">
        <f t="shared" si="44"/>
        <v>-7.2347999999999999</v>
      </c>
      <c r="S126" s="45">
        <f t="shared" si="45"/>
        <v>-1</v>
      </c>
      <c r="T126" s="46" t="s">
        <v>204</v>
      </c>
      <c r="U126" s="21"/>
      <c r="V126" s="22"/>
      <c r="X126" s="24"/>
    </row>
    <row r="127" spans="1:28" s="23" customFormat="1" ht="27" customHeight="1" x14ac:dyDescent="0.25">
      <c r="A127" s="40" t="s">
        <v>229</v>
      </c>
      <c r="B127" s="41" t="s">
        <v>277</v>
      </c>
      <c r="C127" s="42" t="s">
        <v>278</v>
      </c>
      <c r="D127" s="43">
        <v>6.4834396051611192</v>
      </c>
      <c r="E127" s="43">
        <v>0</v>
      </c>
      <c r="F127" s="43">
        <f t="shared" si="41"/>
        <v>6.4834396051611192</v>
      </c>
      <c r="G127" s="44">
        <v>6.4834396051611192</v>
      </c>
      <c r="H127" s="43">
        <f t="shared" si="46"/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6.4834396051600001</v>
      </c>
      <c r="P127" s="43">
        <v>0</v>
      </c>
      <c r="Q127" s="43">
        <f>F127-H127</f>
        <v>6.4834396051611192</v>
      </c>
      <c r="R127" s="43">
        <f t="shared" si="44"/>
        <v>0</v>
      </c>
      <c r="S127" s="45">
        <v>0</v>
      </c>
      <c r="T127" s="46" t="s">
        <v>31</v>
      </c>
      <c r="U127" s="21"/>
      <c r="V127" s="22"/>
      <c r="X127" s="24"/>
    </row>
    <row r="128" spans="1:28" s="23" customFormat="1" ht="31.5" x14ac:dyDescent="0.25">
      <c r="A128" s="40" t="s">
        <v>229</v>
      </c>
      <c r="B128" s="41" t="s">
        <v>279</v>
      </c>
      <c r="C128" s="42" t="s">
        <v>280</v>
      </c>
      <c r="D128" s="43">
        <v>63.410424380000002</v>
      </c>
      <c r="E128" s="43">
        <v>0</v>
      </c>
      <c r="F128" s="43">
        <f t="shared" si="41"/>
        <v>63.410424380000002</v>
      </c>
      <c r="G128" s="44">
        <v>2.1375475469364242</v>
      </c>
      <c r="H128" s="43">
        <f t="shared" si="46"/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2.13754754694</v>
      </c>
      <c r="P128" s="43">
        <v>0</v>
      </c>
      <c r="Q128" s="43">
        <f t="shared" si="43"/>
        <v>63.410424380000002</v>
      </c>
      <c r="R128" s="43">
        <f t="shared" si="44"/>
        <v>0</v>
      </c>
      <c r="S128" s="45">
        <v>0</v>
      </c>
      <c r="T128" s="46" t="s">
        <v>31</v>
      </c>
      <c r="U128" s="21"/>
      <c r="V128" s="22"/>
      <c r="X128" s="24"/>
    </row>
    <row r="129" spans="1:28" s="23" customFormat="1" ht="31.5" x14ac:dyDescent="0.25">
      <c r="A129" s="40" t="s">
        <v>229</v>
      </c>
      <c r="B129" s="41" t="s">
        <v>281</v>
      </c>
      <c r="C129" s="42" t="s">
        <v>282</v>
      </c>
      <c r="D129" s="43" t="s">
        <v>31</v>
      </c>
      <c r="E129" s="43" t="s">
        <v>31</v>
      </c>
      <c r="F129" s="43" t="s">
        <v>31</v>
      </c>
      <c r="G129" s="44" t="s">
        <v>31</v>
      </c>
      <c r="H129" s="43">
        <f t="shared" si="46"/>
        <v>1.1188682400000001</v>
      </c>
      <c r="I129" s="43" t="s">
        <v>31</v>
      </c>
      <c r="J129" s="43">
        <v>1.1188682400000001</v>
      </c>
      <c r="K129" s="43" t="s">
        <v>31</v>
      </c>
      <c r="L129" s="43">
        <v>0</v>
      </c>
      <c r="M129" s="43" t="s">
        <v>31</v>
      </c>
      <c r="N129" s="43">
        <v>0</v>
      </c>
      <c r="O129" s="43" t="s">
        <v>31</v>
      </c>
      <c r="P129" s="43">
        <v>0</v>
      </c>
      <c r="Q129" s="43" t="s">
        <v>31</v>
      </c>
      <c r="R129" s="43" t="s">
        <v>31</v>
      </c>
      <c r="S129" s="51" t="s">
        <v>31</v>
      </c>
      <c r="T129" s="46" t="s">
        <v>120</v>
      </c>
      <c r="U129" s="21"/>
      <c r="V129" s="22"/>
      <c r="X129" s="24"/>
    </row>
    <row r="130" spans="1:28" s="23" customFormat="1" ht="94.5" x14ac:dyDescent="0.25">
      <c r="A130" s="40" t="s">
        <v>229</v>
      </c>
      <c r="B130" s="60" t="s">
        <v>283</v>
      </c>
      <c r="C130" s="42" t="s">
        <v>284</v>
      </c>
      <c r="D130" s="43" t="s">
        <v>31</v>
      </c>
      <c r="E130" s="43" t="s">
        <v>31</v>
      </c>
      <c r="F130" s="43" t="s">
        <v>31</v>
      </c>
      <c r="G130" s="44" t="s">
        <v>31</v>
      </c>
      <c r="H130" s="43">
        <f t="shared" si="46"/>
        <v>0.90963642</v>
      </c>
      <c r="I130" s="43" t="s">
        <v>31</v>
      </c>
      <c r="J130" s="43">
        <f>777.13504/1000</f>
        <v>0.77713504</v>
      </c>
      <c r="K130" s="43" t="s">
        <v>31</v>
      </c>
      <c r="L130" s="43">
        <v>0.13250138</v>
      </c>
      <c r="M130" s="43" t="s">
        <v>31</v>
      </c>
      <c r="N130" s="43">
        <v>0</v>
      </c>
      <c r="O130" s="43" t="s">
        <v>31</v>
      </c>
      <c r="P130" s="43">
        <v>0</v>
      </c>
      <c r="Q130" s="43" t="s">
        <v>31</v>
      </c>
      <c r="R130" s="43" t="s">
        <v>31</v>
      </c>
      <c r="S130" s="51" t="s">
        <v>31</v>
      </c>
      <c r="T130" s="46" t="s">
        <v>285</v>
      </c>
      <c r="U130" s="21"/>
      <c r="V130" s="22"/>
      <c r="X130" s="24"/>
    </row>
    <row r="131" spans="1:28" s="23" customFormat="1" ht="47.25" x14ac:dyDescent="0.25">
      <c r="A131" s="31" t="s">
        <v>286</v>
      </c>
      <c r="B131" s="36" t="s">
        <v>287</v>
      </c>
      <c r="C131" s="33" t="s">
        <v>30</v>
      </c>
      <c r="D131" s="34">
        <f t="shared" ref="D131:R131" si="47">D132</f>
        <v>0</v>
      </c>
      <c r="E131" s="34">
        <f t="shared" si="47"/>
        <v>0</v>
      </c>
      <c r="F131" s="34">
        <f t="shared" si="47"/>
        <v>0</v>
      </c>
      <c r="G131" s="34">
        <f t="shared" si="47"/>
        <v>0</v>
      </c>
      <c r="H131" s="34">
        <f t="shared" si="47"/>
        <v>0</v>
      </c>
      <c r="I131" s="34">
        <f t="shared" si="47"/>
        <v>0</v>
      </c>
      <c r="J131" s="34">
        <f t="shared" si="47"/>
        <v>0</v>
      </c>
      <c r="K131" s="34">
        <f t="shared" si="47"/>
        <v>0</v>
      </c>
      <c r="L131" s="34">
        <f t="shared" si="47"/>
        <v>0</v>
      </c>
      <c r="M131" s="34">
        <f t="shared" si="47"/>
        <v>0</v>
      </c>
      <c r="N131" s="34">
        <f t="shared" si="47"/>
        <v>0</v>
      </c>
      <c r="O131" s="34">
        <f t="shared" si="47"/>
        <v>0</v>
      </c>
      <c r="P131" s="34">
        <f t="shared" si="47"/>
        <v>0</v>
      </c>
      <c r="Q131" s="34">
        <f t="shared" si="47"/>
        <v>0</v>
      </c>
      <c r="R131" s="34">
        <f t="shared" si="47"/>
        <v>0</v>
      </c>
      <c r="S131" s="29">
        <v>0</v>
      </c>
      <c r="T131" s="35" t="s">
        <v>31</v>
      </c>
      <c r="U131" s="21"/>
      <c r="V131" s="22"/>
      <c r="X131" s="24"/>
    </row>
    <row r="132" spans="1:28" s="23" customFormat="1" x14ac:dyDescent="0.25">
      <c r="A132" s="31" t="s">
        <v>288</v>
      </c>
      <c r="B132" s="36" t="s">
        <v>289</v>
      </c>
      <c r="C132" s="33" t="s">
        <v>30</v>
      </c>
      <c r="D132" s="34">
        <f t="shared" ref="D132:P132" si="48">D133+D134</f>
        <v>0</v>
      </c>
      <c r="E132" s="34">
        <f t="shared" si="48"/>
        <v>0</v>
      </c>
      <c r="F132" s="34">
        <f t="shared" si="48"/>
        <v>0</v>
      </c>
      <c r="G132" s="34">
        <f t="shared" si="48"/>
        <v>0</v>
      </c>
      <c r="H132" s="34">
        <f t="shared" si="48"/>
        <v>0</v>
      </c>
      <c r="I132" s="34">
        <f>I133+I134</f>
        <v>0</v>
      </c>
      <c r="J132" s="34">
        <f t="shared" si="48"/>
        <v>0</v>
      </c>
      <c r="K132" s="34">
        <f>K133+K134</f>
        <v>0</v>
      </c>
      <c r="L132" s="34">
        <f t="shared" si="48"/>
        <v>0</v>
      </c>
      <c r="M132" s="34">
        <f>M133+M134</f>
        <v>0</v>
      </c>
      <c r="N132" s="34">
        <f t="shared" si="48"/>
        <v>0</v>
      </c>
      <c r="O132" s="34">
        <f t="shared" si="48"/>
        <v>0</v>
      </c>
      <c r="P132" s="34">
        <f t="shared" si="48"/>
        <v>0</v>
      </c>
      <c r="Q132" s="34">
        <f>Q133+Q134</f>
        <v>0</v>
      </c>
      <c r="R132" s="34">
        <f>R133+R134</f>
        <v>0</v>
      </c>
      <c r="S132" s="29">
        <v>0</v>
      </c>
      <c r="T132" s="35" t="s">
        <v>31</v>
      </c>
      <c r="U132" s="21"/>
      <c r="V132" s="22"/>
      <c r="X132" s="24"/>
    </row>
    <row r="133" spans="1:28" s="23" customFormat="1" ht="47.25" x14ac:dyDescent="0.25">
      <c r="A133" s="31" t="s">
        <v>290</v>
      </c>
      <c r="B133" s="32" t="s">
        <v>291</v>
      </c>
      <c r="C133" s="33" t="s">
        <v>30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29">
        <v>0</v>
      </c>
      <c r="T133" s="35" t="s">
        <v>31</v>
      </c>
      <c r="U133" s="21"/>
      <c r="V133" s="22"/>
      <c r="X133" s="24"/>
    </row>
    <row r="134" spans="1:28" s="23" customFormat="1" ht="31.5" x14ac:dyDescent="0.25">
      <c r="A134" s="80" t="s">
        <v>292</v>
      </c>
      <c r="B134" s="36" t="s">
        <v>293</v>
      </c>
      <c r="C134" s="33" t="s">
        <v>30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  <c r="N134" s="34">
        <v>0</v>
      </c>
      <c r="O134" s="34">
        <v>0</v>
      </c>
      <c r="P134" s="34">
        <v>0</v>
      </c>
      <c r="Q134" s="34">
        <v>0</v>
      </c>
      <c r="R134" s="34">
        <v>0</v>
      </c>
      <c r="S134" s="29">
        <v>0</v>
      </c>
      <c r="T134" s="35" t="s">
        <v>31</v>
      </c>
      <c r="U134" s="21"/>
      <c r="V134" s="22"/>
      <c r="X134" s="24"/>
    </row>
    <row r="135" spans="1:28" s="23" customFormat="1" x14ac:dyDescent="0.25">
      <c r="A135" s="31" t="s">
        <v>294</v>
      </c>
      <c r="B135" s="81" t="s">
        <v>295</v>
      </c>
      <c r="C135" s="82" t="s">
        <v>30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34">
        <v>0</v>
      </c>
      <c r="Q135" s="34">
        <v>0</v>
      </c>
      <c r="R135" s="34">
        <v>0</v>
      </c>
      <c r="S135" s="29">
        <v>0</v>
      </c>
      <c r="T135" s="35" t="s">
        <v>31</v>
      </c>
      <c r="U135" s="21"/>
      <c r="V135" s="22"/>
      <c r="X135" s="24"/>
    </row>
    <row r="136" spans="1:28" s="23" customFormat="1" ht="47.25" x14ac:dyDescent="0.25">
      <c r="A136" s="31" t="s">
        <v>296</v>
      </c>
      <c r="B136" s="81" t="s">
        <v>291</v>
      </c>
      <c r="C136" s="82" t="s">
        <v>30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34">
        <v>0</v>
      </c>
      <c r="Q136" s="34">
        <v>0</v>
      </c>
      <c r="R136" s="34">
        <v>0</v>
      </c>
      <c r="S136" s="29">
        <v>0</v>
      </c>
      <c r="T136" s="35" t="s">
        <v>31</v>
      </c>
      <c r="U136" s="21"/>
      <c r="V136" s="22"/>
      <c r="X136" s="24"/>
    </row>
    <row r="137" spans="1:28" s="23" customFormat="1" ht="31.5" x14ac:dyDescent="0.25">
      <c r="A137" s="31" t="s">
        <v>297</v>
      </c>
      <c r="B137" s="81" t="s">
        <v>293</v>
      </c>
      <c r="C137" s="82" t="s">
        <v>30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  <c r="N137" s="34">
        <v>0</v>
      </c>
      <c r="O137" s="34">
        <v>0</v>
      </c>
      <c r="P137" s="34">
        <v>0</v>
      </c>
      <c r="Q137" s="34">
        <v>0</v>
      </c>
      <c r="R137" s="34">
        <v>0</v>
      </c>
      <c r="S137" s="29">
        <v>0</v>
      </c>
      <c r="T137" s="35" t="s">
        <v>31</v>
      </c>
      <c r="U137" s="21"/>
      <c r="V137" s="22"/>
      <c r="X137" s="24"/>
    </row>
    <row r="138" spans="1:28" s="23" customFormat="1" x14ac:dyDescent="0.25">
      <c r="A138" s="83" t="s">
        <v>298</v>
      </c>
      <c r="B138" s="36" t="s">
        <v>299</v>
      </c>
      <c r="C138" s="33" t="s">
        <v>30</v>
      </c>
      <c r="D138" s="34">
        <f t="shared" ref="D138:P138" si="49">SUM(D145,D142,D140,D139)</f>
        <v>5844.5938226633716</v>
      </c>
      <c r="E138" s="34">
        <f t="shared" si="49"/>
        <v>1108.4827597400001</v>
      </c>
      <c r="F138" s="34">
        <f t="shared" si="49"/>
        <v>4736.1110629233717</v>
      </c>
      <c r="G138" s="34">
        <f t="shared" si="49"/>
        <v>1156.4333733779999</v>
      </c>
      <c r="H138" s="34">
        <f t="shared" si="49"/>
        <v>338.86783624999993</v>
      </c>
      <c r="I138" s="34">
        <f>SUM(I145,I142,I140,I139)</f>
        <v>37.024932969999995</v>
      </c>
      <c r="J138" s="34">
        <f t="shared" si="49"/>
        <v>104.97494499999999</v>
      </c>
      <c r="K138" s="34">
        <f>SUM(K145,K142,K140,K139)</f>
        <v>91.17275798</v>
      </c>
      <c r="L138" s="34">
        <f t="shared" si="49"/>
        <v>233.89289124999999</v>
      </c>
      <c r="M138" s="34">
        <f>SUM(M145,M142,M140,M139)</f>
        <v>92.378723059999984</v>
      </c>
      <c r="N138" s="34">
        <f t="shared" si="49"/>
        <v>0</v>
      </c>
      <c r="O138" s="34">
        <f t="shared" si="49"/>
        <v>935.85695936999991</v>
      </c>
      <c r="P138" s="34">
        <f t="shared" si="49"/>
        <v>0</v>
      </c>
      <c r="Q138" s="34">
        <f>SUM(Q145,Q142,Q140,Q139)</f>
        <v>4397.2432266733713</v>
      </c>
      <c r="R138" s="34">
        <f>SUM(R145,R142,R140,R139)</f>
        <v>210.67014529999997</v>
      </c>
      <c r="S138" s="29">
        <f t="shared" ref="S138:S155" si="50">R138/(I138+K138)</f>
        <v>1.6433224634456647</v>
      </c>
      <c r="T138" s="35" t="s">
        <v>31</v>
      </c>
      <c r="U138" s="21"/>
      <c r="V138" s="22"/>
      <c r="X138" s="24"/>
    </row>
    <row r="139" spans="1:28" s="23" customFormat="1" ht="31.5" x14ac:dyDescent="0.25">
      <c r="A139" s="31" t="s">
        <v>300</v>
      </c>
      <c r="B139" s="36" t="s">
        <v>301</v>
      </c>
      <c r="C139" s="33" t="s">
        <v>30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>
        <v>0</v>
      </c>
      <c r="R139" s="34">
        <v>0</v>
      </c>
      <c r="S139" s="29">
        <v>0</v>
      </c>
      <c r="T139" s="35" t="s">
        <v>31</v>
      </c>
      <c r="U139" s="21"/>
      <c r="V139" s="22"/>
      <c r="X139" s="24"/>
    </row>
    <row r="140" spans="1:28" s="23" customFormat="1" x14ac:dyDescent="0.25">
      <c r="A140" s="31" t="s">
        <v>302</v>
      </c>
      <c r="B140" s="36" t="s">
        <v>303</v>
      </c>
      <c r="C140" s="33" t="s">
        <v>30</v>
      </c>
      <c r="D140" s="34">
        <f t="shared" ref="D140:R140" si="51">SUM(D141)</f>
        <v>676.19578354199996</v>
      </c>
      <c r="E140" s="34">
        <f t="shared" si="51"/>
        <v>26.236181039999998</v>
      </c>
      <c r="F140" s="34">
        <f t="shared" si="51"/>
        <v>649.95960250199994</v>
      </c>
      <c r="G140" s="34">
        <f t="shared" si="51"/>
        <v>340.66961858799993</v>
      </c>
      <c r="H140" s="34">
        <f t="shared" si="51"/>
        <v>1.5</v>
      </c>
      <c r="I140" s="34">
        <f t="shared" si="51"/>
        <v>0.71111404</v>
      </c>
      <c r="J140" s="34">
        <f t="shared" si="51"/>
        <v>1.5</v>
      </c>
      <c r="K140" s="34">
        <f t="shared" si="51"/>
        <v>0.71111404</v>
      </c>
      <c r="L140" s="34">
        <f t="shared" si="51"/>
        <v>0</v>
      </c>
      <c r="M140" s="34">
        <f t="shared" si="51"/>
        <v>2.9375345100000003</v>
      </c>
      <c r="N140" s="34">
        <f t="shared" si="51"/>
        <v>0</v>
      </c>
      <c r="O140" s="34">
        <f t="shared" si="51"/>
        <v>336.30985599799999</v>
      </c>
      <c r="P140" s="34">
        <f t="shared" si="51"/>
        <v>0</v>
      </c>
      <c r="Q140" s="34">
        <f t="shared" si="51"/>
        <v>648.45960250199994</v>
      </c>
      <c r="R140" s="34">
        <f t="shared" si="51"/>
        <v>7.7771919999999994E-2</v>
      </c>
      <c r="S140" s="29">
        <f t="shared" si="50"/>
        <v>5.4683156023751123E-2</v>
      </c>
      <c r="T140" s="35" t="s">
        <v>31</v>
      </c>
      <c r="U140" s="21"/>
      <c r="V140" s="22"/>
      <c r="X140" s="24"/>
    </row>
    <row r="141" spans="1:28" s="23" customFormat="1" ht="31.5" x14ac:dyDescent="0.25">
      <c r="A141" s="40" t="s">
        <v>302</v>
      </c>
      <c r="B141" s="60" t="s">
        <v>304</v>
      </c>
      <c r="C141" s="42" t="s">
        <v>305</v>
      </c>
      <c r="D141" s="43">
        <v>676.19578354199996</v>
      </c>
      <c r="E141" s="43">
        <v>26.236181039999998</v>
      </c>
      <c r="F141" s="43">
        <f>D141-E141</f>
        <v>649.95960250199994</v>
      </c>
      <c r="G141" s="44">
        <v>340.66961858799993</v>
      </c>
      <c r="H141" s="43">
        <f>J141+L141+N141+P141</f>
        <v>1.5</v>
      </c>
      <c r="I141" s="43">
        <v>0.71111404</v>
      </c>
      <c r="J141" s="43">
        <v>1.5</v>
      </c>
      <c r="K141" s="43">
        <v>0.71111404</v>
      </c>
      <c r="L141" s="43">
        <v>0</v>
      </c>
      <c r="M141" s="43">
        <v>2.9375345100000003</v>
      </c>
      <c r="N141" s="43">
        <v>0</v>
      </c>
      <c r="O141" s="43">
        <v>336.30985599799999</v>
      </c>
      <c r="P141" s="43">
        <v>0</v>
      </c>
      <c r="Q141" s="43">
        <f>F141-H141</f>
        <v>648.45960250199994</v>
      </c>
      <c r="R141" s="43">
        <f>H141-(I141+K141)</f>
        <v>7.7771919999999994E-2</v>
      </c>
      <c r="S141" s="45">
        <f t="shared" si="50"/>
        <v>5.4683156023751123E-2</v>
      </c>
      <c r="T141" s="46" t="s">
        <v>141</v>
      </c>
      <c r="U141" s="21"/>
      <c r="V141" s="22"/>
      <c r="X141" s="24"/>
      <c r="AA141" s="59"/>
      <c r="AB141" s="59"/>
    </row>
    <row r="142" spans="1:28" s="23" customFormat="1" x14ac:dyDescent="0.25">
      <c r="A142" s="31" t="s">
        <v>306</v>
      </c>
      <c r="B142" s="36" t="s">
        <v>307</v>
      </c>
      <c r="C142" s="33" t="s">
        <v>30</v>
      </c>
      <c r="D142" s="34">
        <f>SUM(D143:D144)</f>
        <v>977.90614433999986</v>
      </c>
      <c r="E142" s="34">
        <f t="shared" ref="E142:P142" si="52">SUM(E143:E144)</f>
        <v>400.29217977999997</v>
      </c>
      <c r="F142" s="34">
        <f t="shared" si="52"/>
        <v>577.61396455999989</v>
      </c>
      <c r="G142" s="34">
        <f t="shared" si="52"/>
        <v>318.312192622</v>
      </c>
      <c r="H142" s="34">
        <f t="shared" si="52"/>
        <v>175.22252842999995</v>
      </c>
      <c r="I142" s="34">
        <f>SUM(I143:I144)</f>
        <v>30.895913369999999</v>
      </c>
      <c r="J142" s="34">
        <f t="shared" si="52"/>
        <v>37.353401079999998</v>
      </c>
      <c r="K142" s="34">
        <f>SUM(K143:K144)</f>
        <v>74.879919360000002</v>
      </c>
      <c r="L142" s="34">
        <f t="shared" si="52"/>
        <v>137.86912734999999</v>
      </c>
      <c r="M142" s="34">
        <f>SUM(M143:M144)</f>
        <v>87.065426839999972</v>
      </c>
      <c r="N142" s="34">
        <f t="shared" si="52"/>
        <v>0</v>
      </c>
      <c r="O142" s="34">
        <f t="shared" si="52"/>
        <v>125.47093305199999</v>
      </c>
      <c r="P142" s="34">
        <f t="shared" si="52"/>
        <v>0</v>
      </c>
      <c r="Q142" s="34">
        <f>SUM(Q143:Q144)</f>
        <v>402.39143612999999</v>
      </c>
      <c r="R142" s="34">
        <f>SUM(R143:R144)</f>
        <v>69.446695699999964</v>
      </c>
      <c r="S142" s="29">
        <f t="shared" si="50"/>
        <v>0.65654596052453085</v>
      </c>
      <c r="T142" s="35" t="s">
        <v>31</v>
      </c>
      <c r="U142" s="21"/>
      <c r="V142" s="22"/>
      <c r="X142" s="24"/>
    </row>
    <row r="143" spans="1:28" s="23" customFormat="1" ht="63" x14ac:dyDescent="0.25">
      <c r="A143" s="40" t="s">
        <v>306</v>
      </c>
      <c r="B143" s="60" t="s">
        <v>308</v>
      </c>
      <c r="C143" s="42" t="s">
        <v>309</v>
      </c>
      <c r="D143" s="43">
        <v>802.04092315999992</v>
      </c>
      <c r="E143" s="43">
        <v>373.52520129999999</v>
      </c>
      <c r="F143" s="43">
        <f>D143-E143</f>
        <v>428.51572185999993</v>
      </c>
      <c r="G143" s="44">
        <v>235.50642264999999</v>
      </c>
      <c r="H143" s="43">
        <f>J143+L143+N143+P143</f>
        <v>131.53348680999997</v>
      </c>
      <c r="I143" s="43">
        <v>26.27726711</v>
      </c>
      <c r="J143" s="43">
        <v>27.235472699999999</v>
      </c>
      <c r="K143" s="43">
        <v>42.534428500000004</v>
      </c>
      <c r="L143" s="43">
        <v>104.29801410999998</v>
      </c>
      <c r="M143" s="43">
        <v>56.694426839999977</v>
      </c>
      <c r="N143" s="43">
        <v>0</v>
      </c>
      <c r="O143" s="43">
        <v>110.0003002</v>
      </c>
      <c r="P143" s="43">
        <v>0</v>
      </c>
      <c r="Q143" s="43">
        <f>F143-H143</f>
        <v>296.98223504999999</v>
      </c>
      <c r="R143" s="43">
        <f t="shared" ref="R143:R151" si="53">H143-(I143+K143)</f>
        <v>62.72179119999997</v>
      </c>
      <c r="S143" s="45">
        <f t="shared" si="50"/>
        <v>0.91149899219871833</v>
      </c>
      <c r="T143" s="46" t="s">
        <v>310</v>
      </c>
      <c r="U143" s="21"/>
      <c r="V143" s="22"/>
      <c r="X143" s="24"/>
    </row>
    <row r="144" spans="1:28" s="23" customFormat="1" ht="58.5" customHeight="1" x14ac:dyDescent="0.25">
      <c r="A144" s="40" t="s">
        <v>306</v>
      </c>
      <c r="B144" s="84" t="s">
        <v>311</v>
      </c>
      <c r="C144" s="50" t="s">
        <v>312</v>
      </c>
      <c r="D144" s="43">
        <v>175.86522117999999</v>
      </c>
      <c r="E144" s="43">
        <v>26.766978479999999</v>
      </c>
      <c r="F144" s="43">
        <f>D144-E144</f>
        <v>149.09824269999999</v>
      </c>
      <c r="G144" s="44">
        <v>82.805769971999979</v>
      </c>
      <c r="H144" s="43">
        <f>J144+L144+N144+P144</f>
        <v>43.689041619999998</v>
      </c>
      <c r="I144" s="43">
        <v>4.6186462599999993</v>
      </c>
      <c r="J144" s="43">
        <f>10117.92838/1000</f>
        <v>10.117928379999999</v>
      </c>
      <c r="K144" s="43">
        <v>32.345490859999998</v>
      </c>
      <c r="L144" s="43">
        <v>33.571113240000003</v>
      </c>
      <c r="M144" s="43">
        <v>30.370999999999999</v>
      </c>
      <c r="N144" s="43">
        <v>0</v>
      </c>
      <c r="O144" s="43">
        <v>15.470632852000001</v>
      </c>
      <c r="P144" s="43">
        <v>0</v>
      </c>
      <c r="Q144" s="43">
        <f>F144-H144</f>
        <v>105.40920107999999</v>
      </c>
      <c r="R144" s="43">
        <f t="shared" si="53"/>
        <v>6.724904500000001</v>
      </c>
      <c r="S144" s="45">
        <f t="shared" si="50"/>
        <v>0.18193051492500256</v>
      </c>
      <c r="T144" s="46" t="s">
        <v>313</v>
      </c>
      <c r="U144" s="21"/>
      <c r="V144" s="22"/>
      <c r="X144" s="24"/>
    </row>
    <row r="145" spans="1:28" s="23" customFormat="1" x14ac:dyDescent="0.25">
      <c r="A145" s="31" t="s">
        <v>314</v>
      </c>
      <c r="B145" s="36" t="s">
        <v>315</v>
      </c>
      <c r="C145" s="33" t="s">
        <v>30</v>
      </c>
      <c r="D145" s="34">
        <f>SUM(D146:D151)</f>
        <v>4190.4918947813721</v>
      </c>
      <c r="E145" s="34">
        <f t="shared" ref="E145:R145" si="54">SUM(E146:E151)</f>
        <v>681.95439892000002</v>
      </c>
      <c r="F145" s="34">
        <f t="shared" si="54"/>
        <v>3508.5374958613716</v>
      </c>
      <c r="G145" s="34">
        <f t="shared" si="54"/>
        <v>497.45156216800001</v>
      </c>
      <c r="H145" s="34">
        <f t="shared" si="54"/>
        <v>162.14530781999997</v>
      </c>
      <c r="I145" s="34">
        <f t="shared" si="54"/>
        <v>5.4179055599999995</v>
      </c>
      <c r="J145" s="34">
        <f t="shared" si="54"/>
        <v>66.121543919999993</v>
      </c>
      <c r="K145" s="34">
        <f t="shared" si="54"/>
        <v>15.581724579999998</v>
      </c>
      <c r="L145" s="34">
        <f t="shared" si="54"/>
        <v>96.023763899999992</v>
      </c>
      <c r="M145" s="34">
        <f t="shared" si="54"/>
        <v>2.3757617099999999</v>
      </c>
      <c r="N145" s="34">
        <f t="shared" si="54"/>
        <v>0</v>
      </c>
      <c r="O145" s="34">
        <f t="shared" si="54"/>
        <v>474.07617031999996</v>
      </c>
      <c r="P145" s="34">
        <f t="shared" si="54"/>
        <v>0</v>
      </c>
      <c r="Q145" s="34">
        <f t="shared" si="54"/>
        <v>3346.3921880413718</v>
      </c>
      <c r="R145" s="34">
        <f t="shared" si="54"/>
        <v>141.14567768000001</v>
      </c>
      <c r="S145" s="29">
        <f t="shared" si="50"/>
        <v>6.721341125487081</v>
      </c>
      <c r="T145" s="35" t="s">
        <v>31</v>
      </c>
      <c r="U145" s="21"/>
      <c r="V145" s="22"/>
      <c r="X145" s="24"/>
    </row>
    <row r="146" spans="1:28" s="23" customFormat="1" ht="31.5" x14ac:dyDescent="0.25">
      <c r="A146" s="40" t="s">
        <v>314</v>
      </c>
      <c r="B146" s="60" t="s">
        <v>316</v>
      </c>
      <c r="C146" s="42" t="s">
        <v>317</v>
      </c>
      <c r="D146" s="43">
        <v>1791.0005641759719</v>
      </c>
      <c r="E146" s="43">
        <v>64.642270920000001</v>
      </c>
      <c r="F146" s="43">
        <f t="shared" ref="F146:F151" si="55">D146-E146</f>
        <v>1726.3582932559718</v>
      </c>
      <c r="G146" s="44">
        <v>0.66205886999999997</v>
      </c>
      <c r="H146" s="43">
        <f t="shared" ref="H146:H151" si="56">J146+L146+N146+P146</f>
        <v>2.0718779999999999E-2</v>
      </c>
      <c r="I146" s="43">
        <v>0.16551471000000001</v>
      </c>
      <c r="J146" s="43">
        <v>1.035939E-2</v>
      </c>
      <c r="K146" s="43">
        <v>0.16551471000000001</v>
      </c>
      <c r="L146" s="43">
        <v>1.035939E-2</v>
      </c>
      <c r="M146" s="43">
        <v>0.16551471000000001</v>
      </c>
      <c r="N146" s="43">
        <v>0</v>
      </c>
      <c r="O146" s="43">
        <v>0.16551473999999999</v>
      </c>
      <c r="P146" s="43">
        <v>0</v>
      </c>
      <c r="Q146" s="43">
        <f t="shared" ref="Q146:Q151" si="57">F146-H146</f>
        <v>1726.3375744759719</v>
      </c>
      <c r="R146" s="43">
        <f t="shared" si="53"/>
        <v>-0.31031064000000003</v>
      </c>
      <c r="S146" s="45">
        <f t="shared" si="50"/>
        <v>-0.93741106153042231</v>
      </c>
      <c r="T146" s="46" t="s">
        <v>135</v>
      </c>
      <c r="U146" s="21"/>
      <c r="V146" s="22"/>
      <c r="X146" s="24"/>
      <c r="AA146" s="59"/>
      <c r="AB146" s="59"/>
    </row>
    <row r="147" spans="1:28" s="23" customFormat="1" ht="31.5" x14ac:dyDescent="0.25">
      <c r="A147" s="40" t="s">
        <v>314</v>
      </c>
      <c r="B147" s="58" t="s">
        <v>318</v>
      </c>
      <c r="C147" s="42" t="s">
        <v>319</v>
      </c>
      <c r="D147" s="43">
        <v>466.01362633999997</v>
      </c>
      <c r="E147" s="43">
        <v>341.62047317999998</v>
      </c>
      <c r="F147" s="43">
        <f t="shared" si="55"/>
        <v>124.39315316</v>
      </c>
      <c r="G147" s="44">
        <v>58.824778660000014</v>
      </c>
      <c r="H147" s="43">
        <f t="shared" si="56"/>
        <v>21.646367480000002</v>
      </c>
      <c r="I147" s="43">
        <v>3.04214385</v>
      </c>
      <c r="J147" s="43">
        <v>12.67948208</v>
      </c>
      <c r="K147" s="43">
        <v>13.205962869999999</v>
      </c>
      <c r="L147" s="43">
        <v>8.9668854000000007</v>
      </c>
      <c r="M147" s="43">
        <v>0</v>
      </c>
      <c r="N147" s="43">
        <v>0</v>
      </c>
      <c r="O147" s="43">
        <v>42.576671939999997</v>
      </c>
      <c r="P147" s="43">
        <v>0</v>
      </c>
      <c r="Q147" s="43">
        <f t="shared" si="57"/>
        <v>102.74678567999999</v>
      </c>
      <c r="R147" s="43">
        <f t="shared" si="53"/>
        <v>5.398260760000003</v>
      </c>
      <c r="S147" s="45">
        <f t="shared" si="50"/>
        <v>0.33223937120964475</v>
      </c>
      <c r="T147" s="46" t="s">
        <v>141</v>
      </c>
      <c r="U147" s="21"/>
      <c r="V147" s="22"/>
      <c r="X147" s="24"/>
      <c r="AA147" s="59"/>
      <c r="AB147" s="59"/>
    </row>
    <row r="148" spans="1:28" s="23" customFormat="1" ht="47.25" x14ac:dyDescent="0.25">
      <c r="A148" s="40" t="s">
        <v>314</v>
      </c>
      <c r="B148" s="58" t="s">
        <v>320</v>
      </c>
      <c r="C148" s="42" t="s">
        <v>321</v>
      </c>
      <c r="D148" s="43">
        <v>276.1959566868</v>
      </c>
      <c r="E148" s="43">
        <v>59.210399750000001</v>
      </c>
      <c r="F148" s="43">
        <f t="shared" si="55"/>
        <v>216.98555693680001</v>
      </c>
      <c r="G148" s="44">
        <v>0.32572800000000002</v>
      </c>
      <c r="H148" s="43">
        <f t="shared" si="56"/>
        <v>0.15462354</v>
      </c>
      <c r="I148" s="43">
        <v>8.1432000000000004E-2</v>
      </c>
      <c r="J148" s="43">
        <v>7.7311770000000002E-2</v>
      </c>
      <c r="K148" s="43">
        <v>8.1432000000000004E-2</v>
      </c>
      <c r="L148" s="43">
        <v>7.7311770000000002E-2</v>
      </c>
      <c r="M148" s="43">
        <v>8.1432000000000004E-2</v>
      </c>
      <c r="N148" s="43">
        <v>0</v>
      </c>
      <c r="O148" s="43">
        <v>8.1432000000000004E-2</v>
      </c>
      <c r="P148" s="43">
        <v>0</v>
      </c>
      <c r="Q148" s="43">
        <f t="shared" si="57"/>
        <v>216.83093339680002</v>
      </c>
      <c r="R148" s="43">
        <f t="shared" si="53"/>
        <v>-8.240460000000005E-3</v>
      </c>
      <c r="S148" s="45">
        <f t="shared" si="50"/>
        <v>-5.0597185381668165E-2</v>
      </c>
      <c r="T148" s="46" t="s">
        <v>31</v>
      </c>
      <c r="U148" s="21"/>
      <c r="V148" s="22"/>
      <c r="X148" s="24"/>
      <c r="AA148" s="59"/>
      <c r="AB148" s="59"/>
    </row>
    <row r="149" spans="1:28" s="23" customFormat="1" ht="47.25" x14ac:dyDescent="0.25">
      <c r="A149" s="40" t="s">
        <v>314</v>
      </c>
      <c r="B149" s="58" t="s">
        <v>322</v>
      </c>
      <c r="C149" s="52" t="s">
        <v>323</v>
      </c>
      <c r="D149" s="43">
        <v>401.37698772000005</v>
      </c>
      <c r="E149" s="43">
        <v>151.92841749000002</v>
      </c>
      <c r="F149" s="43">
        <f t="shared" si="55"/>
        <v>249.44857023000003</v>
      </c>
      <c r="G149" s="44">
        <v>0.13126003</v>
      </c>
      <c r="H149" s="43">
        <f t="shared" si="56"/>
        <v>5.1517020000000004E-2</v>
      </c>
      <c r="I149" s="43">
        <v>3.2814999999999997E-2</v>
      </c>
      <c r="J149" s="43">
        <v>2.5758509999999998E-2</v>
      </c>
      <c r="K149" s="43">
        <v>3.2814999999999997E-2</v>
      </c>
      <c r="L149" s="43">
        <v>2.5758510000000005E-2</v>
      </c>
      <c r="M149" s="43">
        <v>3.2814999999999997E-2</v>
      </c>
      <c r="N149" s="43">
        <v>0</v>
      </c>
      <c r="O149" s="43">
        <v>3.2815030000000002E-2</v>
      </c>
      <c r="P149" s="43">
        <v>0</v>
      </c>
      <c r="Q149" s="43">
        <f t="shared" si="57"/>
        <v>249.39705321000002</v>
      </c>
      <c r="R149" s="43">
        <f t="shared" si="53"/>
        <v>-1.411297999999999E-2</v>
      </c>
      <c r="S149" s="45">
        <f t="shared" si="50"/>
        <v>-0.21503854944385176</v>
      </c>
      <c r="T149" s="46" t="s">
        <v>135</v>
      </c>
      <c r="U149" s="21"/>
      <c r="V149" s="22"/>
      <c r="X149" s="24"/>
      <c r="AA149" s="59"/>
      <c r="AB149" s="59"/>
    </row>
    <row r="150" spans="1:28" s="23" customFormat="1" ht="31.5" x14ac:dyDescent="0.25">
      <c r="A150" s="40" t="s">
        <v>314</v>
      </c>
      <c r="B150" s="58" t="s">
        <v>324</v>
      </c>
      <c r="C150" s="42" t="s">
        <v>325</v>
      </c>
      <c r="D150" s="43">
        <v>509.81378981800003</v>
      </c>
      <c r="E150" s="43">
        <v>63.171889210000003</v>
      </c>
      <c r="F150" s="43">
        <f t="shared" si="55"/>
        <v>446.64190060800001</v>
      </c>
      <c r="G150" s="44">
        <v>399.62543660800003</v>
      </c>
      <c r="H150" s="43">
        <f t="shared" si="56"/>
        <v>140.27208099999999</v>
      </c>
      <c r="I150" s="43">
        <v>1.9359999999999999</v>
      </c>
      <c r="J150" s="43">
        <v>53.328632169999999</v>
      </c>
      <c r="K150" s="43">
        <v>1.9359999999999999</v>
      </c>
      <c r="L150" s="43">
        <v>86.943448829999994</v>
      </c>
      <c r="M150" s="43">
        <v>1.9359999999999999</v>
      </c>
      <c r="N150" s="43">
        <v>0</v>
      </c>
      <c r="O150" s="43">
        <v>393.81743660999996</v>
      </c>
      <c r="P150" s="43">
        <v>0</v>
      </c>
      <c r="Q150" s="43">
        <f t="shared" si="57"/>
        <v>306.36981960800006</v>
      </c>
      <c r="R150" s="43">
        <f t="shared" si="53"/>
        <v>136.400081</v>
      </c>
      <c r="S150" s="45">
        <f t="shared" si="50"/>
        <v>35.227293646694214</v>
      </c>
      <c r="T150" s="46" t="s">
        <v>326</v>
      </c>
      <c r="U150" s="21"/>
      <c r="V150" s="22"/>
      <c r="X150" s="24"/>
      <c r="AA150" s="59"/>
      <c r="AB150" s="59"/>
    </row>
    <row r="151" spans="1:28" s="23" customFormat="1" ht="39" customHeight="1" x14ac:dyDescent="0.25">
      <c r="A151" s="40" t="s">
        <v>314</v>
      </c>
      <c r="B151" s="58" t="s">
        <v>327</v>
      </c>
      <c r="C151" s="42" t="s">
        <v>328</v>
      </c>
      <c r="D151" s="43">
        <v>746.09097004059981</v>
      </c>
      <c r="E151" s="43">
        <v>1.38094837</v>
      </c>
      <c r="F151" s="43">
        <f t="shared" si="55"/>
        <v>744.71002167059976</v>
      </c>
      <c r="G151" s="44">
        <v>37.882300000000001</v>
      </c>
      <c r="H151" s="43">
        <f t="shared" si="56"/>
        <v>0</v>
      </c>
      <c r="I151" s="43">
        <v>0.16</v>
      </c>
      <c r="J151" s="43">
        <v>0</v>
      </c>
      <c r="K151" s="43">
        <v>0.16</v>
      </c>
      <c r="L151" s="43">
        <v>0</v>
      </c>
      <c r="M151" s="43">
        <v>0.16</v>
      </c>
      <c r="N151" s="43">
        <v>0</v>
      </c>
      <c r="O151" s="43">
        <v>37.402300000000004</v>
      </c>
      <c r="P151" s="43">
        <v>0</v>
      </c>
      <c r="Q151" s="43">
        <f t="shared" si="57"/>
        <v>744.71002167059976</v>
      </c>
      <c r="R151" s="43">
        <f t="shared" si="53"/>
        <v>-0.32</v>
      </c>
      <c r="S151" s="45">
        <f t="shared" si="50"/>
        <v>-1</v>
      </c>
      <c r="T151" s="46" t="s">
        <v>138</v>
      </c>
      <c r="U151" s="21"/>
      <c r="V151" s="22"/>
      <c r="X151" s="24"/>
      <c r="AA151" s="59"/>
      <c r="AB151" s="59"/>
    </row>
    <row r="152" spans="1:28" s="23" customFormat="1" ht="31.5" x14ac:dyDescent="0.25">
      <c r="A152" s="31" t="s">
        <v>329</v>
      </c>
      <c r="B152" s="32" t="s">
        <v>330</v>
      </c>
      <c r="C152" s="33" t="s">
        <v>30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34">
        <v>0</v>
      </c>
      <c r="Q152" s="34">
        <v>0</v>
      </c>
      <c r="R152" s="34">
        <v>0</v>
      </c>
      <c r="S152" s="29">
        <v>0</v>
      </c>
      <c r="T152" s="35" t="s">
        <v>31</v>
      </c>
      <c r="U152" s="21"/>
      <c r="V152" s="22"/>
      <c r="X152" s="24"/>
    </row>
    <row r="153" spans="1:28" s="23" customFormat="1" x14ac:dyDescent="0.25">
      <c r="A153" s="31" t="s">
        <v>331</v>
      </c>
      <c r="B153" s="32" t="s">
        <v>332</v>
      </c>
      <c r="C153" s="33" t="s">
        <v>30</v>
      </c>
      <c r="D153" s="34">
        <f t="shared" ref="D153:R153" si="58">SUM(D154:D155,D156:D198,D199:D201)</f>
        <v>559.88301246880508</v>
      </c>
      <c r="E153" s="34">
        <f t="shared" si="58"/>
        <v>254.83358283000001</v>
      </c>
      <c r="F153" s="34">
        <f t="shared" si="58"/>
        <v>305.04942963880518</v>
      </c>
      <c r="G153" s="34">
        <f t="shared" si="58"/>
        <v>225.15539347880519</v>
      </c>
      <c r="H153" s="34">
        <f t="shared" si="58"/>
        <v>113.99307953999998</v>
      </c>
      <c r="I153" s="34">
        <f t="shared" si="58"/>
        <v>0.7786559999999999</v>
      </c>
      <c r="J153" s="34">
        <f t="shared" si="58"/>
        <v>45.472674249999997</v>
      </c>
      <c r="K153" s="34">
        <f t="shared" si="58"/>
        <v>156.569258658</v>
      </c>
      <c r="L153" s="34">
        <f t="shared" si="58"/>
        <v>68.520405289999985</v>
      </c>
      <c r="M153" s="34">
        <f t="shared" si="58"/>
        <v>40.113599999999998</v>
      </c>
      <c r="N153" s="34">
        <f t="shared" si="58"/>
        <v>0</v>
      </c>
      <c r="O153" s="34">
        <f t="shared" si="58"/>
        <v>27.693878820810003</v>
      </c>
      <c r="P153" s="34">
        <f t="shared" si="58"/>
        <v>0</v>
      </c>
      <c r="Q153" s="34">
        <f t="shared" si="58"/>
        <v>226.52800752880515</v>
      </c>
      <c r="R153" s="34">
        <f t="shared" si="58"/>
        <v>-78.826492548000004</v>
      </c>
      <c r="S153" s="29">
        <f t="shared" si="50"/>
        <v>-0.50096941366735959</v>
      </c>
      <c r="T153" s="35" t="s">
        <v>31</v>
      </c>
      <c r="U153" s="21"/>
      <c r="V153" s="22"/>
      <c r="X153" s="24"/>
    </row>
    <row r="154" spans="1:28" s="23" customFormat="1" ht="31.5" x14ac:dyDescent="0.25">
      <c r="A154" s="53" t="s">
        <v>331</v>
      </c>
      <c r="B154" s="85" t="s">
        <v>333</v>
      </c>
      <c r="C154" s="86" t="s">
        <v>334</v>
      </c>
      <c r="D154" s="43" t="s">
        <v>31</v>
      </c>
      <c r="E154" s="43" t="s">
        <v>31</v>
      </c>
      <c r="F154" s="43" t="s">
        <v>31</v>
      </c>
      <c r="G154" s="44" t="s">
        <v>31</v>
      </c>
      <c r="H154" s="43">
        <f>J154+L154+N154+P154</f>
        <v>8.8899109799999998</v>
      </c>
      <c r="I154" s="43" t="s">
        <v>31</v>
      </c>
      <c r="J154" s="43">
        <v>0</v>
      </c>
      <c r="K154" s="43" t="s">
        <v>31</v>
      </c>
      <c r="L154" s="43">
        <v>8.8899109799999998</v>
      </c>
      <c r="M154" s="43" t="s">
        <v>31</v>
      </c>
      <c r="N154" s="43">
        <v>0</v>
      </c>
      <c r="O154" s="43" t="s">
        <v>31</v>
      </c>
      <c r="P154" s="43">
        <v>0</v>
      </c>
      <c r="Q154" s="43" t="s">
        <v>31</v>
      </c>
      <c r="R154" s="43" t="s">
        <v>31</v>
      </c>
      <c r="S154" s="51" t="s">
        <v>31</v>
      </c>
      <c r="T154" s="56" t="s">
        <v>141</v>
      </c>
      <c r="U154" s="21"/>
      <c r="V154" s="22"/>
      <c r="X154" s="24"/>
      <c r="AA154" s="59"/>
      <c r="AB154" s="59"/>
    </row>
    <row r="155" spans="1:28" s="23" customFormat="1" ht="31.5" x14ac:dyDescent="0.25">
      <c r="A155" s="53" t="s">
        <v>331</v>
      </c>
      <c r="B155" s="54" t="s">
        <v>335</v>
      </c>
      <c r="C155" s="86" t="s">
        <v>336</v>
      </c>
      <c r="D155" s="43">
        <v>306.13191286799997</v>
      </c>
      <c r="E155" s="43">
        <v>114.60035280999999</v>
      </c>
      <c r="F155" s="43">
        <f t="shared" ref="F155:F201" si="59">D155-E155</f>
        <v>191.53156005799997</v>
      </c>
      <c r="G155" s="44">
        <v>156.56925865799997</v>
      </c>
      <c r="H155" s="43">
        <f t="shared" ref="H155:H201" si="60">J155+L155+N155+P155</f>
        <v>56.356939279999992</v>
      </c>
      <c r="I155" s="43">
        <v>0</v>
      </c>
      <c r="J155" s="43">
        <v>17.768626439999998</v>
      </c>
      <c r="K155" s="43">
        <v>156.569258658</v>
      </c>
      <c r="L155" s="43">
        <v>38.588312839999993</v>
      </c>
      <c r="M155" s="43">
        <v>0</v>
      </c>
      <c r="N155" s="43">
        <v>0</v>
      </c>
      <c r="O155" s="43">
        <v>0</v>
      </c>
      <c r="P155" s="43">
        <v>0</v>
      </c>
      <c r="Q155" s="43">
        <f t="shared" ref="Q155:Q201" si="61">F155-H155</f>
        <v>135.17462077799996</v>
      </c>
      <c r="R155" s="43">
        <f t="shared" ref="R155:R179" si="62">H155-(I155+K155)</f>
        <v>-100.212319378</v>
      </c>
      <c r="S155" s="45">
        <f t="shared" si="50"/>
        <v>-0.64005105623510339</v>
      </c>
      <c r="T155" s="56" t="s">
        <v>141</v>
      </c>
      <c r="U155" s="21"/>
      <c r="V155" s="22"/>
      <c r="X155" s="24"/>
      <c r="AA155" s="59"/>
      <c r="AB155" s="59"/>
    </row>
    <row r="156" spans="1:28" s="23" customFormat="1" ht="31.5" x14ac:dyDescent="0.25">
      <c r="A156" s="53" t="s">
        <v>331</v>
      </c>
      <c r="B156" s="54" t="s">
        <v>337</v>
      </c>
      <c r="C156" s="86" t="s">
        <v>338</v>
      </c>
      <c r="D156" s="43">
        <v>0.32815662400000001</v>
      </c>
      <c r="E156" s="43">
        <v>9.6146620000000002E-2</v>
      </c>
      <c r="F156" s="43">
        <f t="shared" si="59"/>
        <v>0.23201000399999999</v>
      </c>
      <c r="G156" s="44">
        <v>0.23201000399999999</v>
      </c>
      <c r="H156" s="43">
        <f t="shared" si="60"/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0.23201000400000002</v>
      </c>
      <c r="P156" s="43">
        <v>0</v>
      </c>
      <c r="Q156" s="43">
        <f t="shared" si="61"/>
        <v>0.23201000399999999</v>
      </c>
      <c r="R156" s="43">
        <f t="shared" si="62"/>
        <v>0</v>
      </c>
      <c r="S156" s="45">
        <v>0</v>
      </c>
      <c r="T156" s="56" t="s">
        <v>31</v>
      </c>
      <c r="U156" s="21"/>
      <c r="V156" s="22"/>
      <c r="X156" s="24"/>
      <c r="AA156" s="59"/>
      <c r="AB156" s="59"/>
    </row>
    <row r="157" spans="1:28" s="23" customFormat="1" ht="31.5" x14ac:dyDescent="0.25">
      <c r="A157" s="40" t="s">
        <v>331</v>
      </c>
      <c r="B157" s="49" t="s">
        <v>339</v>
      </c>
      <c r="C157" s="52" t="s">
        <v>340</v>
      </c>
      <c r="D157" s="43">
        <v>0.61406694399999995</v>
      </c>
      <c r="E157" s="43">
        <v>0.32124999999999998</v>
      </c>
      <c r="F157" s="43">
        <f t="shared" si="59"/>
        <v>0.29281694399999997</v>
      </c>
      <c r="G157" s="44">
        <v>0.29281694399999997</v>
      </c>
      <c r="H157" s="43">
        <f t="shared" si="60"/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0.29281694399999997</v>
      </c>
      <c r="P157" s="43">
        <v>0</v>
      </c>
      <c r="Q157" s="43">
        <f t="shared" si="61"/>
        <v>0.29281694399999997</v>
      </c>
      <c r="R157" s="43">
        <f t="shared" si="62"/>
        <v>0</v>
      </c>
      <c r="S157" s="45">
        <v>0</v>
      </c>
      <c r="T157" s="76" t="s">
        <v>31</v>
      </c>
      <c r="U157" s="21"/>
      <c r="V157" s="22"/>
      <c r="X157" s="24"/>
      <c r="AA157" s="59"/>
      <c r="AB157" s="59"/>
    </row>
    <row r="158" spans="1:28" s="23" customFormat="1" ht="31.5" x14ac:dyDescent="0.25">
      <c r="A158" s="40" t="s">
        <v>331</v>
      </c>
      <c r="B158" s="49" t="s">
        <v>341</v>
      </c>
      <c r="C158" s="52" t="s">
        <v>342</v>
      </c>
      <c r="D158" s="43">
        <v>0.56539464000000006</v>
      </c>
      <c r="E158" s="43">
        <v>0.32731440000000001</v>
      </c>
      <c r="F158" s="43">
        <f t="shared" si="59"/>
        <v>0.23808024000000005</v>
      </c>
      <c r="G158" s="44">
        <v>0.23809464</v>
      </c>
      <c r="H158" s="43">
        <f t="shared" si="60"/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0.23809464</v>
      </c>
      <c r="P158" s="43">
        <v>0</v>
      </c>
      <c r="Q158" s="43">
        <f t="shared" si="61"/>
        <v>0.23808024000000005</v>
      </c>
      <c r="R158" s="43">
        <f t="shared" si="62"/>
        <v>0</v>
      </c>
      <c r="S158" s="45">
        <v>0</v>
      </c>
      <c r="T158" s="46" t="s">
        <v>31</v>
      </c>
      <c r="U158" s="21"/>
      <c r="V158" s="22"/>
      <c r="X158" s="24"/>
      <c r="AA158" s="59"/>
      <c r="AB158" s="59"/>
    </row>
    <row r="159" spans="1:28" s="23" customFormat="1" ht="31.5" x14ac:dyDescent="0.25">
      <c r="A159" s="40" t="s">
        <v>331</v>
      </c>
      <c r="B159" s="49" t="s">
        <v>343</v>
      </c>
      <c r="C159" s="52" t="s">
        <v>344</v>
      </c>
      <c r="D159" s="43">
        <v>1.0455741362052</v>
      </c>
      <c r="E159" s="43">
        <v>0</v>
      </c>
      <c r="F159" s="43">
        <f t="shared" si="59"/>
        <v>1.0455741362052</v>
      </c>
      <c r="G159" s="44">
        <v>1.0455741362052</v>
      </c>
      <c r="H159" s="43">
        <f t="shared" si="60"/>
        <v>1.1000003999999999</v>
      </c>
      <c r="I159" s="43">
        <v>0</v>
      </c>
      <c r="J159" s="43">
        <v>0</v>
      </c>
      <c r="K159" s="43">
        <v>0</v>
      </c>
      <c r="L159" s="43">
        <v>1.1000003999999999</v>
      </c>
      <c r="M159" s="43">
        <v>0</v>
      </c>
      <c r="N159" s="43">
        <v>0</v>
      </c>
      <c r="O159" s="43">
        <v>1.0455741362099999</v>
      </c>
      <c r="P159" s="43">
        <v>0</v>
      </c>
      <c r="Q159" s="43">
        <f t="shared" si="61"/>
        <v>-5.4426263794799867E-2</v>
      </c>
      <c r="R159" s="43">
        <f t="shared" si="62"/>
        <v>1.1000003999999999</v>
      </c>
      <c r="S159" s="45">
        <v>1</v>
      </c>
      <c r="T159" s="46" t="s">
        <v>345</v>
      </c>
      <c r="U159" s="21"/>
      <c r="V159" s="22"/>
      <c r="X159" s="24"/>
      <c r="AA159" s="59"/>
      <c r="AB159" s="59"/>
    </row>
    <row r="160" spans="1:28" s="23" customFormat="1" ht="31.5" x14ac:dyDescent="0.25">
      <c r="A160" s="40" t="s">
        <v>331</v>
      </c>
      <c r="B160" s="49" t="s">
        <v>346</v>
      </c>
      <c r="C160" s="52" t="s">
        <v>347</v>
      </c>
      <c r="D160" s="43">
        <v>0.60713146620000003</v>
      </c>
      <c r="E160" s="43">
        <v>0</v>
      </c>
      <c r="F160" s="43">
        <f t="shared" si="59"/>
        <v>0.60713146620000003</v>
      </c>
      <c r="G160" s="44">
        <v>0.60713146620000003</v>
      </c>
      <c r="H160" s="43">
        <f t="shared" si="60"/>
        <v>0.65499960000000002</v>
      </c>
      <c r="I160" s="43">
        <v>0</v>
      </c>
      <c r="J160" s="43">
        <v>0</v>
      </c>
      <c r="K160" s="43">
        <v>0</v>
      </c>
      <c r="L160" s="43">
        <v>0.65499960000000002</v>
      </c>
      <c r="M160" s="43">
        <v>0</v>
      </c>
      <c r="N160" s="43">
        <v>0</v>
      </c>
      <c r="O160" s="43">
        <v>0.60713146620000003</v>
      </c>
      <c r="P160" s="43">
        <v>0</v>
      </c>
      <c r="Q160" s="43">
        <f t="shared" si="61"/>
        <v>-4.786813379999999E-2</v>
      </c>
      <c r="R160" s="43">
        <f t="shared" si="62"/>
        <v>0.65499960000000002</v>
      </c>
      <c r="S160" s="45">
        <v>1</v>
      </c>
      <c r="T160" s="46" t="s">
        <v>345</v>
      </c>
      <c r="U160" s="21"/>
      <c r="V160" s="22"/>
      <c r="X160" s="24"/>
      <c r="AA160" s="59"/>
      <c r="AB160" s="59"/>
    </row>
    <row r="161" spans="1:28" s="23" customFormat="1" ht="31.5" x14ac:dyDescent="0.25">
      <c r="A161" s="40" t="s">
        <v>331</v>
      </c>
      <c r="B161" s="49" t="s">
        <v>348</v>
      </c>
      <c r="C161" s="52" t="s">
        <v>349</v>
      </c>
      <c r="D161" s="43">
        <v>0.11493762134400001</v>
      </c>
      <c r="E161" s="43">
        <v>0</v>
      </c>
      <c r="F161" s="43">
        <f t="shared" si="59"/>
        <v>0.11493762134400001</v>
      </c>
      <c r="G161" s="44">
        <v>0.11493762134400001</v>
      </c>
      <c r="H161" s="43">
        <f t="shared" si="60"/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0.11493762134</v>
      </c>
      <c r="P161" s="43">
        <v>0</v>
      </c>
      <c r="Q161" s="43">
        <f t="shared" si="61"/>
        <v>0.11493762134400001</v>
      </c>
      <c r="R161" s="43">
        <f t="shared" si="62"/>
        <v>0</v>
      </c>
      <c r="S161" s="45">
        <v>0</v>
      </c>
      <c r="T161" s="46" t="s">
        <v>31</v>
      </c>
      <c r="U161" s="21"/>
      <c r="V161" s="22"/>
      <c r="X161" s="24"/>
      <c r="AA161" s="59"/>
      <c r="AB161" s="59"/>
    </row>
    <row r="162" spans="1:28" s="23" customFormat="1" ht="31.5" x14ac:dyDescent="0.25">
      <c r="A162" s="40" t="s">
        <v>331</v>
      </c>
      <c r="B162" s="49" t="s">
        <v>350</v>
      </c>
      <c r="C162" s="52" t="s">
        <v>351</v>
      </c>
      <c r="D162" s="43">
        <v>0.76530214799999996</v>
      </c>
      <c r="E162" s="43">
        <v>0</v>
      </c>
      <c r="F162" s="43">
        <f t="shared" si="59"/>
        <v>0.76530214799999996</v>
      </c>
      <c r="G162" s="44">
        <v>0.76530214799999996</v>
      </c>
      <c r="H162" s="43">
        <f t="shared" si="60"/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0.76530214799999996</v>
      </c>
      <c r="P162" s="43">
        <v>0</v>
      </c>
      <c r="Q162" s="43">
        <f t="shared" si="61"/>
        <v>0.76530214799999996</v>
      </c>
      <c r="R162" s="43">
        <f t="shared" si="62"/>
        <v>0</v>
      </c>
      <c r="S162" s="45">
        <v>0</v>
      </c>
      <c r="T162" s="46" t="s">
        <v>31</v>
      </c>
      <c r="U162" s="21"/>
      <c r="V162" s="22"/>
      <c r="X162" s="24"/>
      <c r="AA162" s="59"/>
      <c r="AB162" s="59"/>
    </row>
    <row r="163" spans="1:28" s="23" customFormat="1" ht="31.5" x14ac:dyDescent="0.25">
      <c r="A163" s="40" t="s">
        <v>331</v>
      </c>
      <c r="B163" s="49" t="s">
        <v>352</v>
      </c>
      <c r="C163" s="52" t="s">
        <v>353</v>
      </c>
      <c r="D163" s="43">
        <v>1.019466</v>
      </c>
      <c r="E163" s="43">
        <v>0</v>
      </c>
      <c r="F163" s="43">
        <f t="shared" si="59"/>
        <v>1.019466</v>
      </c>
      <c r="G163" s="44">
        <v>1.019466</v>
      </c>
      <c r="H163" s="43">
        <f t="shared" si="60"/>
        <v>1.1000003999999999</v>
      </c>
      <c r="I163" s="43">
        <v>0</v>
      </c>
      <c r="J163" s="43">
        <v>0</v>
      </c>
      <c r="K163" s="43">
        <v>0</v>
      </c>
      <c r="L163" s="43">
        <v>1.1000003999999999</v>
      </c>
      <c r="M163" s="43">
        <v>0</v>
      </c>
      <c r="N163" s="43">
        <v>0</v>
      </c>
      <c r="O163" s="43">
        <v>1.019466</v>
      </c>
      <c r="P163" s="43">
        <v>0</v>
      </c>
      <c r="Q163" s="43">
        <f t="shared" si="61"/>
        <v>-8.0534399999999895E-2</v>
      </c>
      <c r="R163" s="43">
        <f t="shared" si="62"/>
        <v>1.1000003999999999</v>
      </c>
      <c r="S163" s="45">
        <v>1</v>
      </c>
      <c r="T163" s="46" t="s">
        <v>345</v>
      </c>
      <c r="U163" s="21"/>
      <c r="V163" s="22"/>
      <c r="X163" s="24"/>
      <c r="AA163" s="59"/>
      <c r="AB163" s="59"/>
    </row>
    <row r="164" spans="1:28" s="23" customFormat="1" x14ac:dyDescent="0.25">
      <c r="A164" s="40" t="s">
        <v>331</v>
      </c>
      <c r="B164" s="49" t="s">
        <v>354</v>
      </c>
      <c r="C164" s="52" t="s">
        <v>355</v>
      </c>
      <c r="D164" s="43">
        <v>0.33482407200000003</v>
      </c>
      <c r="E164" s="43">
        <v>0</v>
      </c>
      <c r="F164" s="43">
        <f t="shared" si="59"/>
        <v>0.33482407200000003</v>
      </c>
      <c r="G164" s="44">
        <v>0.33482407200000003</v>
      </c>
      <c r="H164" s="43">
        <f t="shared" si="60"/>
        <v>0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0.33482407200000003</v>
      </c>
      <c r="P164" s="43">
        <v>0</v>
      </c>
      <c r="Q164" s="43">
        <f t="shared" si="61"/>
        <v>0.33482407200000003</v>
      </c>
      <c r="R164" s="43">
        <f t="shared" si="62"/>
        <v>0</v>
      </c>
      <c r="S164" s="45">
        <v>0</v>
      </c>
      <c r="T164" s="46" t="s">
        <v>31</v>
      </c>
      <c r="U164" s="21"/>
      <c r="V164" s="22"/>
      <c r="X164" s="24"/>
      <c r="AA164" s="59"/>
      <c r="AB164" s="59"/>
    </row>
    <row r="165" spans="1:28" s="23" customFormat="1" x14ac:dyDescent="0.25">
      <c r="A165" s="40" t="s">
        <v>331</v>
      </c>
      <c r="B165" s="49" t="s">
        <v>356</v>
      </c>
      <c r="C165" s="52" t="s">
        <v>357</v>
      </c>
      <c r="D165" s="43">
        <v>0.13252071420000003</v>
      </c>
      <c r="E165" s="43">
        <v>0</v>
      </c>
      <c r="F165" s="43">
        <f t="shared" si="59"/>
        <v>0.13252071420000003</v>
      </c>
      <c r="G165" s="44">
        <v>0.13252071420000003</v>
      </c>
      <c r="H165" s="43">
        <f t="shared" si="60"/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  <c r="N165" s="43">
        <v>0</v>
      </c>
      <c r="O165" s="43">
        <v>0.13252071419999997</v>
      </c>
      <c r="P165" s="43">
        <v>0</v>
      </c>
      <c r="Q165" s="43">
        <f t="shared" si="61"/>
        <v>0.13252071420000003</v>
      </c>
      <c r="R165" s="43">
        <f t="shared" si="62"/>
        <v>0</v>
      </c>
      <c r="S165" s="45">
        <v>0</v>
      </c>
      <c r="T165" s="46" t="s">
        <v>31</v>
      </c>
      <c r="U165" s="21"/>
      <c r="V165" s="22"/>
      <c r="X165" s="24"/>
      <c r="AA165" s="59"/>
      <c r="AB165" s="59"/>
    </row>
    <row r="166" spans="1:28" s="23" customFormat="1" ht="31.5" x14ac:dyDescent="0.25">
      <c r="A166" s="40" t="s">
        <v>331</v>
      </c>
      <c r="B166" s="49" t="s">
        <v>358</v>
      </c>
      <c r="C166" s="52" t="s">
        <v>359</v>
      </c>
      <c r="D166" s="43">
        <v>0.15226218</v>
      </c>
      <c r="E166" s="43">
        <v>0</v>
      </c>
      <c r="F166" s="43">
        <f t="shared" si="59"/>
        <v>0.15226218</v>
      </c>
      <c r="G166" s="44">
        <v>0.15226218</v>
      </c>
      <c r="H166" s="43">
        <f t="shared" si="60"/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0.15226218</v>
      </c>
      <c r="P166" s="43">
        <v>0</v>
      </c>
      <c r="Q166" s="43">
        <f t="shared" si="61"/>
        <v>0.15226218</v>
      </c>
      <c r="R166" s="43">
        <f t="shared" si="62"/>
        <v>0</v>
      </c>
      <c r="S166" s="45">
        <v>0</v>
      </c>
      <c r="T166" s="46" t="s">
        <v>31</v>
      </c>
      <c r="U166" s="21"/>
      <c r="V166" s="22"/>
      <c r="X166" s="24"/>
      <c r="AA166" s="59"/>
      <c r="AB166" s="59"/>
    </row>
    <row r="167" spans="1:28" s="23" customFormat="1" x14ac:dyDescent="0.25">
      <c r="A167" s="40" t="s">
        <v>331</v>
      </c>
      <c r="B167" s="49" t="s">
        <v>360</v>
      </c>
      <c r="C167" s="52" t="s">
        <v>361</v>
      </c>
      <c r="D167" s="43">
        <v>0.37312455600000005</v>
      </c>
      <c r="E167" s="43">
        <v>0</v>
      </c>
      <c r="F167" s="43">
        <f t="shared" si="59"/>
        <v>0.37312455600000005</v>
      </c>
      <c r="G167" s="44">
        <v>0.37312455600000005</v>
      </c>
      <c r="H167" s="43">
        <f t="shared" si="60"/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0.373124556</v>
      </c>
      <c r="P167" s="43">
        <v>0</v>
      </c>
      <c r="Q167" s="43">
        <f t="shared" si="61"/>
        <v>0.37312455600000005</v>
      </c>
      <c r="R167" s="43">
        <f t="shared" si="62"/>
        <v>0</v>
      </c>
      <c r="S167" s="45">
        <v>0</v>
      </c>
      <c r="T167" s="46" t="s">
        <v>31</v>
      </c>
      <c r="U167" s="21"/>
      <c r="V167" s="22"/>
      <c r="X167" s="24"/>
      <c r="AA167" s="59"/>
      <c r="AB167" s="59"/>
    </row>
    <row r="168" spans="1:28" s="23" customFormat="1" ht="31.5" x14ac:dyDescent="0.25">
      <c r="A168" s="40" t="s">
        <v>331</v>
      </c>
      <c r="B168" s="49" t="s">
        <v>362</v>
      </c>
      <c r="C168" s="52" t="s">
        <v>363</v>
      </c>
      <c r="D168" s="43">
        <v>0.13163095199999997</v>
      </c>
      <c r="E168" s="43">
        <v>0</v>
      </c>
      <c r="F168" s="43">
        <f t="shared" si="59"/>
        <v>0.13163095199999997</v>
      </c>
      <c r="G168" s="44">
        <v>0.13163095199999997</v>
      </c>
      <c r="H168" s="43">
        <f t="shared" si="60"/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0.131630952</v>
      </c>
      <c r="P168" s="43">
        <v>0</v>
      </c>
      <c r="Q168" s="43">
        <f t="shared" si="61"/>
        <v>0.13163095199999997</v>
      </c>
      <c r="R168" s="43">
        <f t="shared" si="62"/>
        <v>0</v>
      </c>
      <c r="S168" s="45">
        <v>0</v>
      </c>
      <c r="T168" s="46" t="s">
        <v>31</v>
      </c>
      <c r="U168" s="21"/>
      <c r="V168" s="22"/>
      <c r="X168" s="24"/>
      <c r="AA168" s="59"/>
      <c r="AB168" s="59"/>
    </row>
    <row r="169" spans="1:28" s="23" customFormat="1" x14ac:dyDescent="0.25">
      <c r="A169" s="40" t="s">
        <v>331</v>
      </c>
      <c r="B169" s="49" t="s">
        <v>364</v>
      </c>
      <c r="C169" s="52" t="s">
        <v>365</v>
      </c>
      <c r="D169" s="43">
        <v>0.35253791999999995</v>
      </c>
      <c r="E169" s="43">
        <v>0</v>
      </c>
      <c r="F169" s="43">
        <f t="shared" si="59"/>
        <v>0.35253791999999995</v>
      </c>
      <c r="G169" s="44">
        <v>0.35253791999999995</v>
      </c>
      <c r="H169" s="43">
        <f t="shared" si="60"/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0.35253792</v>
      </c>
      <c r="P169" s="43">
        <v>0</v>
      </c>
      <c r="Q169" s="43">
        <f t="shared" si="61"/>
        <v>0.35253791999999995</v>
      </c>
      <c r="R169" s="43">
        <f t="shared" si="62"/>
        <v>0</v>
      </c>
      <c r="S169" s="45">
        <v>0</v>
      </c>
      <c r="T169" s="46" t="s">
        <v>31</v>
      </c>
      <c r="U169" s="21"/>
      <c r="V169" s="22"/>
      <c r="X169" s="24"/>
      <c r="AA169" s="59"/>
      <c r="AB169" s="59"/>
    </row>
    <row r="170" spans="1:28" s="23" customFormat="1" ht="31.5" x14ac:dyDescent="0.25">
      <c r="A170" s="40" t="s">
        <v>331</v>
      </c>
      <c r="B170" s="49" t="s">
        <v>366</v>
      </c>
      <c r="C170" s="52" t="s">
        <v>367</v>
      </c>
      <c r="D170" s="43">
        <v>0.10595869199999999</v>
      </c>
      <c r="E170" s="43">
        <v>0</v>
      </c>
      <c r="F170" s="43">
        <f t="shared" si="59"/>
        <v>0.10595869199999999</v>
      </c>
      <c r="G170" s="44">
        <v>0.10595869199999999</v>
      </c>
      <c r="H170" s="43">
        <f t="shared" si="60"/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0.10595869199999999</v>
      </c>
      <c r="P170" s="43">
        <v>0</v>
      </c>
      <c r="Q170" s="43">
        <f t="shared" si="61"/>
        <v>0.10595869199999999</v>
      </c>
      <c r="R170" s="43">
        <f t="shared" si="62"/>
        <v>0</v>
      </c>
      <c r="S170" s="45">
        <v>0</v>
      </c>
      <c r="T170" s="46" t="s">
        <v>31</v>
      </c>
      <c r="U170" s="21"/>
      <c r="V170" s="22"/>
      <c r="X170" s="24"/>
      <c r="AA170" s="59"/>
      <c r="AB170" s="59"/>
    </row>
    <row r="171" spans="1:28" s="23" customFormat="1" ht="31.5" x14ac:dyDescent="0.25">
      <c r="A171" s="40" t="s">
        <v>331</v>
      </c>
      <c r="B171" s="49" t="s">
        <v>368</v>
      </c>
      <c r="C171" s="52" t="s">
        <v>369</v>
      </c>
      <c r="D171" s="43">
        <v>0.2038932</v>
      </c>
      <c r="E171" s="43">
        <v>0</v>
      </c>
      <c r="F171" s="43">
        <f t="shared" si="59"/>
        <v>0.2038932</v>
      </c>
      <c r="G171" s="44">
        <v>0.2038932</v>
      </c>
      <c r="H171" s="43">
        <f t="shared" si="60"/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0.2038932</v>
      </c>
      <c r="P171" s="43">
        <v>0</v>
      </c>
      <c r="Q171" s="43">
        <f t="shared" si="61"/>
        <v>0.2038932</v>
      </c>
      <c r="R171" s="43">
        <f t="shared" si="62"/>
        <v>0</v>
      </c>
      <c r="S171" s="45">
        <v>0</v>
      </c>
      <c r="T171" s="46" t="s">
        <v>31</v>
      </c>
      <c r="U171" s="21"/>
      <c r="V171" s="22"/>
      <c r="X171" s="24"/>
      <c r="AA171" s="59"/>
      <c r="AB171" s="59"/>
    </row>
    <row r="172" spans="1:28" s="23" customFormat="1" ht="31.5" x14ac:dyDescent="0.25">
      <c r="A172" s="40" t="s">
        <v>331</v>
      </c>
      <c r="B172" s="49" t="s">
        <v>370</v>
      </c>
      <c r="C172" s="52" t="s">
        <v>371</v>
      </c>
      <c r="D172" s="43">
        <v>0.1177581888</v>
      </c>
      <c r="E172" s="43">
        <v>0</v>
      </c>
      <c r="F172" s="43">
        <f t="shared" si="59"/>
        <v>0.1177581888</v>
      </c>
      <c r="G172" s="44">
        <v>0.1177581888</v>
      </c>
      <c r="H172" s="43">
        <f t="shared" si="60"/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0.1177581888</v>
      </c>
      <c r="P172" s="43">
        <v>0</v>
      </c>
      <c r="Q172" s="43">
        <f t="shared" si="61"/>
        <v>0.1177581888</v>
      </c>
      <c r="R172" s="43">
        <f t="shared" si="62"/>
        <v>0</v>
      </c>
      <c r="S172" s="45">
        <v>0</v>
      </c>
      <c r="T172" s="46" t="s">
        <v>31</v>
      </c>
      <c r="U172" s="21"/>
      <c r="V172" s="22"/>
      <c r="X172" s="24"/>
      <c r="AA172" s="59"/>
      <c r="AB172" s="59"/>
    </row>
    <row r="173" spans="1:28" s="23" customFormat="1" ht="31.5" x14ac:dyDescent="0.25">
      <c r="A173" s="40" t="s">
        <v>331</v>
      </c>
      <c r="B173" s="49" t="s">
        <v>372</v>
      </c>
      <c r="C173" s="52" t="s">
        <v>373</v>
      </c>
      <c r="D173" s="43">
        <v>0.144499135896</v>
      </c>
      <c r="E173" s="43">
        <v>0</v>
      </c>
      <c r="F173" s="43">
        <f t="shared" si="59"/>
        <v>0.144499135896</v>
      </c>
      <c r="G173" s="44">
        <v>0.144499135896</v>
      </c>
      <c r="H173" s="43">
        <f t="shared" si="60"/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0.14449913589999999</v>
      </c>
      <c r="P173" s="43">
        <v>0</v>
      </c>
      <c r="Q173" s="43">
        <f t="shared" si="61"/>
        <v>0.144499135896</v>
      </c>
      <c r="R173" s="43">
        <f t="shared" si="62"/>
        <v>0</v>
      </c>
      <c r="S173" s="45">
        <v>0</v>
      </c>
      <c r="T173" s="46" t="s">
        <v>31</v>
      </c>
      <c r="U173" s="21"/>
      <c r="V173" s="22"/>
      <c r="X173" s="24"/>
      <c r="AA173" s="59"/>
      <c r="AB173" s="59"/>
    </row>
    <row r="174" spans="1:28" s="23" customFormat="1" ht="47.25" x14ac:dyDescent="0.25">
      <c r="A174" s="40" t="s">
        <v>331</v>
      </c>
      <c r="B174" s="49" t="s">
        <v>374</v>
      </c>
      <c r="C174" s="52" t="s">
        <v>375</v>
      </c>
      <c r="D174" s="43">
        <v>0.46158999599999995</v>
      </c>
      <c r="E174" s="43">
        <v>0</v>
      </c>
      <c r="F174" s="43">
        <f t="shared" si="59"/>
        <v>0.46158999599999995</v>
      </c>
      <c r="G174" s="44">
        <v>0.46158999599999995</v>
      </c>
      <c r="H174" s="43">
        <f t="shared" si="60"/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0.461589996</v>
      </c>
      <c r="P174" s="43">
        <v>0</v>
      </c>
      <c r="Q174" s="43">
        <f t="shared" si="61"/>
        <v>0.46158999599999995</v>
      </c>
      <c r="R174" s="43">
        <f t="shared" si="62"/>
        <v>0</v>
      </c>
      <c r="S174" s="45">
        <v>0</v>
      </c>
      <c r="T174" s="46" t="s">
        <v>31</v>
      </c>
      <c r="U174" s="21"/>
      <c r="V174" s="22"/>
      <c r="X174" s="24"/>
      <c r="AA174" s="59"/>
      <c r="AB174" s="59"/>
    </row>
    <row r="175" spans="1:28" s="23" customFormat="1" ht="31.5" x14ac:dyDescent="0.25">
      <c r="A175" s="40" t="s">
        <v>331</v>
      </c>
      <c r="B175" s="49" t="s">
        <v>376</v>
      </c>
      <c r="C175" s="52" t="s">
        <v>377</v>
      </c>
      <c r="D175" s="43">
        <v>0.14544162360000001</v>
      </c>
      <c r="E175" s="43">
        <v>0</v>
      </c>
      <c r="F175" s="43">
        <f t="shared" si="59"/>
        <v>0.14544162360000001</v>
      </c>
      <c r="G175" s="44">
        <v>0.14544162360000001</v>
      </c>
      <c r="H175" s="43">
        <f t="shared" si="60"/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0.14544162360000001</v>
      </c>
      <c r="P175" s="43">
        <v>0</v>
      </c>
      <c r="Q175" s="43">
        <f t="shared" si="61"/>
        <v>0.14544162360000001</v>
      </c>
      <c r="R175" s="43">
        <f t="shared" si="62"/>
        <v>0</v>
      </c>
      <c r="S175" s="45">
        <v>0</v>
      </c>
      <c r="T175" s="46" t="s">
        <v>31</v>
      </c>
      <c r="U175" s="21"/>
      <c r="V175" s="22"/>
      <c r="X175" s="24"/>
      <c r="AA175" s="59"/>
      <c r="AB175" s="59"/>
    </row>
    <row r="176" spans="1:28" s="23" customFormat="1" ht="31.5" x14ac:dyDescent="0.25">
      <c r="A176" s="40" t="s">
        <v>331</v>
      </c>
      <c r="B176" s="49" t="s">
        <v>378</v>
      </c>
      <c r="C176" s="52" t="s">
        <v>379</v>
      </c>
      <c r="D176" s="43">
        <v>6.417702900000001E-2</v>
      </c>
      <c r="E176" s="43">
        <v>0</v>
      </c>
      <c r="F176" s="43">
        <f t="shared" si="59"/>
        <v>6.417702900000001E-2</v>
      </c>
      <c r="G176" s="44">
        <v>6.417702900000001E-2</v>
      </c>
      <c r="H176" s="43">
        <f t="shared" si="60"/>
        <v>5.4804000000000005E-2</v>
      </c>
      <c r="I176" s="43">
        <v>0</v>
      </c>
      <c r="J176" s="43">
        <v>0</v>
      </c>
      <c r="K176" s="43">
        <v>0</v>
      </c>
      <c r="L176" s="43">
        <v>5.4804000000000005E-2</v>
      </c>
      <c r="M176" s="43">
        <v>0</v>
      </c>
      <c r="N176" s="43">
        <v>0</v>
      </c>
      <c r="O176" s="43">
        <v>6.417702900000001E-2</v>
      </c>
      <c r="P176" s="43">
        <v>0</v>
      </c>
      <c r="Q176" s="43">
        <f t="shared" si="61"/>
        <v>9.3730290000000049E-3</v>
      </c>
      <c r="R176" s="43">
        <f t="shared" si="62"/>
        <v>5.4804000000000005E-2</v>
      </c>
      <c r="S176" s="45">
        <v>1</v>
      </c>
      <c r="T176" s="46" t="s">
        <v>345</v>
      </c>
      <c r="U176" s="21"/>
      <c r="V176" s="22"/>
      <c r="X176" s="24"/>
      <c r="AA176" s="59"/>
      <c r="AB176" s="59"/>
    </row>
    <row r="177" spans="1:28" s="23" customFormat="1" ht="31.5" x14ac:dyDescent="0.25">
      <c r="A177" s="40" t="s">
        <v>331</v>
      </c>
      <c r="B177" s="49" t="s">
        <v>380</v>
      </c>
      <c r="C177" s="52" t="s">
        <v>381</v>
      </c>
      <c r="D177" s="43">
        <v>1.4468644080000002</v>
      </c>
      <c r="E177" s="43">
        <v>0</v>
      </c>
      <c r="F177" s="43">
        <f t="shared" si="59"/>
        <v>1.4468644080000002</v>
      </c>
      <c r="G177" s="44">
        <v>1.4468644080000002</v>
      </c>
      <c r="H177" s="43">
        <f t="shared" si="60"/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1.4468644079999999</v>
      </c>
      <c r="P177" s="43">
        <v>0</v>
      </c>
      <c r="Q177" s="43">
        <f t="shared" si="61"/>
        <v>1.4468644080000002</v>
      </c>
      <c r="R177" s="43">
        <f t="shared" si="62"/>
        <v>0</v>
      </c>
      <c r="S177" s="45">
        <v>0</v>
      </c>
      <c r="T177" s="46" t="s">
        <v>31</v>
      </c>
      <c r="U177" s="21"/>
      <c r="V177" s="22"/>
      <c r="X177" s="24"/>
      <c r="AA177" s="59"/>
      <c r="AB177" s="59"/>
    </row>
    <row r="178" spans="1:28" s="23" customFormat="1" ht="47.25" x14ac:dyDescent="0.25">
      <c r="A178" s="40" t="s">
        <v>331</v>
      </c>
      <c r="B178" s="49" t="s">
        <v>382</v>
      </c>
      <c r="C178" s="52" t="s">
        <v>383</v>
      </c>
      <c r="D178" s="43">
        <v>1.3297605375599999</v>
      </c>
      <c r="E178" s="43">
        <v>0</v>
      </c>
      <c r="F178" s="43">
        <f t="shared" si="59"/>
        <v>1.3297605375599999</v>
      </c>
      <c r="G178" s="44">
        <v>1.3297605375599999</v>
      </c>
      <c r="H178" s="43">
        <f t="shared" si="60"/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1.3297605375600001</v>
      </c>
      <c r="P178" s="43">
        <v>0</v>
      </c>
      <c r="Q178" s="43">
        <f t="shared" si="61"/>
        <v>1.3297605375599999</v>
      </c>
      <c r="R178" s="43">
        <f t="shared" si="62"/>
        <v>0</v>
      </c>
      <c r="S178" s="45">
        <v>0</v>
      </c>
      <c r="T178" s="46" t="s">
        <v>31</v>
      </c>
      <c r="U178" s="21"/>
      <c r="V178" s="22"/>
      <c r="X178" s="24"/>
      <c r="AA178" s="59"/>
      <c r="AB178" s="59"/>
    </row>
    <row r="179" spans="1:28" s="23" customFormat="1" ht="32.25" customHeight="1" x14ac:dyDescent="0.25">
      <c r="A179" s="40" t="s">
        <v>331</v>
      </c>
      <c r="B179" s="49" t="s">
        <v>384</v>
      </c>
      <c r="C179" s="52" t="s">
        <v>385</v>
      </c>
      <c r="D179" s="43">
        <v>1.518</v>
      </c>
      <c r="E179" s="43">
        <v>0</v>
      </c>
      <c r="F179" s="43">
        <f t="shared" si="59"/>
        <v>1.518</v>
      </c>
      <c r="G179" s="44">
        <v>0.48599999999999999</v>
      </c>
      <c r="H179" s="43">
        <f t="shared" si="60"/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0.48599999999999999</v>
      </c>
      <c r="P179" s="43">
        <v>0</v>
      </c>
      <c r="Q179" s="43">
        <f t="shared" si="61"/>
        <v>1.518</v>
      </c>
      <c r="R179" s="43">
        <f t="shared" si="62"/>
        <v>0</v>
      </c>
      <c r="S179" s="45">
        <v>0</v>
      </c>
      <c r="T179" s="46" t="s">
        <v>31</v>
      </c>
      <c r="U179" s="21"/>
      <c r="V179" s="22"/>
      <c r="X179" s="24"/>
    </row>
    <row r="180" spans="1:28" s="23" customFormat="1" ht="42" customHeight="1" x14ac:dyDescent="0.25">
      <c r="A180" s="40" t="s">
        <v>331</v>
      </c>
      <c r="B180" s="49" t="s">
        <v>386</v>
      </c>
      <c r="C180" s="42" t="s">
        <v>387</v>
      </c>
      <c r="D180" s="43" t="s">
        <v>31</v>
      </c>
      <c r="E180" s="43" t="s">
        <v>31</v>
      </c>
      <c r="F180" s="43" t="s">
        <v>31</v>
      </c>
      <c r="G180" s="44" t="s">
        <v>31</v>
      </c>
      <c r="H180" s="43">
        <f>J180+L180+N180+P180</f>
        <v>0.57278832999999996</v>
      </c>
      <c r="I180" s="43" t="s">
        <v>31</v>
      </c>
      <c r="J180" s="43">
        <v>0</v>
      </c>
      <c r="K180" s="43" t="s">
        <v>31</v>
      </c>
      <c r="L180" s="43">
        <f>572.78833/1000</f>
        <v>0.57278832999999996</v>
      </c>
      <c r="M180" s="43" t="s">
        <v>31</v>
      </c>
      <c r="N180" s="43">
        <v>0</v>
      </c>
      <c r="O180" s="43" t="s">
        <v>31</v>
      </c>
      <c r="P180" s="43">
        <v>0</v>
      </c>
      <c r="Q180" s="43" t="s">
        <v>31</v>
      </c>
      <c r="R180" s="43" t="s">
        <v>31</v>
      </c>
      <c r="S180" s="45" t="s">
        <v>31</v>
      </c>
      <c r="T180" s="46" t="s">
        <v>388</v>
      </c>
      <c r="U180" s="21"/>
      <c r="V180" s="22"/>
      <c r="X180" s="24"/>
    </row>
    <row r="181" spans="1:28" s="23" customFormat="1" ht="33" customHeight="1" x14ac:dyDescent="0.25">
      <c r="A181" s="40" t="s">
        <v>331</v>
      </c>
      <c r="B181" s="49" t="s">
        <v>389</v>
      </c>
      <c r="C181" s="42" t="s">
        <v>390</v>
      </c>
      <c r="D181" s="43" t="s">
        <v>31</v>
      </c>
      <c r="E181" s="43" t="s">
        <v>31</v>
      </c>
      <c r="F181" s="43" t="s">
        <v>31</v>
      </c>
      <c r="G181" s="44" t="s">
        <v>31</v>
      </c>
      <c r="H181" s="43">
        <f t="shared" si="60"/>
        <v>25.49807487</v>
      </c>
      <c r="I181" s="43" t="s">
        <v>31</v>
      </c>
      <c r="J181" s="43">
        <v>25.49807487</v>
      </c>
      <c r="K181" s="43" t="s">
        <v>31</v>
      </c>
      <c r="L181" s="43">
        <v>0</v>
      </c>
      <c r="M181" s="43" t="s">
        <v>31</v>
      </c>
      <c r="N181" s="43">
        <v>0</v>
      </c>
      <c r="O181" s="43" t="s">
        <v>31</v>
      </c>
      <c r="P181" s="43">
        <v>0</v>
      </c>
      <c r="Q181" s="43" t="s">
        <v>31</v>
      </c>
      <c r="R181" s="43" t="s">
        <v>31</v>
      </c>
      <c r="S181" s="51" t="s">
        <v>31</v>
      </c>
      <c r="T181" s="87" t="s">
        <v>141</v>
      </c>
      <c r="U181" s="21"/>
      <c r="V181" s="22"/>
      <c r="X181" s="24"/>
      <c r="AA181" s="59"/>
      <c r="AB181" s="59"/>
    </row>
    <row r="182" spans="1:28" s="23" customFormat="1" ht="31.5" x14ac:dyDescent="0.25">
      <c r="A182" s="40" t="s">
        <v>331</v>
      </c>
      <c r="B182" s="49" t="s">
        <v>391</v>
      </c>
      <c r="C182" s="42" t="s">
        <v>392</v>
      </c>
      <c r="D182" s="43" t="s">
        <v>31</v>
      </c>
      <c r="E182" s="43" t="s">
        <v>31</v>
      </c>
      <c r="F182" s="43" t="s">
        <v>31</v>
      </c>
      <c r="G182" s="43" t="s">
        <v>31</v>
      </c>
      <c r="H182" s="43">
        <f t="shared" si="60"/>
        <v>6.2543249999999995E-2</v>
      </c>
      <c r="I182" s="43" t="s">
        <v>31</v>
      </c>
      <c r="J182" s="43">
        <v>6.2543249999999995E-2</v>
      </c>
      <c r="K182" s="43" t="s">
        <v>31</v>
      </c>
      <c r="L182" s="43">
        <v>0</v>
      </c>
      <c r="M182" s="43" t="s">
        <v>31</v>
      </c>
      <c r="N182" s="43">
        <v>0</v>
      </c>
      <c r="O182" s="43" t="s">
        <v>31</v>
      </c>
      <c r="P182" s="43">
        <v>0</v>
      </c>
      <c r="Q182" s="43" t="s">
        <v>31</v>
      </c>
      <c r="R182" s="43" t="s">
        <v>31</v>
      </c>
      <c r="S182" s="51" t="s">
        <v>31</v>
      </c>
      <c r="T182" s="56" t="s">
        <v>141</v>
      </c>
      <c r="U182" s="21"/>
      <c r="V182" s="22"/>
      <c r="X182" s="24"/>
      <c r="AA182" s="59"/>
      <c r="AB182" s="59"/>
    </row>
    <row r="183" spans="1:28" s="23" customFormat="1" ht="31.5" x14ac:dyDescent="0.25">
      <c r="A183" s="40" t="s">
        <v>331</v>
      </c>
      <c r="B183" s="49" t="s">
        <v>393</v>
      </c>
      <c r="C183" s="42" t="s">
        <v>394</v>
      </c>
      <c r="D183" s="43">
        <v>7.1940954759999993</v>
      </c>
      <c r="E183" s="43">
        <v>0</v>
      </c>
      <c r="F183" s="43">
        <f t="shared" si="59"/>
        <v>7.1940954759999993</v>
      </c>
      <c r="G183" s="44">
        <v>0.86324631600000001</v>
      </c>
      <c r="H183" s="43">
        <f t="shared" si="60"/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0.86324631600000001</v>
      </c>
      <c r="P183" s="43">
        <v>0</v>
      </c>
      <c r="Q183" s="43">
        <f t="shared" si="61"/>
        <v>7.1940954759999993</v>
      </c>
      <c r="R183" s="43">
        <f t="shared" ref="R183:R201" si="63">H183-(I183+K183)</f>
        <v>0</v>
      </c>
      <c r="S183" s="45">
        <v>0</v>
      </c>
      <c r="T183" s="46" t="s">
        <v>31</v>
      </c>
      <c r="U183" s="21"/>
      <c r="V183" s="22"/>
      <c r="X183" s="24"/>
    </row>
    <row r="184" spans="1:28" s="23" customFormat="1" ht="31.5" x14ac:dyDescent="0.25">
      <c r="A184" s="40" t="s">
        <v>331</v>
      </c>
      <c r="B184" s="49" t="s">
        <v>395</v>
      </c>
      <c r="C184" s="42" t="s">
        <v>396</v>
      </c>
      <c r="D184" s="43">
        <v>19.71920274</v>
      </c>
      <c r="E184" s="43">
        <v>10.515000000000001</v>
      </c>
      <c r="F184" s="43">
        <f t="shared" si="59"/>
        <v>9.2042027399999995</v>
      </c>
      <c r="G184" s="44">
        <v>9.2042027400000013</v>
      </c>
      <c r="H184" s="43">
        <f t="shared" si="60"/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9.2042027400000013</v>
      </c>
      <c r="P184" s="43">
        <v>0</v>
      </c>
      <c r="Q184" s="43">
        <f t="shared" si="61"/>
        <v>9.2042027399999995</v>
      </c>
      <c r="R184" s="43">
        <f t="shared" si="63"/>
        <v>0</v>
      </c>
      <c r="S184" s="45">
        <v>0</v>
      </c>
      <c r="T184" s="46" t="s">
        <v>31</v>
      </c>
      <c r="U184" s="21"/>
      <c r="V184" s="22"/>
      <c r="X184" s="24"/>
    </row>
    <row r="185" spans="1:28" s="23" customFormat="1" x14ac:dyDescent="0.25">
      <c r="A185" s="40" t="s">
        <v>331</v>
      </c>
      <c r="B185" s="49" t="s">
        <v>397</v>
      </c>
      <c r="C185" s="42" t="s">
        <v>398</v>
      </c>
      <c r="D185" s="43">
        <v>0.16800000000000001</v>
      </c>
      <c r="E185" s="43">
        <v>0</v>
      </c>
      <c r="F185" s="43">
        <f t="shared" si="59"/>
        <v>0.16800000000000001</v>
      </c>
      <c r="G185" s="44">
        <v>0.16800000000000001</v>
      </c>
      <c r="H185" s="43">
        <f t="shared" si="60"/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0.16800000000000001</v>
      </c>
      <c r="P185" s="43">
        <v>0</v>
      </c>
      <c r="Q185" s="43">
        <f t="shared" si="61"/>
        <v>0.16800000000000001</v>
      </c>
      <c r="R185" s="43">
        <f t="shared" si="63"/>
        <v>0</v>
      </c>
      <c r="S185" s="45">
        <v>0</v>
      </c>
      <c r="T185" s="46" t="s">
        <v>31</v>
      </c>
      <c r="U185" s="21"/>
      <c r="V185" s="22"/>
      <c r="X185" s="24"/>
    </row>
    <row r="186" spans="1:28" s="23" customFormat="1" x14ac:dyDescent="0.25">
      <c r="A186" s="40" t="s">
        <v>331</v>
      </c>
      <c r="B186" s="49" t="s">
        <v>399</v>
      </c>
      <c r="C186" s="42" t="s">
        <v>400</v>
      </c>
      <c r="D186" s="43">
        <v>0.90765359999999995</v>
      </c>
      <c r="E186" s="43">
        <v>0</v>
      </c>
      <c r="F186" s="43">
        <f t="shared" si="59"/>
        <v>0.90765359999999995</v>
      </c>
      <c r="G186" s="44">
        <v>0.90765359999999995</v>
      </c>
      <c r="H186" s="43">
        <f t="shared" si="60"/>
        <v>0.4288787</v>
      </c>
      <c r="I186" s="43">
        <v>0</v>
      </c>
      <c r="J186" s="43">
        <v>0</v>
      </c>
      <c r="K186" s="43">
        <v>0</v>
      </c>
      <c r="L186" s="43">
        <v>0.4288787</v>
      </c>
      <c r="M186" s="43">
        <v>0</v>
      </c>
      <c r="N186" s="43">
        <v>0</v>
      </c>
      <c r="O186" s="43">
        <v>0.90765359999999995</v>
      </c>
      <c r="P186" s="43">
        <v>0</v>
      </c>
      <c r="Q186" s="43">
        <f t="shared" si="61"/>
        <v>0.47877489999999995</v>
      </c>
      <c r="R186" s="43">
        <f t="shared" si="63"/>
        <v>0.4288787</v>
      </c>
      <c r="S186" s="45">
        <v>1</v>
      </c>
      <c r="T186" s="46" t="s">
        <v>345</v>
      </c>
      <c r="U186" s="21"/>
      <c r="V186" s="22"/>
      <c r="X186" s="24"/>
    </row>
    <row r="187" spans="1:28" s="23" customFormat="1" x14ac:dyDescent="0.25">
      <c r="A187" s="40" t="s">
        <v>331</v>
      </c>
      <c r="B187" s="49" t="s">
        <v>401</v>
      </c>
      <c r="C187" s="42" t="s">
        <v>402</v>
      </c>
      <c r="D187" s="43">
        <v>2.94</v>
      </c>
      <c r="E187" s="43">
        <v>0</v>
      </c>
      <c r="F187" s="43">
        <f t="shared" si="59"/>
        <v>2.94</v>
      </c>
      <c r="G187" s="44">
        <v>1.44</v>
      </c>
      <c r="H187" s="43">
        <f t="shared" si="60"/>
        <v>0.80999003999999997</v>
      </c>
      <c r="I187" s="43">
        <v>0</v>
      </c>
      <c r="J187" s="43">
        <v>0</v>
      </c>
      <c r="K187" s="43">
        <v>0</v>
      </c>
      <c r="L187" s="43">
        <v>0.80999003999999997</v>
      </c>
      <c r="M187" s="43">
        <v>0</v>
      </c>
      <c r="N187" s="43">
        <v>0</v>
      </c>
      <c r="O187" s="43">
        <v>1.44</v>
      </c>
      <c r="P187" s="43">
        <v>0</v>
      </c>
      <c r="Q187" s="43">
        <f t="shared" si="61"/>
        <v>2.1300099599999998</v>
      </c>
      <c r="R187" s="43">
        <f t="shared" si="63"/>
        <v>0.80999003999999997</v>
      </c>
      <c r="S187" s="45">
        <v>1</v>
      </c>
      <c r="T187" s="46" t="s">
        <v>345</v>
      </c>
      <c r="U187" s="21"/>
      <c r="V187" s="22"/>
      <c r="X187" s="24"/>
    </row>
    <row r="188" spans="1:28" s="23" customFormat="1" ht="47.25" x14ac:dyDescent="0.25">
      <c r="A188" s="40" t="s">
        <v>331</v>
      </c>
      <c r="B188" s="49" t="s">
        <v>403</v>
      </c>
      <c r="C188" s="42" t="s">
        <v>404</v>
      </c>
      <c r="D188" s="43">
        <v>6.4487999999999994</v>
      </c>
      <c r="E188" s="43">
        <v>0</v>
      </c>
      <c r="F188" s="43">
        <f t="shared" si="59"/>
        <v>6.4487999999999994</v>
      </c>
      <c r="G188" s="44">
        <v>3.1487999999999996</v>
      </c>
      <c r="H188" s="43">
        <f t="shared" si="60"/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3.1488</v>
      </c>
      <c r="N188" s="43">
        <v>0</v>
      </c>
      <c r="O188" s="43">
        <v>0</v>
      </c>
      <c r="P188" s="43">
        <v>0</v>
      </c>
      <c r="Q188" s="43">
        <f t="shared" si="61"/>
        <v>6.4487999999999994</v>
      </c>
      <c r="R188" s="43">
        <f t="shared" si="63"/>
        <v>0</v>
      </c>
      <c r="S188" s="45">
        <v>0</v>
      </c>
      <c r="T188" s="46" t="s">
        <v>31</v>
      </c>
      <c r="U188" s="21"/>
      <c r="V188" s="22"/>
      <c r="X188" s="24"/>
    </row>
    <row r="189" spans="1:28" s="23" customFormat="1" ht="31.5" x14ac:dyDescent="0.25">
      <c r="A189" s="40" t="s">
        <v>331</v>
      </c>
      <c r="B189" s="49" t="s">
        <v>405</v>
      </c>
      <c r="C189" s="42" t="s">
        <v>406</v>
      </c>
      <c r="D189" s="43">
        <v>25.221599999999999</v>
      </c>
      <c r="E189" s="43">
        <v>0</v>
      </c>
      <c r="F189" s="43">
        <f t="shared" si="59"/>
        <v>25.221599999999999</v>
      </c>
      <c r="G189" s="44">
        <v>11.9964</v>
      </c>
      <c r="H189" s="43">
        <f t="shared" si="60"/>
        <v>11.876040000000001</v>
      </c>
      <c r="I189" s="43">
        <v>0</v>
      </c>
      <c r="J189" s="43">
        <v>0</v>
      </c>
      <c r="K189" s="43">
        <v>0</v>
      </c>
      <c r="L189" s="43">
        <f>11876.04/1000</f>
        <v>11.876040000000001</v>
      </c>
      <c r="M189" s="43">
        <v>11.9964</v>
      </c>
      <c r="N189" s="43">
        <v>0</v>
      </c>
      <c r="O189" s="43">
        <v>0</v>
      </c>
      <c r="P189" s="43">
        <v>0</v>
      </c>
      <c r="Q189" s="43">
        <f t="shared" si="61"/>
        <v>13.345559999999997</v>
      </c>
      <c r="R189" s="43">
        <f t="shared" si="63"/>
        <v>11.876040000000001</v>
      </c>
      <c r="S189" s="45">
        <v>1</v>
      </c>
      <c r="T189" s="46" t="s">
        <v>407</v>
      </c>
      <c r="U189" s="21"/>
      <c r="V189" s="22"/>
      <c r="X189" s="24"/>
    </row>
    <row r="190" spans="1:28" s="23" customFormat="1" ht="31.5" x14ac:dyDescent="0.25">
      <c r="A190" s="40" t="s">
        <v>331</v>
      </c>
      <c r="B190" s="49" t="s">
        <v>408</v>
      </c>
      <c r="C190" s="42" t="s">
        <v>409</v>
      </c>
      <c r="D190" s="43">
        <v>0.47159999999999996</v>
      </c>
      <c r="E190" s="43">
        <v>0</v>
      </c>
      <c r="F190" s="43">
        <f t="shared" si="59"/>
        <v>0.47159999999999996</v>
      </c>
      <c r="G190" s="44">
        <v>0.47159999999999996</v>
      </c>
      <c r="H190" s="43">
        <f t="shared" si="60"/>
        <v>0.47</v>
      </c>
      <c r="I190" s="43">
        <v>0</v>
      </c>
      <c r="J190" s="43">
        <f>470/1000</f>
        <v>0.47</v>
      </c>
      <c r="K190" s="43">
        <v>0</v>
      </c>
      <c r="L190" s="43">
        <v>0</v>
      </c>
      <c r="M190" s="43">
        <v>0.47160000000000002</v>
      </c>
      <c r="N190" s="43">
        <v>0</v>
      </c>
      <c r="O190" s="43">
        <v>0</v>
      </c>
      <c r="P190" s="43">
        <v>0</v>
      </c>
      <c r="Q190" s="43">
        <f t="shared" si="61"/>
        <v>1.5999999999999903E-3</v>
      </c>
      <c r="R190" s="43">
        <f t="shared" si="63"/>
        <v>0.47</v>
      </c>
      <c r="S190" s="45">
        <v>1</v>
      </c>
      <c r="T190" s="52" t="s">
        <v>407</v>
      </c>
      <c r="U190" s="21"/>
      <c r="V190" s="22"/>
      <c r="X190" s="24"/>
    </row>
    <row r="191" spans="1:28" s="23" customFormat="1" ht="47.25" x14ac:dyDescent="0.25">
      <c r="A191" s="40" t="s">
        <v>331</v>
      </c>
      <c r="B191" s="49" t="s">
        <v>410</v>
      </c>
      <c r="C191" s="42" t="s">
        <v>411</v>
      </c>
      <c r="D191" s="43">
        <v>3.1080000000000001</v>
      </c>
      <c r="E191" s="43">
        <v>0</v>
      </c>
      <c r="F191" s="43">
        <f t="shared" si="59"/>
        <v>3.1080000000000001</v>
      </c>
      <c r="G191" s="44">
        <v>0.98399999999999999</v>
      </c>
      <c r="H191" s="43">
        <f t="shared" si="60"/>
        <v>0.89237369</v>
      </c>
      <c r="I191" s="43">
        <v>0</v>
      </c>
      <c r="J191" s="43">
        <f>892.37369/1000</f>
        <v>0.89237369</v>
      </c>
      <c r="K191" s="43">
        <v>0</v>
      </c>
      <c r="L191" s="43">
        <v>0</v>
      </c>
      <c r="M191" s="43">
        <v>0.98399999999999999</v>
      </c>
      <c r="N191" s="43">
        <v>0</v>
      </c>
      <c r="O191" s="43">
        <v>0</v>
      </c>
      <c r="P191" s="43">
        <v>0</v>
      </c>
      <c r="Q191" s="43">
        <f t="shared" si="61"/>
        <v>2.2156263100000002</v>
      </c>
      <c r="R191" s="43">
        <f t="shared" si="63"/>
        <v>0.89237369</v>
      </c>
      <c r="S191" s="45">
        <v>1</v>
      </c>
      <c r="T191" s="52" t="s">
        <v>407</v>
      </c>
      <c r="U191" s="21"/>
      <c r="V191" s="22"/>
      <c r="X191" s="24"/>
    </row>
    <row r="192" spans="1:28" s="23" customFormat="1" ht="47.25" x14ac:dyDescent="0.25">
      <c r="A192" s="40" t="s">
        <v>331</v>
      </c>
      <c r="B192" s="49" t="s">
        <v>412</v>
      </c>
      <c r="C192" s="42" t="s">
        <v>413</v>
      </c>
      <c r="D192" s="43">
        <v>11.7156</v>
      </c>
      <c r="E192" s="43">
        <v>0</v>
      </c>
      <c r="F192" s="43">
        <f t="shared" si="59"/>
        <v>11.7156</v>
      </c>
      <c r="G192" s="44">
        <v>3.5951999999999997</v>
      </c>
      <c r="H192" s="43">
        <f t="shared" si="60"/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3.5951999999999997</v>
      </c>
      <c r="N192" s="43">
        <v>0</v>
      </c>
      <c r="O192" s="43">
        <v>0</v>
      </c>
      <c r="P192" s="43">
        <v>0</v>
      </c>
      <c r="Q192" s="43">
        <f t="shared" si="61"/>
        <v>11.7156</v>
      </c>
      <c r="R192" s="43">
        <f t="shared" si="63"/>
        <v>0</v>
      </c>
      <c r="S192" s="45">
        <v>0</v>
      </c>
      <c r="T192" s="46" t="s">
        <v>31</v>
      </c>
      <c r="U192" s="21"/>
      <c r="V192" s="22"/>
      <c r="X192" s="24"/>
    </row>
    <row r="193" spans="1:28" s="23" customFormat="1" ht="31.5" x14ac:dyDescent="0.25">
      <c r="A193" s="40" t="s">
        <v>331</v>
      </c>
      <c r="B193" s="49" t="s">
        <v>414</v>
      </c>
      <c r="C193" s="42" t="s">
        <v>415</v>
      </c>
      <c r="D193" s="43">
        <v>5.5404</v>
      </c>
      <c r="E193" s="43">
        <v>0</v>
      </c>
      <c r="F193" s="43">
        <f t="shared" si="59"/>
        <v>5.5404</v>
      </c>
      <c r="G193" s="44">
        <v>3.5531999999999999</v>
      </c>
      <c r="H193" s="43">
        <f t="shared" si="60"/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3.5531999999999999</v>
      </c>
      <c r="N193" s="43">
        <v>0</v>
      </c>
      <c r="O193" s="43">
        <v>0</v>
      </c>
      <c r="P193" s="43">
        <v>0</v>
      </c>
      <c r="Q193" s="43">
        <f t="shared" si="61"/>
        <v>5.5404</v>
      </c>
      <c r="R193" s="43">
        <f t="shared" si="63"/>
        <v>0</v>
      </c>
      <c r="S193" s="45">
        <v>0</v>
      </c>
      <c r="T193" s="46" t="s">
        <v>31</v>
      </c>
      <c r="U193" s="21"/>
      <c r="V193" s="22"/>
      <c r="X193" s="24"/>
    </row>
    <row r="194" spans="1:28" s="23" customFormat="1" ht="31.5" x14ac:dyDescent="0.25">
      <c r="A194" s="40" t="s">
        <v>331</v>
      </c>
      <c r="B194" s="49" t="s">
        <v>416</v>
      </c>
      <c r="C194" s="42" t="s">
        <v>417</v>
      </c>
      <c r="D194" s="43">
        <v>5.4047999999999998</v>
      </c>
      <c r="E194" s="43">
        <v>0</v>
      </c>
      <c r="F194" s="43">
        <f t="shared" si="59"/>
        <v>5.4047999999999998</v>
      </c>
      <c r="G194" s="44">
        <v>5.4047999999999998</v>
      </c>
      <c r="H194" s="43">
        <f t="shared" si="60"/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5.4047999999999998</v>
      </c>
      <c r="N194" s="43">
        <v>0</v>
      </c>
      <c r="O194" s="43">
        <v>0</v>
      </c>
      <c r="P194" s="43">
        <v>0</v>
      </c>
      <c r="Q194" s="43">
        <f t="shared" si="61"/>
        <v>5.4047999999999998</v>
      </c>
      <c r="R194" s="43">
        <f t="shared" si="63"/>
        <v>0</v>
      </c>
      <c r="S194" s="45">
        <v>0</v>
      </c>
      <c r="T194" s="46" t="s">
        <v>31</v>
      </c>
      <c r="U194" s="21"/>
      <c r="V194" s="22"/>
      <c r="X194" s="24"/>
    </row>
    <row r="195" spans="1:28" s="23" customFormat="1" ht="31.5" x14ac:dyDescent="0.25">
      <c r="A195" s="40" t="s">
        <v>331</v>
      </c>
      <c r="B195" s="49" t="s">
        <v>418</v>
      </c>
      <c r="C195" s="42" t="s">
        <v>419</v>
      </c>
      <c r="D195" s="43">
        <v>4.4748000000000001</v>
      </c>
      <c r="E195" s="43">
        <v>0</v>
      </c>
      <c r="F195" s="43">
        <f t="shared" si="59"/>
        <v>4.4748000000000001</v>
      </c>
      <c r="G195" s="44">
        <v>4.4748000000000001</v>
      </c>
      <c r="H195" s="43">
        <f t="shared" si="60"/>
        <v>3.9918400000000003</v>
      </c>
      <c r="I195" s="43">
        <v>0</v>
      </c>
      <c r="J195" s="43">
        <v>0</v>
      </c>
      <c r="K195" s="43">
        <v>0</v>
      </c>
      <c r="L195" s="43">
        <f>3991.84/1000</f>
        <v>3.9918400000000003</v>
      </c>
      <c r="M195" s="43">
        <v>4.4748000000000001</v>
      </c>
      <c r="N195" s="43">
        <v>0</v>
      </c>
      <c r="O195" s="43">
        <v>0</v>
      </c>
      <c r="P195" s="43">
        <v>0</v>
      </c>
      <c r="Q195" s="43">
        <f t="shared" si="61"/>
        <v>0.48295999999999983</v>
      </c>
      <c r="R195" s="43">
        <f t="shared" si="63"/>
        <v>3.9918400000000003</v>
      </c>
      <c r="S195" s="45">
        <v>1</v>
      </c>
      <c r="T195" s="46" t="s">
        <v>407</v>
      </c>
      <c r="U195" s="21"/>
      <c r="V195" s="22"/>
      <c r="X195" s="24"/>
    </row>
    <row r="196" spans="1:28" s="23" customFormat="1" ht="31.9" customHeight="1" x14ac:dyDescent="0.25">
      <c r="A196" s="151" t="s">
        <v>331</v>
      </c>
      <c r="B196" s="49" t="s">
        <v>420</v>
      </c>
      <c r="C196" s="152" t="s">
        <v>421</v>
      </c>
      <c r="D196" s="88" t="s">
        <v>31</v>
      </c>
      <c r="E196" s="43" t="s">
        <v>31</v>
      </c>
      <c r="F196" s="43" t="s">
        <v>31</v>
      </c>
      <c r="G196" s="44" t="s">
        <v>31</v>
      </c>
      <c r="H196" s="43">
        <f>J196+L196+N196+P196</f>
        <v>0.4355</v>
      </c>
      <c r="I196" s="43" t="s">
        <v>31</v>
      </c>
      <c r="J196" s="43">
        <v>0</v>
      </c>
      <c r="K196" s="43" t="s">
        <v>31</v>
      </c>
      <c r="L196" s="43">
        <v>0.4355</v>
      </c>
      <c r="M196" s="43" t="s">
        <v>31</v>
      </c>
      <c r="N196" s="43">
        <v>0</v>
      </c>
      <c r="O196" s="43" t="s">
        <v>31</v>
      </c>
      <c r="P196" s="43">
        <v>0</v>
      </c>
      <c r="Q196" s="43" t="s">
        <v>31</v>
      </c>
      <c r="R196" s="43" t="s">
        <v>31</v>
      </c>
      <c r="S196" s="45" t="s">
        <v>31</v>
      </c>
      <c r="T196" s="46" t="s">
        <v>422</v>
      </c>
      <c r="U196" s="21"/>
      <c r="V196" s="22"/>
      <c r="X196" s="24"/>
    </row>
    <row r="197" spans="1:28" s="23" customFormat="1" ht="31.9" customHeight="1" x14ac:dyDescent="0.25">
      <c r="A197" s="40" t="s">
        <v>331</v>
      </c>
      <c r="B197" s="49" t="s">
        <v>423</v>
      </c>
      <c r="C197" s="42" t="s">
        <v>424</v>
      </c>
      <c r="D197" s="43">
        <v>13.614000000000001</v>
      </c>
      <c r="E197" s="43">
        <v>0</v>
      </c>
      <c r="F197" s="43">
        <f t="shared" si="59"/>
        <v>13.614000000000001</v>
      </c>
      <c r="G197" s="44">
        <v>6.4847999999999999</v>
      </c>
      <c r="H197" s="43">
        <f t="shared" si="60"/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6.4847999999999999</v>
      </c>
      <c r="N197" s="43">
        <v>0</v>
      </c>
      <c r="O197" s="43">
        <v>0</v>
      </c>
      <c r="P197" s="43">
        <v>0</v>
      </c>
      <c r="Q197" s="43">
        <f t="shared" si="61"/>
        <v>13.614000000000001</v>
      </c>
      <c r="R197" s="43">
        <f t="shared" si="63"/>
        <v>0</v>
      </c>
      <c r="S197" s="45">
        <v>0</v>
      </c>
      <c r="T197" s="46" t="s">
        <v>31</v>
      </c>
      <c r="U197" s="21"/>
      <c r="V197" s="22"/>
      <c r="X197" s="24"/>
    </row>
    <row r="198" spans="1:28" s="23" customFormat="1" ht="31.5" x14ac:dyDescent="0.25">
      <c r="A198" s="40" t="s">
        <v>331</v>
      </c>
      <c r="B198" s="49" t="s">
        <v>425</v>
      </c>
      <c r="C198" s="42" t="s">
        <v>426</v>
      </c>
      <c r="D198" s="43">
        <v>4.8035999999999994</v>
      </c>
      <c r="E198" s="43">
        <v>0</v>
      </c>
      <c r="F198" s="43">
        <f t="shared" si="59"/>
        <v>4.8035999999999994</v>
      </c>
      <c r="G198" s="44">
        <v>4.8035999999999994</v>
      </c>
      <c r="H198" s="43">
        <f t="shared" si="60"/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4.8036000000000003</v>
      </c>
      <c r="P198" s="43">
        <v>0</v>
      </c>
      <c r="Q198" s="43">
        <f t="shared" si="61"/>
        <v>4.8035999999999994</v>
      </c>
      <c r="R198" s="43">
        <f t="shared" si="63"/>
        <v>0</v>
      </c>
      <c r="S198" s="45">
        <v>0</v>
      </c>
      <c r="T198" s="46" t="s">
        <v>31</v>
      </c>
      <c r="U198" s="21"/>
      <c r="V198" s="22"/>
      <c r="X198" s="24"/>
    </row>
    <row r="199" spans="1:28" s="23" customFormat="1" ht="78.75" x14ac:dyDescent="0.25">
      <c r="A199" s="40" t="s">
        <v>331</v>
      </c>
      <c r="B199" s="49" t="s">
        <v>427</v>
      </c>
      <c r="C199" s="42" t="s">
        <v>428</v>
      </c>
      <c r="D199" s="43" t="s">
        <v>31</v>
      </c>
      <c r="E199" s="43" t="s">
        <v>31</v>
      </c>
      <c r="F199" s="43" t="s">
        <v>31</v>
      </c>
      <c r="G199" s="44" t="s">
        <v>31</v>
      </c>
      <c r="H199" s="43">
        <f t="shared" si="60"/>
        <v>1.2840000000000001E-2</v>
      </c>
      <c r="I199" s="43" t="s">
        <v>31</v>
      </c>
      <c r="J199" s="43">
        <v>0</v>
      </c>
      <c r="K199" s="43" t="s">
        <v>31</v>
      </c>
      <c r="L199" s="43">
        <v>1.2840000000000001E-2</v>
      </c>
      <c r="M199" s="43" t="s">
        <v>31</v>
      </c>
      <c r="N199" s="43">
        <v>0</v>
      </c>
      <c r="O199" s="43" t="s">
        <v>31</v>
      </c>
      <c r="P199" s="43">
        <v>0</v>
      </c>
      <c r="Q199" s="43" t="s">
        <v>31</v>
      </c>
      <c r="R199" s="43" t="s">
        <v>31</v>
      </c>
      <c r="S199" s="45" t="s">
        <v>31</v>
      </c>
      <c r="T199" s="46" t="s">
        <v>31</v>
      </c>
      <c r="U199" s="21"/>
      <c r="V199" s="22"/>
      <c r="X199" s="24"/>
      <c r="AA199" s="59"/>
      <c r="AB199" s="59"/>
    </row>
    <row r="200" spans="1:28" s="23" customFormat="1" ht="63" x14ac:dyDescent="0.25">
      <c r="A200" s="89" t="s">
        <v>331</v>
      </c>
      <c r="B200" s="41" t="s">
        <v>429</v>
      </c>
      <c r="C200" s="42" t="s">
        <v>430</v>
      </c>
      <c r="D200" s="43">
        <v>72.597624999999994</v>
      </c>
      <c r="E200" s="43">
        <v>72.588925000000003</v>
      </c>
      <c r="F200" s="43">
        <f t="shared" si="59"/>
        <v>8.6999999999903821E-3</v>
      </c>
      <c r="G200" s="44">
        <v>5.3999999999999994E-3</v>
      </c>
      <c r="H200" s="43">
        <f t="shared" si="60"/>
        <v>0</v>
      </c>
      <c r="I200" s="43">
        <v>5.3999999999999994E-3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f t="shared" si="61"/>
        <v>8.6999999999903821E-3</v>
      </c>
      <c r="R200" s="43">
        <f t="shared" si="63"/>
        <v>-5.3999999999999994E-3</v>
      </c>
      <c r="S200" s="45">
        <f>R200/(I200+K200)</f>
        <v>-1</v>
      </c>
      <c r="T200" s="90" t="s">
        <v>138</v>
      </c>
      <c r="U200" s="21"/>
      <c r="V200" s="22"/>
      <c r="X200" s="24"/>
      <c r="AA200" s="59"/>
      <c r="AB200" s="59"/>
    </row>
    <row r="201" spans="1:28" s="23" customFormat="1" ht="47.25" x14ac:dyDescent="0.25">
      <c r="A201" s="89" t="s">
        <v>331</v>
      </c>
      <c r="B201" s="41" t="s">
        <v>431</v>
      </c>
      <c r="C201" s="42" t="s">
        <v>432</v>
      </c>
      <c r="D201" s="43">
        <v>57.346450000000004</v>
      </c>
      <c r="E201" s="43">
        <v>56.384594</v>
      </c>
      <c r="F201" s="43">
        <f t="shared" si="59"/>
        <v>0.96185600000000449</v>
      </c>
      <c r="G201" s="44">
        <v>0.78225600000000484</v>
      </c>
      <c r="H201" s="43">
        <f t="shared" si="60"/>
        <v>0.78555599999999992</v>
      </c>
      <c r="I201" s="43">
        <v>0.77325599999999994</v>
      </c>
      <c r="J201" s="43">
        <v>0.78105599999999997</v>
      </c>
      <c r="K201" s="43">
        <v>0</v>
      </c>
      <c r="L201" s="43">
        <v>4.4999999999999997E-3</v>
      </c>
      <c r="M201" s="43">
        <v>0</v>
      </c>
      <c r="N201" s="43">
        <v>0</v>
      </c>
      <c r="O201" s="43">
        <v>8.9999999999999993E-3</v>
      </c>
      <c r="P201" s="43">
        <v>0</v>
      </c>
      <c r="Q201" s="43">
        <f t="shared" si="61"/>
        <v>0.17630000000000456</v>
      </c>
      <c r="R201" s="43">
        <f t="shared" si="63"/>
        <v>1.2299999999999978E-2</v>
      </c>
      <c r="S201" s="45">
        <f>R201/(I201+K201)</f>
        <v>1.5906763090102086E-2</v>
      </c>
      <c r="T201" s="46" t="s">
        <v>326</v>
      </c>
      <c r="U201" s="21"/>
      <c r="V201" s="22"/>
      <c r="X201" s="24"/>
      <c r="AA201" s="59"/>
      <c r="AB201" s="59"/>
    </row>
    <row r="202" spans="1:28" s="23" customFormat="1" x14ac:dyDescent="0.25">
      <c r="A202" s="31" t="s">
        <v>433</v>
      </c>
      <c r="B202" s="36" t="s">
        <v>434</v>
      </c>
      <c r="C202" s="33" t="s">
        <v>30</v>
      </c>
      <c r="D202" s="34">
        <f t="shared" ref="D202:R202" si="64">SUM(D203,D222,D237,D258,D265,D271,D272)</f>
        <v>8978.2088708007323</v>
      </c>
      <c r="E202" s="34">
        <f t="shared" si="64"/>
        <v>843.94153647999997</v>
      </c>
      <c r="F202" s="34">
        <f t="shared" si="64"/>
        <v>8134.2673343207307</v>
      </c>
      <c r="G202" s="34">
        <f t="shared" si="64"/>
        <v>354.44172388753225</v>
      </c>
      <c r="H202" s="34">
        <f t="shared" si="64"/>
        <v>106.11871231000001</v>
      </c>
      <c r="I202" s="34">
        <f t="shared" si="64"/>
        <v>28.147265943100003</v>
      </c>
      <c r="J202" s="34">
        <f t="shared" si="64"/>
        <v>33.293888409999994</v>
      </c>
      <c r="K202" s="34">
        <f t="shared" si="64"/>
        <v>13.220540417500001</v>
      </c>
      <c r="L202" s="34">
        <f t="shared" si="64"/>
        <v>72.824823899999998</v>
      </c>
      <c r="M202" s="34">
        <f t="shared" si="64"/>
        <v>60.730453543430002</v>
      </c>
      <c r="N202" s="34">
        <f t="shared" si="64"/>
        <v>0</v>
      </c>
      <c r="O202" s="34">
        <f t="shared" si="64"/>
        <v>252.34346398149998</v>
      </c>
      <c r="P202" s="34">
        <f t="shared" si="64"/>
        <v>0</v>
      </c>
      <c r="Q202" s="34">
        <f t="shared" si="64"/>
        <v>8033.3359780707315</v>
      </c>
      <c r="R202" s="34">
        <f t="shared" si="64"/>
        <v>59.563549889400008</v>
      </c>
      <c r="S202" s="29">
        <f>R202/(I202+K202)</f>
        <v>1.4398527533751513</v>
      </c>
      <c r="T202" s="35" t="s">
        <v>31</v>
      </c>
      <c r="U202" s="21"/>
      <c r="V202" s="22"/>
      <c r="X202" s="24"/>
    </row>
    <row r="203" spans="1:28" s="23" customFormat="1" ht="31.5" x14ac:dyDescent="0.25">
      <c r="A203" s="31" t="s">
        <v>435</v>
      </c>
      <c r="B203" s="36" t="s">
        <v>49</v>
      </c>
      <c r="C203" s="33" t="s">
        <v>30</v>
      </c>
      <c r="D203" s="34">
        <f t="shared" ref="D203:P203" si="65">D204+D207+D210+D221</f>
        <v>581.98542637793219</v>
      </c>
      <c r="E203" s="34">
        <f t="shared" si="65"/>
        <v>363.44519578000001</v>
      </c>
      <c r="F203" s="34">
        <f t="shared" si="65"/>
        <v>218.54023059793221</v>
      </c>
      <c r="G203" s="34">
        <f t="shared" si="65"/>
        <v>50.076826407932202</v>
      </c>
      <c r="H203" s="34">
        <f t="shared" si="65"/>
        <v>18.042304269999999</v>
      </c>
      <c r="I203" s="34">
        <f>I204+I207+I210+I221</f>
        <v>7.33</v>
      </c>
      <c r="J203" s="34">
        <f t="shared" si="65"/>
        <v>4.7888780200000003</v>
      </c>
      <c r="K203" s="34">
        <f>K204+K207+K210+K221</f>
        <v>8.093</v>
      </c>
      <c r="L203" s="34">
        <f t="shared" si="65"/>
        <v>13.253426249999997</v>
      </c>
      <c r="M203" s="34">
        <f>M204+M207+M210+M221</f>
        <v>25.833826405929997</v>
      </c>
      <c r="N203" s="34">
        <f t="shared" si="65"/>
        <v>0</v>
      </c>
      <c r="O203" s="34">
        <f t="shared" si="65"/>
        <v>8.82</v>
      </c>
      <c r="P203" s="34">
        <f t="shared" si="65"/>
        <v>0</v>
      </c>
      <c r="Q203" s="34">
        <f>Q204+Q207+Q210+Q221</f>
        <v>200.49792632793219</v>
      </c>
      <c r="R203" s="34">
        <f>R204+R207+R210+R221</f>
        <v>2.6193042699999989</v>
      </c>
      <c r="S203" s="29">
        <f>R203/(I203+K203)</f>
        <v>0.16983104908253899</v>
      </c>
      <c r="T203" s="35" t="s">
        <v>31</v>
      </c>
      <c r="U203" s="21"/>
      <c r="V203" s="22"/>
      <c r="X203" s="24"/>
    </row>
    <row r="204" spans="1:28" s="23" customFormat="1" ht="63" x14ac:dyDescent="0.25">
      <c r="A204" s="31" t="s">
        <v>436</v>
      </c>
      <c r="B204" s="36" t="s">
        <v>51</v>
      </c>
      <c r="C204" s="33" t="s">
        <v>30</v>
      </c>
      <c r="D204" s="34">
        <f t="shared" ref="D204:P204" si="66">SUM(D205:D206)</f>
        <v>0</v>
      </c>
      <c r="E204" s="34">
        <f t="shared" si="66"/>
        <v>0</v>
      </c>
      <c r="F204" s="34">
        <f t="shared" si="66"/>
        <v>0</v>
      </c>
      <c r="G204" s="34">
        <f t="shared" si="66"/>
        <v>0</v>
      </c>
      <c r="H204" s="34">
        <f t="shared" si="66"/>
        <v>0</v>
      </c>
      <c r="I204" s="34">
        <f>SUM(I205:I206)</f>
        <v>0</v>
      </c>
      <c r="J204" s="34">
        <f t="shared" si="66"/>
        <v>0</v>
      </c>
      <c r="K204" s="34">
        <f>SUM(K205:K206)</f>
        <v>0</v>
      </c>
      <c r="L204" s="34">
        <f t="shared" si="66"/>
        <v>0</v>
      </c>
      <c r="M204" s="34">
        <f>SUM(M205:M206)</f>
        <v>0</v>
      </c>
      <c r="N204" s="34">
        <f t="shared" si="66"/>
        <v>0</v>
      </c>
      <c r="O204" s="34">
        <f t="shared" si="66"/>
        <v>0</v>
      </c>
      <c r="P204" s="34">
        <f t="shared" si="66"/>
        <v>0</v>
      </c>
      <c r="Q204" s="34">
        <f>SUM(Q205:Q206)</f>
        <v>0</v>
      </c>
      <c r="R204" s="34">
        <f>SUM(R205:R206)</f>
        <v>0</v>
      </c>
      <c r="S204" s="29">
        <v>0</v>
      </c>
      <c r="T204" s="35" t="s">
        <v>31</v>
      </c>
      <c r="U204" s="21"/>
      <c r="V204" s="22"/>
      <c r="X204" s="24"/>
    </row>
    <row r="205" spans="1:28" s="23" customFormat="1" ht="31.5" x14ac:dyDescent="0.25">
      <c r="A205" s="31" t="s">
        <v>437</v>
      </c>
      <c r="B205" s="36" t="s">
        <v>55</v>
      </c>
      <c r="C205" s="33" t="s">
        <v>30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29">
        <v>0</v>
      </c>
      <c r="T205" s="35" t="s">
        <v>31</v>
      </c>
      <c r="U205" s="21"/>
      <c r="V205" s="22"/>
      <c r="X205" s="24"/>
    </row>
    <row r="206" spans="1:28" s="23" customFormat="1" ht="31.5" x14ac:dyDescent="0.25">
      <c r="A206" s="31" t="s">
        <v>438</v>
      </c>
      <c r="B206" s="36" t="s">
        <v>55</v>
      </c>
      <c r="C206" s="33" t="s">
        <v>30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29">
        <v>0</v>
      </c>
      <c r="T206" s="35" t="s">
        <v>31</v>
      </c>
      <c r="U206" s="21"/>
      <c r="V206" s="22"/>
      <c r="X206" s="24"/>
    </row>
    <row r="207" spans="1:28" s="23" customFormat="1" ht="47.25" x14ac:dyDescent="0.25">
      <c r="A207" s="31" t="s">
        <v>439</v>
      </c>
      <c r="B207" s="36" t="s">
        <v>57</v>
      </c>
      <c r="C207" s="33" t="s">
        <v>30</v>
      </c>
      <c r="D207" s="34">
        <f t="shared" ref="D207:R207" si="67">SUM(D208)</f>
        <v>0</v>
      </c>
      <c r="E207" s="34">
        <f t="shared" si="67"/>
        <v>0</v>
      </c>
      <c r="F207" s="34">
        <f t="shared" si="67"/>
        <v>0</v>
      </c>
      <c r="G207" s="34">
        <f t="shared" si="67"/>
        <v>0</v>
      </c>
      <c r="H207" s="34">
        <f t="shared" si="67"/>
        <v>0</v>
      </c>
      <c r="I207" s="34">
        <f t="shared" si="67"/>
        <v>0</v>
      </c>
      <c r="J207" s="34">
        <f t="shared" si="67"/>
        <v>0</v>
      </c>
      <c r="K207" s="34">
        <f t="shared" si="67"/>
        <v>0</v>
      </c>
      <c r="L207" s="34">
        <f t="shared" si="67"/>
        <v>0</v>
      </c>
      <c r="M207" s="34">
        <f t="shared" si="67"/>
        <v>0</v>
      </c>
      <c r="N207" s="34">
        <f t="shared" si="67"/>
        <v>0</v>
      </c>
      <c r="O207" s="34">
        <f t="shared" si="67"/>
        <v>0</v>
      </c>
      <c r="P207" s="34">
        <f t="shared" si="67"/>
        <v>0</v>
      </c>
      <c r="Q207" s="34">
        <f t="shared" si="67"/>
        <v>0</v>
      </c>
      <c r="R207" s="34">
        <f t="shared" si="67"/>
        <v>0</v>
      </c>
      <c r="S207" s="29">
        <v>0</v>
      </c>
      <c r="T207" s="35" t="s">
        <v>31</v>
      </c>
      <c r="U207" s="21"/>
      <c r="V207" s="22"/>
      <c r="X207" s="24"/>
    </row>
    <row r="208" spans="1:28" s="23" customFormat="1" ht="31.5" x14ac:dyDescent="0.25">
      <c r="A208" s="31" t="s">
        <v>440</v>
      </c>
      <c r="B208" s="36" t="s">
        <v>55</v>
      </c>
      <c r="C208" s="33" t="s">
        <v>30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29">
        <v>0</v>
      </c>
      <c r="T208" s="35" t="s">
        <v>31</v>
      </c>
      <c r="U208" s="21"/>
      <c r="V208" s="22"/>
      <c r="X208" s="24"/>
    </row>
    <row r="209" spans="1:24" s="23" customFormat="1" ht="31.5" x14ac:dyDescent="0.25">
      <c r="A209" s="31" t="s">
        <v>441</v>
      </c>
      <c r="B209" s="36" t="s">
        <v>55</v>
      </c>
      <c r="C209" s="33" t="s">
        <v>30</v>
      </c>
      <c r="D209" s="34">
        <v>0</v>
      </c>
      <c r="E209" s="34">
        <v>0</v>
      </c>
      <c r="F209" s="34">
        <v>0</v>
      </c>
      <c r="G209" s="34"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4">
        <v>0</v>
      </c>
      <c r="O209" s="34">
        <v>0</v>
      </c>
      <c r="P209" s="34">
        <v>0</v>
      </c>
      <c r="Q209" s="34">
        <v>0</v>
      </c>
      <c r="R209" s="34">
        <v>0</v>
      </c>
      <c r="S209" s="29">
        <v>0</v>
      </c>
      <c r="T209" s="35" t="s">
        <v>31</v>
      </c>
      <c r="U209" s="21"/>
      <c r="V209" s="22"/>
      <c r="X209" s="24"/>
    </row>
    <row r="210" spans="1:24" s="23" customFormat="1" ht="47.25" x14ac:dyDescent="0.25">
      <c r="A210" s="31" t="s">
        <v>442</v>
      </c>
      <c r="B210" s="36" t="s">
        <v>61</v>
      </c>
      <c r="C210" s="33" t="s">
        <v>30</v>
      </c>
      <c r="D210" s="34">
        <f t="shared" ref="D210:P210" si="68">SUM(D211:D215)</f>
        <v>581.98542637793219</v>
      </c>
      <c r="E210" s="34">
        <f t="shared" si="68"/>
        <v>363.44519578000001</v>
      </c>
      <c r="F210" s="34">
        <f t="shared" si="68"/>
        <v>218.54023059793221</v>
      </c>
      <c r="G210" s="34">
        <f t="shared" si="68"/>
        <v>50.076826407932202</v>
      </c>
      <c r="H210" s="34">
        <f t="shared" si="68"/>
        <v>18.042304269999999</v>
      </c>
      <c r="I210" s="34">
        <f>SUM(I211:I215)</f>
        <v>7.33</v>
      </c>
      <c r="J210" s="34">
        <f t="shared" si="68"/>
        <v>4.7888780200000003</v>
      </c>
      <c r="K210" s="34">
        <f>SUM(K211:K215)</f>
        <v>8.093</v>
      </c>
      <c r="L210" s="34">
        <f t="shared" si="68"/>
        <v>13.253426249999997</v>
      </c>
      <c r="M210" s="34">
        <f>SUM(M211:M215)</f>
        <v>25.833826405929997</v>
      </c>
      <c r="N210" s="34">
        <f t="shared" si="68"/>
        <v>0</v>
      </c>
      <c r="O210" s="34">
        <f t="shared" si="68"/>
        <v>8.82</v>
      </c>
      <c r="P210" s="34">
        <f t="shared" si="68"/>
        <v>0</v>
      </c>
      <c r="Q210" s="34">
        <f>SUM(Q211:Q215)</f>
        <v>200.49792632793219</v>
      </c>
      <c r="R210" s="34">
        <f>SUM(R211:R215)</f>
        <v>2.6193042699999989</v>
      </c>
      <c r="S210" s="29">
        <f>R210/(I210+K210)</f>
        <v>0.16983104908253899</v>
      </c>
      <c r="T210" s="35" t="s">
        <v>31</v>
      </c>
      <c r="U210" s="21"/>
      <c r="V210" s="22"/>
      <c r="X210" s="24"/>
    </row>
    <row r="211" spans="1:24" s="23" customFormat="1" ht="63" x14ac:dyDescent="0.25">
      <c r="A211" s="31" t="s">
        <v>443</v>
      </c>
      <c r="B211" s="36" t="s">
        <v>63</v>
      </c>
      <c r="C211" s="33" t="s">
        <v>30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>
        <v>0</v>
      </c>
      <c r="J211" s="34">
        <v>0</v>
      </c>
      <c r="K211" s="34">
        <v>0</v>
      </c>
      <c r="L211" s="34">
        <v>0</v>
      </c>
      <c r="M211" s="34">
        <v>0</v>
      </c>
      <c r="N211" s="34">
        <v>0</v>
      </c>
      <c r="O211" s="34">
        <v>0</v>
      </c>
      <c r="P211" s="34">
        <v>0</v>
      </c>
      <c r="Q211" s="34">
        <v>0</v>
      </c>
      <c r="R211" s="34">
        <v>0</v>
      </c>
      <c r="S211" s="29">
        <v>0</v>
      </c>
      <c r="T211" s="35" t="s">
        <v>31</v>
      </c>
      <c r="U211" s="21"/>
      <c r="V211" s="22"/>
      <c r="X211" s="24"/>
    </row>
    <row r="212" spans="1:24" s="23" customFormat="1" ht="63" x14ac:dyDescent="0.25">
      <c r="A212" s="31" t="s">
        <v>444</v>
      </c>
      <c r="B212" s="36" t="s">
        <v>65</v>
      </c>
      <c r="C212" s="33" t="s">
        <v>30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  <c r="O212" s="34">
        <v>0</v>
      </c>
      <c r="P212" s="34">
        <v>0</v>
      </c>
      <c r="Q212" s="34">
        <v>0</v>
      </c>
      <c r="R212" s="34">
        <v>0</v>
      </c>
      <c r="S212" s="29">
        <v>0</v>
      </c>
      <c r="T212" s="35" t="s">
        <v>31</v>
      </c>
      <c r="U212" s="21"/>
      <c r="V212" s="22"/>
      <c r="X212" s="24"/>
    </row>
    <row r="213" spans="1:24" s="23" customFormat="1" ht="63" x14ac:dyDescent="0.25">
      <c r="A213" s="31" t="s">
        <v>445</v>
      </c>
      <c r="B213" s="36" t="s">
        <v>67</v>
      </c>
      <c r="C213" s="33" t="s">
        <v>30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  <c r="O213" s="34">
        <v>0</v>
      </c>
      <c r="P213" s="34">
        <v>0</v>
      </c>
      <c r="Q213" s="34">
        <v>0</v>
      </c>
      <c r="R213" s="34">
        <v>0</v>
      </c>
      <c r="S213" s="29">
        <v>0</v>
      </c>
      <c r="T213" s="35" t="s">
        <v>31</v>
      </c>
      <c r="U213" s="21"/>
      <c r="V213" s="22"/>
      <c r="X213" s="24"/>
    </row>
    <row r="214" spans="1:24" s="23" customFormat="1" ht="78.75" x14ac:dyDescent="0.25">
      <c r="A214" s="31" t="s">
        <v>446</v>
      </c>
      <c r="B214" s="36" t="s">
        <v>74</v>
      </c>
      <c r="C214" s="33" t="s">
        <v>30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29">
        <v>0</v>
      </c>
      <c r="T214" s="35" t="s">
        <v>31</v>
      </c>
      <c r="U214" s="21"/>
      <c r="V214" s="22"/>
      <c r="X214" s="24"/>
    </row>
    <row r="215" spans="1:24" s="23" customFormat="1" ht="78.75" x14ac:dyDescent="0.25">
      <c r="A215" s="31" t="s">
        <v>447</v>
      </c>
      <c r="B215" s="36" t="s">
        <v>79</v>
      </c>
      <c r="C215" s="33" t="s">
        <v>30</v>
      </c>
      <c r="D215" s="34">
        <f>SUM(D216:D220)</f>
        <v>581.98542637793219</v>
      </c>
      <c r="E215" s="34">
        <f t="shared" ref="E215:R215" si="69">SUM(E216:E220)</f>
        <v>363.44519578000001</v>
      </c>
      <c r="F215" s="34">
        <f t="shared" si="69"/>
        <v>218.54023059793221</v>
      </c>
      <c r="G215" s="34">
        <f t="shared" si="69"/>
        <v>50.076826407932202</v>
      </c>
      <c r="H215" s="34">
        <f t="shared" si="69"/>
        <v>18.042304269999999</v>
      </c>
      <c r="I215" s="34">
        <f t="shared" si="69"/>
        <v>7.33</v>
      </c>
      <c r="J215" s="34">
        <f t="shared" si="69"/>
        <v>4.7888780200000003</v>
      </c>
      <c r="K215" s="34">
        <f t="shared" si="69"/>
        <v>8.093</v>
      </c>
      <c r="L215" s="34">
        <f t="shared" si="69"/>
        <v>13.253426249999997</v>
      </c>
      <c r="M215" s="34">
        <f t="shared" si="69"/>
        <v>25.833826405929997</v>
      </c>
      <c r="N215" s="34">
        <f t="shared" si="69"/>
        <v>0</v>
      </c>
      <c r="O215" s="34">
        <f t="shared" si="69"/>
        <v>8.82</v>
      </c>
      <c r="P215" s="34">
        <f t="shared" si="69"/>
        <v>0</v>
      </c>
      <c r="Q215" s="34">
        <f t="shared" si="69"/>
        <v>200.49792632793219</v>
      </c>
      <c r="R215" s="34">
        <f t="shared" si="69"/>
        <v>2.6193042699999989</v>
      </c>
      <c r="S215" s="29">
        <f>R215/(I215+K215)</f>
        <v>0.16983104908253899</v>
      </c>
      <c r="T215" s="35" t="s">
        <v>31</v>
      </c>
      <c r="U215" s="21"/>
      <c r="V215" s="22"/>
      <c r="X215" s="24"/>
    </row>
    <row r="216" spans="1:24" s="23" customFormat="1" ht="63" x14ac:dyDescent="0.25">
      <c r="A216" s="40" t="s">
        <v>447</v>
      </c>
      <c r="B216" s="47" t="s">
        <v>448</v>
      </c>
      <c r="C216" s="48" t="s">
        <v>449</v>
      </c>
      <c r="D216" s="43">
        <v>193.64725942999999</v>
      </c>
      <c r="E216" s="43">
        <v>193.98569015999999</v>
      </c>
      <c r="F216" s="43">
        <f>D216-E216</f>
        <v>-0.3384307299999989</v>
      </c>
      <c r="G216" s="44">
        <v>-0.33843072999999996</v>
      </c>
      <c r="H216" s="43">
        <f>J216+L216+N216+P216</f>
        <v>-0.33843074000000001</v>
      </c>
      <c r="I216" s="43">
        <v>0</v>
      </c>
      <c r="J216" s="43">
        <v>-0.33843074000000001</v>
      </c>
      <c r="K216" s="43">
        <v>0</v>
      </c>
      <c r="L216" s="43">
        <v>0</v>
      </c>
      <c r="M216" s="43">
        <v>-0.33843072999999996</v>
      </c>
      <c r="N216" s="43">
        <v>0</v>
      </c>
      <c r="O216" s="43">
        <v>0</v>
      </c>
      <c r="P216" s="43">
        <v>0</v>
      </c>
      <c r="Q216" s="43">
        <f>F216-H216</f>
        <v>1.0000001104959466E-8</v>
      </c>
      <c r="R216" s="43">
        <f>H216-(I216+K216)</f>
        <v>-0.33843074000000001</v>
      </c>
      <c r="S216" s="45">
        <v>1</v>
      </c>
      <c r="T216" s="46" t="s">
        <v>450</v>
      </c>
      <c r="U216" s="21"/>
      <c r="V216" s="22"/>
      <c r="X216" s="24"/>
    </row>
    <row r="217" spans="1:24" s="23" customFormat="1" ht="63" x14ac:dyDescent="0.25">
      <c r="A217" s="40" t="s">
        <v>447</v>
      </c>
      <c r="B217" s="47" t="s">
        <v>451</v>
      </c>
      <c r="C217" s="48" t="s">
        <v>452</v>
      </c>
      <c r="D217" s="43">
        <v>15.584263885932202</v>
      </c>
      <c r="E217" s="43">
        <v>0</v>
      </c>
      <c r="F217" s="43">
        <f>D217-E217</f>
        <v>15.584263885932202</v>
      </c>
      <c r="G217" s="44">
        <v>15.584263885932202</v>
      </c>
      <c r="H217" s="43">
        <f>J217+L217+N217+P217</f>
        <v>3.4107285700000003</v>
      </c>
      <c r="I217" s="43">
        <v>0</v>
      </c>
      <c r="J217" s="43">
        <v>0.34553751999999999</v>
      </c>
      <c r="K217" s="43">
        <v>0</v>
      </c>
      <c r="L217" s="43">
        <v>3.0651910500000001</v>
      </c>
      <c r="M217" s="43">
        <v>15.16426388593</v>
      </c>
      <c r="N217" s="43">
        <v>0</v>
      </c>
      <c r="O217" s="43">
        <v>0.42</v>
      </c>
      <c r="P217" s="43">
        <v>0</v>
      </c>
      <c r="Q217" s="43">
        <f>F217-H217</f>
        <v>12.173535315932202</v>
      </c>
      <c r="R217" s="43">
        <f>H217-(I217+K217)</f>
        <v>3.4107285700000003</v>
      </c>
      <c r="S217" s="45">
        <v>1</v>
      </c>
      <c r="T217" s="46" t="s">
        <v>453</v>
      </c>
      <c r="U217" s="21"/>
      <c r="V217" s="22"/>
      <c r="X217" s="24"/>
    </row>
    <row r="218" spans="1:24" s="23" customFormat="1" ht="63" x14ac:dyDescent="0.25">
      <c r="A218" s="40" t="s">
        <v>447</v>
      </c>
      <c r="B218" s="47" t="s">
        <v>454</v>
      </c>
      <c r="C218" s="48" t="s">
        <v>455</v>
      </c>
      <c r="D218" s="43">
        <v>35.102000000000004</v>
      </c>
      <c r="E218" s="43">
        <v>0</v>
      </c>
      <c r="F218" s="43">
        <f>D218-E218</f>
        <v>35.102000000000004</v>
      </c>
      <c r="G218" s="44">
        <v>3.84</v>
      </c>
      <c r="H218" s="43">
        <f>J218+L218+N218+P218</f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3.84</v>
      </c>
      <c r="P218" s="43">
        <v>0</v>
      </c>
      <c r="Q218" s="43">
        <f>F218-H218</f>
        <v>35.102000000000004</v>
      </c>
      <c r="R218" s="43">
        <f>H218-(I218+K218)</f>
        <v>0</v>
      </c>
      <c r="S218" s="45">
        <v>0</v>
      </c>
      <c r="T218" s="46" t="s">
        <v>31</v>
      </c>
      <c r="U218" s="21"/>
      <c r="V218" s="22"/>
      <c r="X218" s="24"/>
    </row>
    <row r="219" spans="1:24" s="23" customFormat="1" ht="47.25" x14ac:dyDescent="0.25">
      <c r="A219" s="40" t="s">
        <v>447</v>
      </c>
      <c r="B219" s="47" t="s">
        <v>456</v>
      </c>
      <c r="C219" s="48" t="s">
        <v>457</v>
      </c>
      <c r="D219" s="43">
        <v>96</v>
      </c>
      <c r="E219" s="43">
        <v>0</v>
      </c>
      <c r="F219" s="43">
        <f>D219-E219</f>
        <v>96</v>
      </c>
      <c r="G219" s="44">
        <v>4.5599999999999996</v>
      </c>
      <c r="H219" s="43">
        <f>J219+L219+N219+P219</f>
        <v>0</v>
      </c>
      <c r="I219" s="43">
        <v>0</v>
      </c>
      <c r="J219" s="43">
        <v>0</v>
      </c>
      <c r="K219" s="43">
        <v>0</v>
      </c>
      <c r="L219" s="43">
        <v>0</v>
      </c>
      <c r="M219" s="43">
        <v>0</v>
      </c>
      <c r="N219" s="43">
        <v>0</v>
      </c>
      <c r="O219" s="43">
        <v>4.5599999999999996</v>
      </c>
      <c r="P219" s="43">
        <v>0</v>
      </c>
      <c r="Q219" s="43">
        <f>F219-H219</f>
        <v>96</v>
      </c>
      <c r="R219" s="43">
        <f>H219-(I219+K219)</f>
        <v>0</v>
      </c>
      <c r="S219" s="45">
        <v>0</v>
      </c>
      <c r="T219" s="46" t="s">
        <v>31</v>
      </c>
      <c r="U219" s="21"/>
      <c r="V219" s="22"/>
      <c r="X219" s="24"/>
    </row>
    <row r="220" spans="1:24" s="23" customFormat="1" ht="78.75" x14ac:dyDescent="0.25">
      <c r="A220" s="53" t="s">
        <v>447</v>
      </c>
      <c r="B220" s="85" t="s">
        <v>458</v>
      </c>
      <c r="C220" s="52" t="s">
        <v>459</v>
      </c>
      <c r="D220" s="43">
        <v>241.651903062</v>
      </c>
      <c r="E220" s="43">
        <v>169.45950562000002</v>
      </c>
      <c r="F220" s="43">
        <f>D220-E220</f>
        <v>72.192397441999987</v>
      </c>
      <c r="G220" s="44">
        <v>26.430993252</v>
      </c>
      <c r="H220" s="43">
        <f>J220+L220+N220+P220</f>
        <v>14.970006439999999</v>
      </c>
      <c r="I220" s="43">
        <v>7.33</v>
      </c>
      <c r="J220" s="43">
        <v>4.7817712400000003</v>
      </c>
      <c r="K220" s="43">
        <v>8.093</v>
      </c>
      <c r="L220" s="43">
        <v>10.188235199999998</v>
      </c>
      <c r="M220" s="43">
        <v>11.00799325</v>
      </c>
      <c r="N220" s="43">
        <v>0</v>
      </c>
      <c r="O220" s="43">
        <v>0</v>
      </c>
      <c r="P220" s="43">
        <v>0</v>
      </c>
      <c r="Q220" s="43">
        <f>F220-H220</f>
        <v>57.222391001999988</v>
      </c>
      <c r="R220" s="43">
        <f>H220-(I220+K220)</f>
        <v>-0.45299356000000124</v>
      </c>
      <c r="S220" s="45">
        <f>R220/(I220+K220)</f>
        <v>-2.9371300006483903E-2</v>
      </c>
      <c r="T220" s="46" t="s">
        <v>460</v>
      </c>
      <c r="U220" s="21"/>
      <c r="V220" s="22"/>
      <c r="X220" s="24"/>
    </row>
    <row r="221" spans="1:24" s="23" customFormat="1" ht="31.5" x14ac:dyDescent="0.25">
      <c r="A221" s="31" t="s">
        <v>461</v>
      </c>
      <c r="B221" s="36" t="s">
        <v>99</v>
      </c>
      <c r="C221" s="33" t="s">
        <v>30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29">
        <v>0</v>
      </c>
      <c r="T221" s="35" t="s">
        <v>31</v>
      </c>
      <c r="U221" s="21"/>
      <c r="V221" s="22"/>
      <c r="X221" s="24"/>
    </row>
    <row r="222" spans="1:24" s="23" customFormat="1" ht="47.25" x14ac:dyDescent="0.25">
      <c r="A222" s="31" t="s">
        <v>462</v>
      </c>
      <c r="B222" s="36" t="s">
        <v>101</v>
      </c>
      <c r="C222" s="33" t="s">
        <v>30</v>
      </c>
      <c r="D222" s="34">
        <f t="shared" ref="D222:P222" si="70">D223+D225+D226+D228</f>
        <v>344.15934697199998</v>
      </c>
      <c r="E222" s="34">
        <f t="shared" si="70"/>
        <v>42.728653190000003</v>
      </c>
      <c r="F222" s="34">
        <f t="shared" si="70"/>
        <v>301.43069378199999</v>
      </c>
      <c r="G222" s="34">
        <f t="shared" si="70"/>
        <v>59.241806000000004</v>
      </c>
      <c r="H222" s="34">
        <f t="shared" si="70"/>
        <v>3.8658089000000002</v>
      </c>
      <c r="I222" s="34">
        <f>I223+I225+I226+I228</f>
        <v>0</v>
      </c>
      <c r="J222" s="34">
        <f t="shared" si="70"/>
        <v>1.8474755699999998</v>
      </c>
      <c r="K222" s="34">
        <f>K223+K225+K226+K228</f>
        <v>3.3939499999999998</v>
      </c>
      <c r="L222" s="34">
        <f t="shared" si="70"/>
        <v>2.0183333300000004</v>
      </c>
      <c r="M222" s="34">
        <f>M223+M225+M226+M228</f>
        <v>20.346200000000003</v>
      </c>
      <c r="N222" s="34">
        <f t="shared" si="70"/>
        <v>0</v>
      </c>
      <c r="O222" s="34">
        <f t="shared" si="70"/>
        <v>35.501656000000004</v>
      </c>
      <c r="P222" s="34">
        <f t="shared" si="70"/>
        <v>0</v>
      </c>
      <c r="Q222" s="34">
        <f>Q223+Q225+Q226+Q228</f>
        <v>298.70488488199999</v>
      </c>
      <c r="R222" s="34">
        <f>R223+R225+R226+R228</f>
        <v>-0.66814109999999993</v>
      </c>
      <c r="S222" s="29">
        <f>R222/(I222+K222)</f>
        <v>-0.19686238748361054</v>
      </c>
      <c r="T222" s="35" t="s">
        <v>31</v>
      </c>
      <c r="U222" s="21"/>
      <c r="V222" s="22"/>
      <c r="X222" s="24"/>
    </row>
    <row r="223" spans="1:24" s="23" customFormat="1" ht="31.5" x14ac:dyDescent="0.25">
      <c r="A223" s="31" t="s">
        <v>463</v>
      </c>
      <c r="B223" s="36" t="s">
        <v>103</v>
      </c>
      <c r="C223" s="33" t="s">
        <v>30</v>
      </c>
      <c r="D223" s="34">
        <f>SUM(D224)</f>
        <v>10.095599999999999</v>
      </c>
      <c r="E223" s="34">
        <f t="shared" ref="E223:R223" si="71">SUM(E224)</f>
        <v>0</v>
      </c>
      <c r="F223" s="34">
        <f t="shared" si="71"/>
        <v>10.095599999999999</v>
      </c>
      <c r="G223" s="34">
        <f t="shared" si="71"/>
        <v>1.5495999999999999</v>
      </c>
      <c r="H223" s="34">
        <f t="shared" si="71"/>
        <v>0</v>
      </c>
      <c r="I223" s="34">
        <f t="shared" si="71"/>
        <v>0</v>
      </c>
      <c r="J223" s="34">
        <f t="shared" si="71"/>
        <v>0</v>
      </c>
      <c r="K223" s="34">
        <f t="shared" si="71"/>
        <v>0</v>
      </c>
      <c r="L223" s="34">
        <f t="shared" si="71"/>
        <v>0</v>
      </c>
      <c r="M223" s="34">
        <f t="shared" si="71"/>
        <v>1.5495999999999999</v>
      </c>
      <c r="N223" s="34">
        <f t="shared" si="71"/>
        <v>0</v>
      </c>
      <c r="O223" s="34">
        <f t="shared" si="71"/>
        <v>0</v>
      </c>
      <c r="P223" s="34">
        <f t="shared" si="71"/>
        <v>0</v>
      </c>
      <c r="Q223" s="34">
        <f t="shared" si="71"/>
        <v>10.095599999999999</v>
      </c>
      <c r="R223" s="34">
        <f t="shared" si="71"/>
        <v>0</v>
      </c>
      <c r="S223" s="29">
        <v>0</v>
      </c>
      <c r="T223" s="35" t="s">
        <v>31</v>
      </c>
      <c r="U223" s="21"/>
      <c r="V223" s="22"/>
      <c r="X223" s="24"/>
    </row>
    <row r="224" spans="1:24" s="23" customFormat="1" ht="31.5" x14ac:dyDescent="0.25">
      <c r="A224" s="40" t="s">
        <v>463</v>
      </c>
      <c r="B224" s="47" t="s">
        <v>464</v>
      </c>
      <c r="C224" s="48" t="s">
        <v>465</v>
      </c>
      <c r="D224" s="43">
        <v>10.095599999999999</v>
      </c>
      <c r="E224" s="43">
        <v>0</v>
      </c>
      <c r="F224" s="43">
        <f>D224-E224</f>
        <v>10.095599999999999</v>
      </c>
      <c r="G224" s="44">
        <v>1.5495999999999999</v>
      </c>
      <c r="H224" s="43">
        <f>J224+L224+N224+P224</f>
        <v>0</v>
      </c>
      <c r="I224" s="43">
        <v>0</v>
      </c>
      <c r="J224" s="43">
        <v>0</v>
      </c>
      <c r="K224" s="43">
        <v>0</v>
      </c>
      <c r="L224" s="43">
        <v>0</v>
      </c>
      <c r="M224" s="43">
        <v>1.5495999999999999</v>
      </c>
      <c r="N224" s="43">
        <v>0</v>
      </c>
      <c r="O224" s="43">
        <v>0</v>
      </c>
      <c r="P224" s="43">
        <v>0</v>
      </c>
      <c r="Q224" s="43">
        <f>F224-H224</f>
        <v>10.095599999999999</v>
      </c>
      <c r="R224" s="43">
        <f>H224-(I224+K224)</f>
        <v>0</v>
      </c>
      <c r="S224" s="45">
        <v>0</v>
      </c>
      <c r="T224" s="46" t="s">
        <v>31</v>
      </c>
      <c r="U224" s="21"/>
      <c r="V224" s="22"/>
      <c r="X224" s="24"/>
    </row>
    <row r="225" spans="1:24" s="23" customFormat="1" ht="27" customHeight="1" x14ac:dyDescent="0.25">
      <c r="A225" s="31" t="s">
        <v>466</v>
      </c>
      <c r="B225" s="36" t="s">
        <v>117</v>
      </c>
      <c r="C225" s="33" t="s">
        <v>30</v>
      </c>
      <c r="D225" s="34">
        <v>0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29">
        <v>0</v>
      </c>
      <c r="T225" s="35" t="s">
        <v>31</v>
      </c>
      <c r="U225" s="21"/>
      <c r="V225" s="22"/>
      <c r="X225" s="24"/>
    </row>
    <row r="226" spans="1:24" s="23" customFormat="1" ht="30.75" customHeight="1" x14ac:dyDescent="0.25">
      <c r="A226" s="31" t="s">
        <v>467</v>
      </c>
      <c r="B226" s="36" t="s">
        <v>127</v>
      </c>
      <c r="C226" s="33" t="s">
        <v>30</v>
      </c>
      <c r="D226" s="34">
        <f>SUM(D227)</f>
        <v>16.1356</v>
      </c>
      <c r="E226" s="34">
        <f t="shared" ref="E226:R226" si="72">SUM(E227)</f>
        <v>0</v>
      </c>
      <c r="F226" s="34">
        <f t="shared" si="72"/>
        <v>16.1356</v>
      </c>
      <c r="G226" s="34">
        <f t="shared" si="72"/>
        <v>1.7363999999999999</v>
      </c>
      <c r="H226" s="34">
        <f t="shared" si="72"/>
        <v>0</v>
      </c>
      <c r="I226" s="34">
        <f t="shared" si="72"/>
        <v>0</v>
      </c>
      <c r="J226" s="34">
        <f t="shared" si="72"/>
        <v>0</v>
      </c>
      <c r="K226" s="34">
        <f t="shared" si="72"/>
        <v>0</v>
      </c>
      <c r="L226" s="34">
        <f t="shared" si="72"/>
        <v>0</v>
      </c>
      <c r="M226" s="34">
        <f t="shared" si="72"/>
        <v>1.7364000000000002</v>
      </c>
      <c r="N226" s="34">
        <f t="shared" si="72"/>
        <v>0</v>
      </c>
      <c r="O226" s="34">
        <f t="shared" si="72"/>
        <v>0</v>
      </c>
      <c r="P226" s="34">
        <f t="shared" si="72"/>
        <v>0</v>
      </c>
      <c r="Q226" s="34">
        <f t="shared" si="72"/>
        <v>16.1356</v>
      </c>
      <c r="R226" s="34">
        <f t="shared" si="72"/>
        <v>0</v>
      </c>
      <c r="S226" s="29">
        <v>0</v>
      </c>
      <c r="T226" s="35" t="s">
        <v>31</v>
      </c>
      <c r="U226" s="21"/>
      <c r="V226" s="22"/>
      <c r="X226" s="24"/>
    </row>
    <row r="227" spans="1:24" s="23" customFormat="1" ht="30.75" customHeight="1" x14ac:dyDescent="0.25">
      <c r="A227" s="40" t="s">
        <v>467</v>
      </c>
      <c r="B227" s="47" t="s">
        <v>468</v>
      </c>
      <c r="C227" s="48" t="s">
        <v>469</v>
      </c>
      <c r="D227" s="43">
        <v>16.1356</v>
      </c>
      <c r="E227" s="43">
        <v>0</v>
      </c>
      <c r="F227" s="43">
        <f>D227-E227</f>
        <v>16.1356</v>
      </c>
      <c r="G227" s="44">
        <v>1.7363999999999999</v>
      </c>
      <c r="H227" s="43">
        <f>J227+L227+N227+P227</f>
        <v>0</v>
      </c>
      <c r="I227" s="43">
        <v>0</v>
      </c>
      <c r="J227" s="43">
        <v>0</v>
      </c>
      <c r="K227" s="43">
        <v>0</v>
      </c>
      <c r="L227" s="43">
        <v>0</v>
      </c>
      <c r="M227" s="43">
        <v>1.7364000000000002</v>
      </c>
      <c r="N227" s="43">
        <v>0</v>
      </c>
      <c r="O227" s="43">
        <v>0</v>
      </c>
      <c r="P227" s="43">
        <v>0</v>
      </c>
      <c r="Q227" s="43">
        <f>F227-H227</f>
        <v>16.1356</v>
      </c>
      <c r="R227" s="43">
        <f>H227-(I227+K227)</f>
        <v>0</v>
      </c>
      <c r="S227" s="45">
        <v>0</v>
      </c>
      <c r="T227" s="46" t="s">
        <v>31</v>
      </c>
      <c r="U227" s="21"/>
      <c r="V227" s="22"/>
      <c r="X227" s="24"/>
    </row>
    <row r="228" spans="1:24" s="23" customFormat="1" ht="31.5" x14ac:dyDescent="0.25">
      <c r="A228" s="31" t="s">
        <v>470</v>
      </c>
      <c r="B228" s="36" t="s">
        <v>132</v>
      </c>
      <c r="C228" s="33" t="s">
        <v>30</v>
      </c>
      <c r="D228" s="34">
        <f>SUM(D229:D236)</f>
        <v>317.92814697199998</v>
      </c>
      <c r="E228" s="34">
        <f t="shared" ref="E228:R228" si="73">SUM(E229:E236)</f>
        <v>42.728653190000003</v>
      </c>
      <c r="F228" s="34">
        <f t="shared" si="73"/>
        <v>275.19949378199999</v>
      </c>
      <c r="G228" s="34">
        <f t="shared" si="73"/>
        <v>55.955806000000003</v>
      </c>
      <c r="H228" s="34">
        <f t="shared" si="73"/>
        <v>3.8658089000000002</v>
      </c>
      <c r="I228" s="34">
        <f t="shared" si="73"/>
        <v>0</v>
      </c>
      <c r="J228" s="34">
        <f t="shared" si="73"/>
        <v>1.8474755699999998</v>
      </c>
      <c r="K228" s="34">
        <f t="shared" si="73"/>
        <v>3.3939499999999998</v>
      </c>
      <c r="L228" s="34">
        <f t="shared" si="73"/>
        <v>2.0183333300000004</v>
      </c>
      <c r="M228" s="34">
        <f t="shared" si="73"/>
        <v>17.060200000000002</v>
      </c>
      <c r="N228" s="34">
        <f t="shared" si="73"/>
        <v>0</v>
      </c>
      <c r="O228" s="34">
        <f t="shared" si="73"/>
        <v>35.501656000000004</v>
      </c>
      <c r="P228" s="34">
        <f t="shared" si="73"/>
        <v>0</v>
      </c>
      <c r="Q228" s="34">
        <f t="shared" si="73"/>
        <v>272.47368488199999</v>
      </c>
      <c r="R228" s="34">
        <f t="shared" si="73"/>
        <v>-0.66814109999999993</v>
      </c>
      <c r="S228" s="29">
        <f>R228/(I228+K228)</f>
        <v>-0.19686238748361054</v>
      </c>
      <c r="T228" s="35" t="s">
        <v>31</v>
      </c>
      <c r="U228" s="21"/>
      <c r="V228" s="22"/>
      <c r="X228" s="24"/>
    </row>
    <row r="229" spans="1:24" s="23" customFormat="1" ht="42" customHeight="1" x14ac:dyDescent="0.25">
      <c r="A229" s="40" t="s">
        <v>470</v>
      </c>
      <c r="B229" s="84" t="s">
        <v>471</v>
      </c>
      <c r="C229" s="48" t="s">
        <v>472</v>
      </c>
      <c r="D229" s="43">
        <v>2.9849999999999999</v>
      </c>
      <c r="E229" s="43">
        <v>0</v>
      </c>
      <c r="F229" s="43">
        <f t="shared" ref="F229:F236" si="74">D229-E229</f>
        <v>2.9849999999999999</v>
      </c>
      <c r="G229" s="44">
        <v>2.6429999999999998</v>
      </c>
      <c r="H229" s="43">
        <f t="shared" ref="H229:H236" si="75">J229+L229+N229+P229</f>
        <v>1.57492874</v>
      </c>
      <c r="I229" s="43">
        <v>0</v>
      </c>
      <c r="J229" s="43">
        <v>1.1835679999999999E-2</v>
      </c>
      <c r="K229" s="43">
        <v>0</v>
      </c>
      <c r="L229" s="43">
        <v>1.5630930600000001</v>
      </c>
      <c r="M229" s="43">
        <v>2.6429999999999998</v>
      </c>
      <c r="N229" s="43">
        <v>0</v>
      </c>
      <c r="O229" s="43">
        <v>0</v>
      </c>
      <c r="P229" s="43">
        <v>0</v>
      </c>
      <c r="Q229" s="43">
        <f t="shared" ref="Q229:Q236" si="76">F229-H229</f>
        <v>1.4100712599999998</v>
      </c>
      <c r="R229" s="43">
        <f t="shared" ref="R229:R236" si="77">H229-(I229+K229)</f>
        <v>1.57492874</v>
      </c>
      <c r="S229" s="45">
        <v>1</v>
      </c>
      <c r="T229" s="46" t="s">
        <v>453</v>
      </c>
      <c r="U229" s="21"/>
      <c r="V229" s="22"/>
      <c r="X229" s="24"/>
    </row>
    <row r="230" spans="1:24" s="23" customFormat="1" ht="31.5" x14ac:dyDescent="0.25">
      <c r="A230" s="40" t="s">
        <v>470</v>
      </c>
      <c r="B230" s="41" t="s">
        <v>473</v>
      </c>
      <c r="C230" s="52" t="s">
        <v>474</v>
      </c>
      <c r="D230" s="43">
        <v>86.759999999999991</v>
      </c>
      <c r="E230" s="43">
        <v>14.935320000000001</v>
      </c>
      <c r="F230" s="43">
        <f t="shared" si="74"/>
        <v>71.824679999999987</v>
      </c>
      <c r="G230" s="44">
        <v>3.5027999999999992</v>
      </c>
      <c r="H230" s="43">
        <f t="shared" si="75"/>
        <v>0.3</v>
      </c>
      <c r="I230" s="43">
        <v>0</v>
      </c>
      <c r="J230" s="43">
        <v>0</v>
      </c>
      <c r="K230" s="43">
        <v>0.24299999999999999</v>
      </c>
      <c r="L230" s="43">
        <v>0.3</v>
      </c>
      <c r="M230" s="43">
        <v>2.9578000000000002</v>
      </c>
      <c r="N230" s="43">
        <v>0</v>
      </c>
      <c r="O230" s="43">
        <v>0.30199999999999999</v>
      </c>
      <c r="P230" s="43">
        <v>0</v>
      </c>
      <c r="Q230" s="43">
        <f t="shared" si="76"/>
        <v>71.524679999999989</v>
      </c>
      <c r="R230" s="43">
        <f t="shared" si="77"/>
        <v>5.6999999999999995E-2</v>
      </c>
      <c r="S230" s="45">
        <f>R230/(I230+K230)</f>
        <v>0.23456790123456789</v>
      </c>
      <c r="T230" s="46" t="s">
        <v>31</v>
      </c>
      <c r="U230" s="21"/>
      <c r="V230" s="22"/>
      <c r="X230" s="24"/>
    </row>
    <row r="231" spans="1:24" s="23" customFormat="1" ht="31.5" x14ac:dyDescent="0.25">
      <c r="A231" s="40" t="s">
        <v>470</v>
      </c>
      <c r="B231" s="41" t="s">
        <v>475</v>
      </c>
      <c r="C231" s="52" t="s">
        <v>476</v>
      </c>
      <c r="D231" s="43">
        <v>34.259797648000003</v>
      </c>
      <c r="E231" s="43">
        <v>14.587731589999999</v>
      </c>
      <c r="F231" s="43">
        <f t="shared" si="74"/>
        <v>19.672066058000006</v>
      </c>
      <c r="G231" s="44">
        <v>17.939900000000002</v>
      </c>
      <c r="H231" s="43">
        <f t="shared" si="75"/>
        <v>0.85088016</v>
      </c>
      <c r="I231" s="43">
        <v>0</v>
      </c>
      <c r="J231" s="43">
        <v>0.75263988999999998</v>
      </c>
      <c r="K231" s="43">
        <v>1.909</v>
      </c>
      <c r="L231" s="43">
        <v>9.8240270000000005E-2</v>
      </c>
      <c r="M231" s="43">
        <v>5.51</v>
      </c>
      <c r="N231" s="43">
        <v>0</v>
      </c>
      <c r="O231" s="43">
        <v>10.520899999999999</v>
      </c>
      <c r="P231" s="43">
        <v>0</v>
      </c>
      <c r="Q231" s="43">
        <f t="shared" si="76"/>
        <v>18.821185898000007</v>
      </c>
      <c r="R231" s="43">
        <f t="shared" si="77"/>
        <v>-1.05811984</v>
      </c>
      <c r="S231" s="45">
        <f>R231/(I231+K231)</f>
        <v>-0.55427964379256156</v>
      </c>
      <c r="T231" s="46" t="s">
        <v>141</v>
      </c>
      <c r="U231" s="21"/>
      <c r="V231" s="22"/>
      <c r="X231" s="24"/>
    </row>
    <row r="232" spans="1:24" s="23" customFormat="1" ht="31.5" x14ac:dyDescent="0.25">
      <c r="A232" s="40" t="s">
        <v>470</v>
      </c>
      <c r="B232" s="41" t="s">
        <v>477</v>
      </c>
      <c r="C232" s="52" t="s">
        <v>478</v>
      </c>
      <c r="D232" s="43">
        <v>25.739490000000004</v>
      </c>
      <c r="E232" s="43">
        <v>2.1685320000000003</v>
      </c>
      <c r="F232" s="43">
        <f t="shared" si="74"/>
        <v>23.570958000000005</v>
      </c>
      <c r="G232" s="44">
        <v>11.363155999999998</v>
      </c>
      <c r="H232" s="43">
        <f t="shared" si="75"/>
        <v>0</v>
      </c>
      <c r="I232" s="43">
        <v>0</v>
      </c>
      <c r="J232" s="43">
        <v>0</v>
      </c>
      <c r="K232" s="43">
        <v>1.0309999999999999</v>
      </c>
      <c r="L232" s="43">
        <v>0</v>
      </c>
      <c r="M232" s="43">
        <v>3.8555999999999999</v>
      </c>
      <c r="N232" s="43">
        <v>0</v>
      </c>
      <c r="O232" s="43">
        <v>6.4765559999999995</v>
      </c>
      <c r="P232" s="43">
        <v>0</v>
      </c>
      <c r="Q232" s="43">
        <f t="shared" si="76"/>
        <v>23.570958000000005</v>
      </c>
      <c r="R232" s="43">
        <f t="shared" si="77"/>
        <v>-1.0309999999999999</v>
      </c>
      <c r="S232" s="45">
        <f>R232/(I232+K232)</f>
        <v>-1</v>
      </c>
      <c r="T232" s="46" t="s">
        <v>31</v>
      </c>
      <c r="U232" s="21"/>
      <c r="V232" s="22"/>
      <c r="X232" s="24"/>
    </row>
    <row r="233" spans="1:24" s="23" customFormat="1" ht="31.5" x14ac:dyDescent="0.25">
      <c r="A233" s="40" t="s">
        <v>470</v>
      </c>
      <c r="B233" s="41" t="s">
        <v>479</v>
      </c>
      <c r="C233" s="52" t="s">
        <v>480</v>
      </c>
      <c r="D233" s="43" t="s">
        <v>31</v>
      </c>
      <c r="E233" s="43" t="s">
        <v>31</v>
      </c>
      <c r="F233" s="43" t="s">
        <v>31</v>
      </c>
      <c r="G233" s="44" t="s">
        <v>31</v>
      </c>
      <c r="H233" s="43">
        <f t="shared" si="75"/>
        <v>1.1399999999999999</v>
      </c>
      <c r="I233" s="43" t="s">
        <v>31</v>
      </c>
      <c r="J233" s="43">
        <v>1.083</v>
      </c>
      <c r="K233" s="43" t="s">
        <v>31</v>
      </c>
      <c r="L233" s="43">
        <v>5.7000000000000002E-2</v>
      </c>
      <c r="M233" s="43" t="s">
        <v>31</v>
      </c>
      <c r="N233" s="43">
        <v>0</v>
      </c>
      <c r="O233" s="43" t="s">
        <v>31</v>
      </c>
      <c r="P233" s="43">
        <v>0</v>
      </c>
      <c r="Q233" s="43" t="s">
        <v>31</v>
      </c>
      <c r="R233" s="43" t="s">
        <v>31</v>
      </c>
      <c r="S233" s="51" t="s">
        <v>31</v>
      </c>
      <c r="T233" s="76" t="s">
        <v>141</v>
      </c>
      <c r="U233" s="21"/>
      <c r="V233" s="22"/>
      <c r="X233" s="24"/>
    </row>
    <row r="234" spans="1:24" s="23" customFormat="1" ht="31.5" x14ac:dyDescent="0.25">
      <c r="A234" s="40" t="s">
        <v>470</v>
      </c>
      <c r="B234" s="41" t="s">
        <v>481</v>
      </c>
      <c r="C234" s="52" t="s">
        <v>482</v>
      </c>
      <c r="D234" s="43">
        <v>117.99369765399999</v>
      </c>
      <c r="E234" s="43">
        <v>11.037069600000001</v>
      </c>
      <c r="F234" s="43">
        <f t="shared" si="74"/>
        <v>106.95662805399999</v>
      </c>
      <c r="G234" s="44">
        <v>13.087350000000001</v>
      </c>
      <c r="H234" s="43">
        <f t="shared" si="75"/>
        <v>0</v>
      </c>
      <c r="I234" s="43">
        <v>0</v>
      </c>
      <c r="J234" s="43">
        <v>0</v>
      </c>
      <c r="K234" s="43">
        <v>0.21095</v>
      </c>
      <c r="L234" s="43">
        <v>0</v>
      </c>
      <c r="M234" s="43">
        <v>2.0938000000000003</v>
      </c>
      <c r="N234" s="43">
        <v>0</v>
      </c>
      <c r="O234" s="43">
        <v>10.7826</v>
      </c>
      <c r="P234" s="43">
        <v>0</v>
      </c>
      <c r="Q234" s="43">
        <f t="shared" si="76"/>
        <v>106.95662805399999</v>
      </c>
      <c r="R234" s="43">
        <f t="shared" si="77"/>
        <v>-0.21095</v>
      </c>
      <c r="S234" s="45">
        <f>R234/(I234+K234)</f>
        <v>-1</v>
      </c>
      <c r="T234" s="46" t="s">
        <v>31</v>
      </c>
      <c r="U234" s="21"/>
      <c r="V234" s="22"/>
      <c r="X234" s="24"/>
    </row>
    <row r="235" spans="1:24" s="23" customFormat="1" ht="29.25" customHeight="1" x14ac:dyDescent="0.25">
      <c r="A235" s="40" t="s">
        <v>470</v>
      </c>
      <c r="B235" s="41" t="s">
        <v>483</v>
      </c>
      <c r="C235" s="52" t="s">
        <v>484</v>
      </c>
      <c r="D235" s="43">
        <v>16.791161670000001</v>
      </c>
      <c r="E235" s="43">
        <v>0</v>
      </c>
      <c r="F235" s="43">
        <f t="shared" si="74"/>
        <v>16.791161670000001</v>
      </c>
      <c r="G235" s="44">
        <v>3.8195999999999999</v>
      </c>
      <c r="H235" s="43">
        <f t="shared" si="75"/>
        <v>0</v>
      </c>
      <c r="I235" s="43">
        <v>0</v>
      </c>
      <c r="J235" s="43">
        <v>0</v>
      </c>
      <c r="K235" s="43">
        <v>0</v>
      </c>
      <c r="L235" s="43">
        <v>0</v>
      </c>
      <c r="M235" s="43">
        <v>0</v>
      </c>
      <c r="N235" s="43">
        <v>0</v>
      </c>
      <c r="O235" s="43">
        <v>3.8195999999999999</v>
      </c>
      <c r="P235" s="43">
        <v>0</v>
      </c>
      <c r="Q235" s="43">
        <f t="shared" si="76"/>
        <v>16.791161670000001</v>
      </c>
      <c r="R235" s="43">
        <f t="shared" si="77"/>
        <v>0</v>
      </c>
      <c r="S235" s="45">
        <v>0</v>
      </c>
      <c r="T235" s="46" t="s">
        <v>31</v>
      </c>
      <c r="U235" s="21"/>
      <c r="V235" s="22"/>
      <c r="X235" s="24"/>
    </row>
    <row r="236" spans="1:24" s="23" customFormat="1" ht="29.25" customHeight="1" x14ac:dyDescent="0.25">
      <c r="A236" s="40" t="s">
        <v>470</v>
      </c>
      <c r="B236" s="41" t="s">
        <v>485</v>
      </c>
      <c r="C236" s="52" t="s">
        <v>486</v>
      </c>
      <c r="D236" s="43">
        <v>33.399000000000001</v>
      </c>
      <c r="E236" s="43">
        <v>0</v>
      </c>
      <c r="F236" s="43">
        <f t="shared" si="74"/>
        <v>33.399000000000001</v>
      </c>
      <c r="G236" s="44">
        <v>3.6</v>
      </c>
      <c r="H236" s="43">
        <f t="shared" si="75"/>
        <v>0</v>
      </c>
      <c r="I236" s="43">
        <v>0</v>
      </c>
      <c r="J236" s="43">
        <v>0</v>
      </c>
      <c r="K236" s="43">
        <v>0</v>
      </c>
      <c r="L236" s="43">
        <v>0</v>
      </c>
      <c r="M236" s="43">
        <v>0</v>
      </c>
      <c r="N236" s="43">
        <v>0</v>
      </c>
      <c r="O236" s="43">
        <v>3.6</v>
      </c>
      <c r="P236" s="43">
        <v>0</v>
      </c>
      <c r="Q236" s="43">
        <f t="shared" si="76"/>
        <v>33.399000000000001</v>
      </c>
      <c r="R236" s="43">
        <f t="shared" si="77"/>
        <v>0</v>
      </c>
      <c r="S236" s="45">
        <v>0</v>
      </c>
      <c r="T236" s="46" t="s">
        <v>31</v>
      </c>
      <c r="U236" s="21"/>
      <c r="V236" s="22"/>
      <c r="X236" s="24"/>
    </row>
    <row r="237" spans="1:24" s="23" customFormat="1" ht="31.5" x14ac:dyDescent="0.25">
      <c r="A237" s="31" t="s">
        <v>487</v>
      </c>
      <c r="B237" s="36" t="s">
        <v>157</v>
      </c>
      <c r="C237" s="33" t="s">
        <v>30</v>
      </c>
      <c r="D237" s="34">
        <f t="shared" ref="D237:R237" si="78">D238+D244+D245+D246</f>
        <v>1040.1707388203999</v>
      </c>
      <c r="E237" s="34">
        <f t="shared" si="78"/>
        <v>266.95947433999999</v>
      </c>
      <c r="F237" s="34">
        <f t="shared" si="78"/>
        <v>773.21126448040002</v>
      </c>
      <c r="G237" s="34">
        <f t="shared" si="78"/>
        <v>180.5240914796</v>
      </c>
      <c r="H237" s="34">
        <f t="shared" si="78"/>
        <v>28.460691820000001</v>
      </c>
      <c r="I237" s="34">
        <f t="shared" si="78"/>
        <v>20.475665943100001</v>
      </c>
      <c r="J237" s="34">
        <f t="shared" si="78"/>
        <v>23.606251059999998</v>
      </c>
      <c r="K237" s="34">
        <f t="shared" si="78"/>
        <v>1.0475904174999999</v>
      </c>
      <c r="L237" s="34">
        <f t="shared" si="78"/>
        <v>4.8544407600000001</v>
      </c>
      <c r="M237" s="34">
        <f t="shared" si="78"/>
        <v>9.0632271375000002</v>
      </c>
      <c r="N237" s="34">
        <f t="shared" si="78"/>
        <v>0</v>
      </c>
      <c r="O237" s="34">
        <f t="shared" si="78"/>
        <v>149.93760798150001</v>
      </c>
      <c r="P237" s="34">
        <f t="shared" si="78"/>
        <v>0</v>
      </c>
      <c r="Q237" s="34">
        <f t="shared" si="78"/>
        <v>748.79792872040002</v>
      </c>
      <c r="R237" s="34">
        <f t="shared" si="78"/>
        <v>2.8900793993999994</v>
      </c>
      <c r="S237" s="29">
        <f t="shared" ref="S237:S243" si="79">R237/(I237+K237)</f>
        <v>0.13427705134296106</v>
      </c>
      <c r="T237" s="35" t="s">
        <v>31</v>
      </c>
      <c r="U237" s="21"/>
      <c r="V237" s="22"/>
      <c r="X237" s="24"/>
    </row>
    <row r="238" spans="1:24" s="23" customFormat="1" ht="31.5" x14ac:dyDescent="0.25">
      <c r="A238" s="31" t="s">
        <v>488</v>
      </c>
      <c r="B238" s="36" t="s">
        <v>159</v>
      </c>
      <c r="C238" s="33" t="s">
        <v>30</v>
      </c>
      <c r="D238" s="34">
        <f t="shared" ref="D238:R238" si="80">SUM(D239:D243)</f>
        <v>283.98754004199998</v>
      </c>
      <c r="E238" s="34">
        <f t="shared" si="80"/>
        <v>144.16028849</v>
      </c>
      <c r="F238" s="34">
        <f t="shared" si="80"/>
        <v>139.82725155199998</v>
      </c>
      <c r="G238" s="34">
        <f t="shared" si="80"/>
        <v>13.082768398000004</v>
      </c>
      <c r="H238" s="34">
        <f t="shared" si="80"/>
        <v>17.36385817</v>
      </c>
      <c r="I238" s="34">
        <f t="shared" si="80"/>
        <v>7.6127683980000036</v>
      </c>
      <c r="J238" s="34">
        <f t="shared" si="80"/>
        <v>15.43268174</v>
      </c>
      <c r="K238" s="34">
        <f t="shared" si="80"/>
        <v>7.4999999999999997E-2</v>
      </c>
      <c r="L238" s="34">
        <f t="shared" si="80"/>
        <v>1.9311764300000001</v>
      </c>
      <c r="M238" s="34">
        <f t="shared" si="80"/>
        <v>1.2749999999999999</v>
      </c>
      <c r="N238" s="34">
        <f t="shared" si="80"/>
        <v>0</v>
      </c>
      <c r="O238" s="34">
        <f t="shared" si="80"/>
        <v>4.12</v>
      </c>
      <c r="P238" s="34">
        <f t="shared" si="80"/>
        <v>0</v>
      </c>
      <c r="Q238" s="34">
        <f t="shared" si="80"/>
        <v>122.46339338200001</v>
      </c>
      <c r="R238" s="34">
        <f t="shared" si="80"/>
        <v>9.6760897719999956</v>
      </c>
      <c r="S238" s="29">
        <f t="shared" si="79"/>
        <v>1.2586344009162997</v>
      </c>
      <c r="T238" s="35" t="s">
        <v>31</v>
      </c>
      <c r="U238" s="21"/>
      <c r="V238" s="22"/>
      <c r="X238" s="24"/>
    </row>
    <row r="239" spans="1:24" s="23" customFormat="1" ht="47.25" x14ac:dyDescent="0.25">
      <c r="A239" s="40" t="s">
        <v>488</v>
      </c>
      <c r="B239" s="41" t="s">
        <v>489</v>
      </c>
      <c r="C239" s="52" t="s">
        <v>490</v>
      </c>
      <c r="D239" s="43">
        <v>134.08614004200001</v>
      </c>
      <c r="E239" s="43">
        <v>129.66085884</v>
      </c>
      <c r="F239" s="43">
        <f>D239-E239</f>
        <v>4.4252812020000079</v>
      </c>
      <c r="G239" s="44">
        <v>5.1606999980000037</v>
      </c>
      <c r="H239" s="43">
        <f t="shared" ref="H239:H243" si="81">J239+L239+N239+P239</f>
        <v>6.3506176700000001</v>
      </c>
      <c r="I239" s="43">
        <v>5.1606999980000037</v>
      </c>
      <c r="J239" s="43">
        <v>6.3506176700000001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f>F239-H239</f>
        <v>-1.9253364679999923</v>
      </c>
      <c r="R239" s="43">
        <f>H239-(I239+K239)</f>
        <v>1.1899176719999964</v>
      </c>
      <c r="S239" s="45">
        <f t="shared" si="79"/>
        <v>0.2305729208171646</v>
      </c>
      <c r="T239" s="46" t="s">
        <v>491</v>
      </c>
      <c r="U239" s="21"/>
      <c r="V239" s="22"/>
      <c r="X239" s="24"/>
    </row>
    <row r="240" spans="1:24" s="23" customFormat="1" ht="47.25" x14ac:dyDescent="0.25">
      <c r="A240" s="40" t="s">
        <v>488</v>
      </c>
      <c r="B240" s="41" t="s">
        <v>492</v>
      </c>
      <c r="C240" s="52" t="s">
        <v>493</v>
      </c>
      <c r="D240" s="43">
        <v>15.506</v>
      </c>
      <c r="E240" s="43">
        <v>9.4500147699999992</v>
      </c>
      <c r="F240" s="43">
        <f>D240-E240</f>
        <v>6.055985230000001</v>
      </c>
      <c r="G240" s="44">
        <v>0.52176000000000022</v>
      </c>
      <c r="H240" s="43">
        <f t="shared" si="81"/>
        <v>5.4323082600000001</v>
      </c>
      <c r="I240" s="43">
        <v>0.52176000000000022</v>
      </c>
      <c r="J240" s="43">
        <v>3.5011318299999998</v>
      </c>
      <c r="K240" s="43">
        <v>0</v>
      </c>
      <c r="L240" s="43">
        <v>1.9311764300000001</v>
      </c>
      <c r="M240" s="43">
        <v>0</v>
      </c>
      <c r="N240" s="43">
        <v>0</v>
      </c>
      <c r="O240" s="43">
        <v>0</v>
      </c>
      <c r="P240" s="43">
        <v>0</v>
      </c>
      <c r="Q240" s="43">
        <f>F240-H240</f>
        <v>0.62367697000000089</v>
      </c>
      <c r="R240" s="43">
        <f>H240-(I240+K240)</f>
        <v>4.9105482599999997</v>
      </c>
      <c r="S240" s="45">
        <f t="shared" si="79"/>
        <v>9.4115077046918074</v>
      </c>
      <c r="T240" s="76" t="s">
        <v>494</v>
      </c>
      <c r="U240" s="21"/>
      <c r="V240" s="22"/>
      <c r="X240" s="24"/>
    </row>
    <row r="241" spans="1:24" s="23" customFormat="1" ht="49.5" customHeight="1" x14ac:dyDescent="0.25">
      <c r="A241" s="40" t="s">
        <v>488</v>
      </c>
      <c r="B241" s="41" t="s">
        <v>495</v>
      </c>
      <c r="C241" s="52" t="s">
        <v>496</v>
      </c>
      <c r="D241" s="43">
        <v>5.97</v>
      </c>
      <c r="E241" s="43">
        <v>0</v>
      </c>
      <c r="F241" s="43">
        <f>D241-E241</f>
        <v>5.97</v>
      </c>
      <c r="G241" s="44">
        <v>5.47</v>
      </c>
      <c r="H241" s="43">
        <f t="shared" si="81"/>
        <v>0</v>
      </c>
      <c r="I241" s="43">
        <v>0</v>
      </c>
      <c r="J241" s="43">
        <v>0</v>
      </c>
      <c r="K241" s="43">
        <v>7.4999999999999997E-2</v>
      </c>
      <c r="L241" s="43">
        <v>0</v>
      </c>
      <c r="M241" s="43">
        <v>1.2749999999999999</v>
      </c>
      <c r="N241" s="43">
        <v>0</v>
      </c>
      <c r="O241" s="43">
        <v>4.12</v>
      </c>
      <c r="P241" s="43">
        <v>0</v>
      </c>
      <c r="Q241" s="43">
        <f>F241-H241</f>
        <v>5.97</v>
      </c>
      <c r="R241" s="43">
        <f>H241-(I241+K241)</f>
        <v>-7.4999999999999997E-2</v>
      </c>
      <c r="S241" s="45">
        <f t="shared" si="79"/>
        <v>-1</v>
      </c>
      <c r="T241" s="76" t="s">
        <v>497</v>
      </c>
      <c r="U241" s="21"/>
      <c r="V241" s="22"/>
      <c r="X241" s="24"/>
    </row>
    <row r="242" spans="1:24" s="23" customFormat="1" ht="31.5" x14ac:dyDescent="0.25">
      <c r="A242" s="40" t="s">
        <v>488</v>
      </c>
      <c r="B242" s="41" t="s">
        <v>498</v>
      </c>
      <c r="C242" s="52" t="s">
        <v>499</v>
      </c>
      <c r="D242" s="43">
        <v>119.63979999999999</v>
      </c>
      <c r="E242" s="43">
        <v>5.0494148800000005</v>
      </c>
      <c r="F242" s="43">
        <f>D242-E242</f>
        <v>114.59038511999999</v>
      </c>
      <c r="G242" s="44">
        <v>1.494</v>
      </c>
      <c r="H242" s="43">
        <f t="shared" si="81"/>
        <v>5.5809322400000001</v>
      </c>
      <c r="I242" s="43">
        <v>1.494</v>
      </c>
      <c r="J242" s="43">
        <v>5.5809322400000001</v>
      </c>
      <c r="K242" s="43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f>F242-H242</f>
        <v>109.00945288</v>
      </c>
      <c r="R242" s="43">
        <f>H242-(I242+K242)</f>
        <v>4.0869322400000003</v>
      </c>
      <c r="S242" s="45">
        <f t="shared" si="79"/>
        <v>2.7355637483266402</v>
      </c>
      <c r="T242" s="46" t="s">
        <v>141</v>
      </c>
      <c r="U242" s="21"/>
      <c r="V242" s="22"/>
      <c r="X242" s="24"/>
    </row>
    <row r="243" spans="1:24" s="23" customFormat="1" ht="30.75" customHeight="1" x14ac:dyDescent="0.25">
      <c r="A243" s="40" t="s">
        <v>488</v>
      </c>
      <c r="B243" s="41" t="s">
        <v>500</v>
      </c>
      <c r="C243" s="52" t="s">
        <v>501</v>
      </c>
      <c r="D243" s="43">
        <v>8.7856000000000005</v>
      </c>
      <c r="E243" s="43">
        <v>0</v>
      </c>
      <c r="F243" s="43">
        <f>D243-E243</f>
        <v>8.7856000000000005</v>
      </c>
      <c r="G243" s="44">
        <v>0.43630839999999987</v>
      </c>
      <c r="H243" s="43">
        <f t="shared" si="81"/>
        <v>0</v>
      </c>
      <c r="I243" s="43">
        <v>0.43630839999999987</v>
      </c>
      <c r="J243" s="43">
        <v>0</v>
      </c>
      <c r="K243" s="43">
        <v>0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43">
        <f>F243-H243</f>
        <v>8.7856000000000005</v>
      </c>
      <c r="R243" s="43">
        <f>H243-(I243+K243)</f>
        <v>-0.43630839999999987</v>
      </c>
      <c r="S243" s="45">
        <f t="shared" si="79"/>
        <v>-1</v>
      </c>
      <c r="T243" s="76" t="s">
        <v>502</v>
      </c>
      <c r="U243" s="21"/>
      <c r="V243" s="22"/>
      <c r="X243" s="24"/>
    </row>
    <row r="244" spans="1:24" s="23" customFormat="1" ht="31.5" x14ac:dyDescent="0.25">
      <c r="A244" s="31" t="s">
        <v>503</v>
      </c>
      <c r="B244" s="36" t="s">
        <v>190</v>
      </c>
      <c r="C244" s="33" t="s">
        <v>30</v>
      </c>
      <c r="D244" s="34">
        <v>0</v>
      </c>
      <c r="E244" s="34">
        <v>0</v>
      </c>
      <c r="F244" s="34">
        <v>0</v>
      </c>
      <c r="G244" s="34">
        <v>0</v>
      </c>
      <c r="H244" s="34">
        <v>0</v>
      </c>
      <c r="I244" s="34">
        <v>0</v>
      </c>
      <c r="J244" s="34">
        <v>0</v>
      </c>
      <c r="K244" s="34">
        <v>0</v>
      </c>
      <c r="L244" s="34">
        <v>0</v>
      </c>
      <c r="M244" s="34">
        <v>0</v>
      </c>
      <c r="N244" s="34">
        <v>0</v>
      </c>
      <c r="O244" s="34">
        <v>0</v>
      </c>
      <c r="P244" s="34">
        <v>0</v>
      </c>
      <c r="Q244" s="34">
        <v>0</v>
      </c>
      <c r="R244" s="34">
        <v>0</v>
      </c>
      <c r="S244" s="29">
        <v>0</v>
      </c>
      <c r="T244" s="35" t="s">
        <v>31</v>
      </c>
      <c r="U244" s="21"/>
      <c r="V244" s="22"/>
      <c r="X244" s="24"/>
    </row>
    <row r="245" spans="1:24" s="23" customFormat="1" ht="31.5" x14ac:dyDescent="0.25">
      <c r="A245" s="31" t="s">
        <v>504</v>
      </c>
      <c r="B245" s="36" t="s">
        <v>192</v>
      </c>
      <c r="C245" s="33" t="s">
        <v>30</v>
      </c>
      <c r="D245" s="34">
        <v>0</v>
      </c>
      <c r="E245" s="34">
        <v>0</v>
      </c>
      <c r="F245" s="34">
        <v>0</v>
      </c>
      <c r="G245" s="34"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29">
        <v>0</v>
      </c>
      <c r="T245" s="35" t="s">
        <v>31</v>
      </c>
      <c r="U245" s="21"/>
      <c r="V245" s="22"/>
      <c r="X245" s="24"/>
    </row>
    <row r="246" spans="1:24" s="23" customFormat="1" ht="31.5" x14ac:dyDescent="0.25">
      <c r="A246" s="31" t="s">
        <v>505</v>
      </c>
      <c r="B246" s="36" t="s">
        <v>230</v>
      </c>
      <c r="C246" s="33" t="s">
        <v>30</v>
      </c>
      <c r="D246" s="34">
        <f t="shared" ref="D246:R246" si="82">SUM(D247:D257)</f>
        <v>756.18319877839997</v>
      </c>
      <c r="E246" s="34">
        <f t="shared" si="82"/>
        <v>122.79918585</v>
      </c>
      <c r="F246" s="34">
        <f t="shared" si="82"/>
        <v>633.38401292840001</v>
      </c>
      <c r="G246" s="34">
        <f t="shared" si="82"/>
        <v>167.44132308159999</v>
      </c>
      <c r="H246" s="34">
        <f t="shared" si="82"/>
        <v>11.096833649999999</v>
      </c>
      <c r="I246" s="34">
        <f t="shared" si="82"/>
        <v>12.862897545099997</v>
      </c>
      <c r="J246" s="34">
        <f t="shared" si="82"/>
        <v>8.1735693200000004</v>
      </c>
      <c r="K246" s="34">
        <f t="shared" si="82"/>
        <v>0.97259041749999997</v>
      </c>
      <c r="L246" s="34">
        <f t="shared" si="82"/>
        <v>2.9232643299999999</v>
      </c>
      <c r="M246" s="34">
        <f t="shared" si="82"/>
        <v>7.7882271374999998</v>
      </c>
      <c r="N246" s="34">
        <f t="shared" si="82"/>
        <v>0</v>
      </c>
      <c r="O246" s="34">
        <f t="shared" si="82"/>
        <v>145.8176079815</v>
      </c>
      <c r="P246" s="34">
        <f t="shared" si="82"/>
        <v>0</v>
      </c>
      <c r="Q246" s="34">
        <f t="shared" si="82"/>
        <v>626.33453533839997</v>
      </c>
      <c r="R246" s="34">
        <f t="shared" si="82"/>
        <v>-6.7860103725999963</v>
      </c>
      <c r="S246" s="29">
        <f t="shared" ref="S246:S254" si="83">R246/(I246+K246)</f>
        <v>-0.49047857155048646</v>
      </c>
      <c r="T246" s="35" t="s">
        <v>31</v>
      </c>
      <c r="U246" s="21"/>
      <c r="V246" s="22"/>
      <c r="X246" s="24"/>
    </row>
    <row r="247" spans="1:24" s="23" customFormat="1" ht="31.5" x14ac:dyDescent="0.25">
      <c r="A247" s="40" t="s">
        <v>505</v>
      </c>
      <c r="B247" s="41" t="s">
        <v>506</v>
      </c>
      <c r="C247" s="52" t="s">
        <v>507</v>
      </c>
      <c r="D247" s="43">
        <v>204.009812504</v>
      </c>
      <c r="E247" s="43">
        <v>15.952129849999999</v>
      </c>
      <c r="F247" s="43">
        <f t="shared" ref="F247:F254" si="84">D247-E247</f>
        <v>188.05768265399999</v>
      </c>
      <c r="G247" s="44">
        <v>13.492799999999999</v>
      </c>
      <c r="H247" s="43">
        <f t="shared" ref="H247:H257" si="85">J247+L247+N247+P247</f>
        <v>0.52502669999999996</v>
      </c>
      <c r="I247" s="43">
        <v>1.5528</v>
      </c>
      <c r="J247" s="43">
        <v>0.52502669999999996</v>
      </c>
      <c r="K247" s="43">
        <v>0.04</v>
      </c>
      <c r="L247" s="43">
        <v>0</v>
      </c>
      <c r="M247" s="43">
        <v>2.1779999999999999</v>
      </c>
      <c r="N247" s="43">
        <v>0</v>
      </c>
      <c r="O247" s="43">
        <v>9.7219999999999995</v>
      </c>
      <c r="P247" s="43">
        <v>0</v>
      </c>
      <c r="Q247" s="43">
        <f t="shared" ref="Q247:Q254" si="86">F247-H247</f>
        <v>187.53265595399998</v>
      </c>
      <c r="R247" s="43">
        <f t="shared" ref="R247:R254" si="87">H247-(I247+K247)</f>
        <v>-1.0677733</v>
      </c>
      <c r="S247" s="45">
        <f t="shared" si="83"/>
        <v>-0.67037500000000005</v>
      </c>
      <c r="T247" s="46" t="s">
        <v>508</v>
      </c>
      <c r="U247" s="21"/>
      <c r="V247" s="22"/>
      <c r="X247" s="24"/>
    </row>
    <row r="248" spans="1:24" s="23" customFormat="1" ht="31.5" x14ac:dyDescent="0.25">
      <c r="A248" s="40" t="s">
        <v>505</v>
      </c>
      <c r="B248" s="41" t="s">
        <v>509</v>
      </c>
      <c r="C248" s="52" t="s">
        <v>510</v>
      </c>
      <c r="D248" s="43">
        <v>197.34661069680001</v>
      </c>
      <c r="E248" s="43">
        <v>39.645051370000004</v>
      </c>
      <c r="F248" s="43">
        <f t="shared" si="84"/>
        <v>157.70155932680001</v>
      </c>
      <c r="G248" s="44">
        <v>0.58367419399999931</v>
      </c>
      <c r="H248" s="43">
        <f t="shared" si="85"/>
        <v>0.83988784999999999</v>
      </c>
      <c r="I248" s="43">
        <v>0.58367419399999931</v>
      </c>
      <c r="J248" s="43">
        <v>0.83988784999999999</v>
      </c>
      <c r="K248" s="43">
        <v>0</v>
      </c>
      <c r="L248" s="43">
        <v>0</v>
      </c>
      <c r="M248" s="43">
        <v>0</v>
      </c>
      <c r="N248" s="43">
        <v>0</v>
      </c>
      <c r="O248" s="43">
        <v>0</v>
      </c>
      <c r="P248" s="43">
        <v>0</v>
      </c>
      <c r="Q248" s="43">
        <f t="shared" si="86"/>
        <v>156.86167147680001</v>
      </c>
      <c r="R248" s="43">
        <f t="shared" si="87"/>
        <v>0.25621365600000068</v>
      </c>
      <c r="S248" s="45">
        <f t="shared" si="83"/>
        <v>0.43896690762381207</v>
      </c>
      <c r="T248" s="46" t="s">
        <v>141</v>
      </c>
      <c r="U248" s="21"/>
      <c r="V248" s="22"/>
      <c r="X248" s="24"/>
    </row>
    <row r="249" spans="1:24" s="23" customFormat="1" ht="31.5" x14ac:dyDescent="0.25">
      <c r="A249" s="40" t="s">
        <v>505</v>
      </c>
      <c r="B249" s="41" t="s">
        <v>511</v>
      </c>
      <c r="C249" s="52" t="s">
        <v>512</v>
      </c>
      <c r="D249" s="43">
        <v>76.484446455599993</v>
      </c>
      <c r="E249" s="43">
        <v>64.039604629999999</v>
      </c>
      <c r="F249" s="43">
        <f t="shared" si="84"/>
        <v>12.444841825599994</v>
      </c>
      <c r="G249" s="44">
        <v>8.9532580435999982</v>
      </c>
      <c r="H249" s="43">
        <f t="shared" si="85"/>
        <v>5.2345630400000003</v>
      </c>
      <c r="I249" s="43">
        <v>8.9532580435999982</v>
      </c>
      <c r="J249" s="43">
        <v>2.5010237100000001</v>
      </c>
      <c r="K249" s="43">
        <v>0</v>
      </c>
      <c r="L249" s="43">
        <v>2.7335393300000002</v>
      </c>
      <c r="M249" s="43">
        <v>0</v>
      </c>
      <c r="N249" s="43">
        <v>0</v>
      </c>
      <c r="O249" s="43">
        <v>0</v>
      </c>
      <c r="P249" s="43">
        <v>0</v>
      </c>
      <c r="Q249" s="43">
        <f t="shared" si="86"/>
        <v>7.2102787855999937</v>
      </c>
      <c r="R249" s="43">
        <f t="shared" si="87"/>
        <v>-3.7186950035999979</v>
      </c>
      <c r="S249" s="45">
        <f t="shared" si="83"/>
        <v>-0.41534545139779699</v>
      </c>
      <c r="T249" s="76" t="s">
        <v>494</v>
      </c>
      <c r="U249" s="21"/>
      <c r="V249" s="22"/>
      <c r="X249" s="24"/>
    </row>
    <row r="250" spans="1:24" s="23" customFormat="1" x14ac:dyDescent="0.25">
      <c r="A250" s="40" t="s">
        <v>505</v>
      </c>
      <c r="B250" s="41" t="s">
        <v>513</v>
      </c>
      <c r="C250" s="52" t="s">
        <v>514</v>
      </c>
      <c r="D250" s="43">
        <v>2.9849999999999999</v>
      </c>
      <c r="E250" s="43">
        <v>0</v>
      </c>
      <c r="F250" s="43">
        <f t="shared" si="84"/>
        <v>2.9849999999999999</v>
      </c>
      <c r="G250" s="44">
        <v>2.9849999999999999</v>
      </c>
      <c r="H250" s="43">
        <f t="shared" si="85"/>
        <v>0</v>
      </c>
      <c r="I250" s="43">
        <v>0</v>
      </c>
      <c r="J250" s="43">
        <v>0</v>
      </c>
      <c r="K250" s="43">
        <v>0</v>
      </c>
      <c r="L250" s="43">
        <v>0</v>
      </c>
      <c r="M250" s="43">
        <v>7.4999999999999997E-2</v>
      </c>
      <c r="N250" s="43">
        <v>0</v>
      </c>
      <c r="O250" s="43">
        <v>2.91</v>
      </c>
      <c r="P250" s="43">
        <v>0</v>
      </c>
      <c r="Q250" s="43">
        <f t="shared" si="86"/>
        <v>2.9849999999999999</v>
      </c>
      <c r="R250" s="43">
        <f t="shared" si="87"/>
        <v>0</v>
      </c>
      <c r="S250" s="45">
        <v>0</v>
      </c>
      <c r="T250" s="56" t="s">
        <v>31</v>
      </c>
      <c r="U250" s="21"/>
      <c r="V250" s="22"/>
      <c r="X250" s="24"/>
    </row>
    <row r="251" spans="1:24" s="23" customFormat="1" ht="31.5" x14ac:dyDescent="0.25">
      <c r="A251" s="40" t="s">
        <v>505</v>
      </c>
      <c r="B251" s="41" t="s">
        <v>515</v>
      </c>
      <c r="C251" s="52" t="s">
        <v>516</v>
      </c>
      <c r="D251" s="43">
        <v>14.686199999999999</v>
      </c>
      <c r="E251" s="43">
        <v>0</v>
      </c>
      <c r="F251" s="43">
        <f t="shared" si="84"/>
        <v>14.686199999999999</v>
      </c>
      <c r="G251" s="44">
        <v>11.614199999999999</v>
      </c>
      <c r="H251" s="43">
        <f t="shared" si="85"/>
        <v>0</v>
      </c>
      <c r="I251" s="43">
        <v>0</v>
      </c>
      <c r="J251" s="43">
        <v>0</v>
      </c>
      <c r="K251" s="43">
        <v>0</v>
      </c>
      <c r="L251" s="43">
        <v>0</v>
      </c>
      <c r="M251" s="43">
        <v>9.989526E-2</v>
      </c>
      <c r="N251" s="43">
        <v>0</v>
      </c>
      <c r="O251" s="43">
        <v>11.51430474</v>
      </c>
      <c r="P251" s="43">
        <v>0</v>
      </c>
      <c r="Q251" s="43">
        <f t="shared" si="86"/>
        <v>14.686199999999999</v>
      </c>
      <c r="R251" s="43">
        <f t="shared" si="87"/>
        <v>0</v>
      </c>
      <c r="S251" s="45">
        <v>0</v>
      </c>
      <c r="T251" s="56" t="s">
        <v>31</v>
      </c>
      <c r="U251" s="21"/>
      <c r="V251" s="22"/>
      <c r="X251" s="24"/>
    </row>
    <row r="252" spans="1:24" s="23" customFormat="1" ht="31.5" x14ac:dyDescent="0.25">
      <c r="A252" s="40" t="s">
        <v>505</v>
      </c>
      <c r="B252" s="41" t="s">
        <v>517</v>
      </c>
      <c r="C252" s="52" t="s">
        <v>518</v>
      </c>
      <c r="D252" s="43">
        <v>174.70312912200001</v>
      </c>
      <c r="E252" s="43">
        <v>3.1623999999999999</v>
      </c>
      <c r="F252" s="43">
        <f t="shared" si="84"/>
        <v>171.54072912200002</v>
      </c>
      <c r="G252" s="44">
        <v>84.531390844000001</v>
      </c>
      <c r="H252" s="43">
        <f t="shared" si="85"/>
        <v>0.45</v>
      </c>
      <c r="I252" s="43">
        <v>1.7731653075</v>
      </c>
      <c r="J252" s="43">
        <v>0.45</v>
      </c>
      <c r="K252" s="43">
        <v>0.68259041749999994</v>
      </c>
      <c r="L252" s="43">
        <v>0</v>
      </c>
      <c r="M252" s="43">
        <v>0.23760682999999999</v>
      </c>
      <c r="N252" s="43">
        <v>0</v>
      </c>
      <c r="O252" s="43">
        <v>81.838028288999993</v>
      </c>
      <c r="P252" s="43">
        <v>0</v>
      </c>
      <c r="Q252" s="43">
        <f t="shared" si="86"/>
        <v>171.09072912200003</v>
      </c>
      <c r="R252" s="43">
        <f t="shared" si="87"/>
        <v>-2.0057557249999998</v>
      </c>
      <c r="S252" s="45">
        <f t="shared" si="83"/>
        <v>-0.8167570188602532</v>
      </c>
      <c r="T252" s="56" t="s">
        <v>113</v>
      </c>
      <c r="U252" s="21"/>
      <c r="V252" s="22"/>
      <c r="X252" s="24"/>
    </row>
    <row r="253" spans="1:24" s="23" customFormat="1" ht="47.25" x14ac:dyDescent="0.25">
      <c r="A253" s="40" t="s">
        <v>505</v>
      </c>
      <c r="B253" s="41" t="s">
        <v>519</v>
      </c>
      <c r="C253" s="52" t="s">
        <v>520</v>
      </c>
      <c r="D253" s="43">
        <v>14.328000000000001</v>
      </c>
      <c r="E253" s="43">
        <v>0</v>
      </c>
      <c r="F253" s="43">
        <f t="shared" si="84"/>
        <v>14.328000000000001</v>
      </c>
      <c r="G253" s="44">
        <v>13.691000000000001</v>
      </c>
      <c r="H253" s="43">
        <f t="shared" si="85"/>
        <v>0</v>
      </c>
      <c r="I253" s="43">
        <v>0</v>
      </c>
      <c r="J253" s="43">
        <v>0</v>
      </c>
      <c r="K253" s="43">
        <v>0</v>
      </c>
      <c r="L253" s="43">
        <v>0</v>
      </c>
      <c r="M253" s="43">
        <v>1.4430000000000001</v>
      </c>
      <c r="N253" s="43">
        <v>0</v>
      </c>
      <c r="O253" s="43">
        <v>12.247999999999999</v>
      </c>
      <c r="P253" s="43">
        <v>0</v>
      </c>
      <c r="Q253" s="43">
        <f t="shared" si="86"/>
        <v>14.328000000000001</v>
      </c>
      <c r="R253" s="43">
        <f t="shared" si="87"/>
        <v>0</v>
      </c>
      <c r="S253" s="45">
        <v>0</v>
      </c>
      <c r="T253" s="56" t="s">
        <v>31</v>
      </c>
      <c r="U253" s="21"/>
      <c r="V253" s="22"/>
      <c r="X253" s="24"/>
    </row>
    <row r="254" spans="1:24" s="23" customFormat="1" ht="31.5" x14ac:dyDescent="0.25">
      <c r="A254" s="40" t="s">
        <v>505</v>
      </c>
      <c r="B254" s="41" t="s">
        <v>521</v>
      </c>
      <c r="C254" s="52" t="s">
        <v>522</v>
      </c>
      <c r="D254" s="43">
        <v>71.64</v>
      </c>
      <c r="E254" s="43">
        <v>0</v>
      </c>
      <c r="F254" s="43">
        <f t="shared" si="84"/>
        <v>71.64</v>
      </c>
      <c r="G254" s="44">
        <v>31.59</v>
      </c>
      <c r="H254" s="43">
        <f t="shared" si="85"/>
        <v>0</v>
      </c>
      <c r="I254" s="43">
        <v>0</v>
      </c>
      <c r="J254" s="43">
        <v>0</v>
      </c>
      <c r="K254" s="43">
        <v>0.25</v>
      </c>
      <c r="L254" s="43">
        <v>0</v>
      </c>
      <c r="M254" s="43">
        <v>3.7547250475</v>
      </c>
      <c r="N254" s="43">
        <v>0</v>
      </c>
      <c r="O254" s="43">
        <v>27.585274952500001</v>
      </c>
      <c r="P254" s="43">
        <v>0</v>
      </c>
      <c r="Q254" s="43">
        <f t="shared" si="86"/>
        <v>71.64</v>
      </c>
      <c r="R254" s="43">
        <f t="shared" si="87"/>
        <v>-0.25</v>
      </c>
      <c r="S254" s="45">
        <f t="shared" si="83"/>
        <v>-1</v>
      </c>
      <c r="T254" s="56" t="s">
        <v>31</v>
      </c>
      <c r="U254" s="21"/>
      <c r="V254" s="22"/>
      <c r="X254" s="24"/>
    </row>
    <row r="255" spans="1:24" s="23" customFormat="1" ht="31.5" x14ac:dyDescent="0.25">
      <c r="A255" s="40" t="s">
        <v>505</v>
      </c>
      <c r="B255" s="41" t="s">
        <v>523</v>
      </c>
      <c r="C255" s="52" t="s">
        <v>524</v>
      </c>
      <c r="D255" s="43" t="s">
        <v>31</v>
      </c>
      <c r="E255" s="43" t="s">
        <v>31</v>
      </c>
      <c r="F255" s="43" t="s">
        <v>31</v>
      </c>
      <c r="G255" s="44" t="s">
        <v>31</v>
      </c>
      <c r="H255" s="43">
        <f t="shared" si="85"/>
        <v>2.5619999999999998</v>
      </c>
      <c r="I255" s="43" t="s">
        <v>31</v>
      </c>
      <c r="J255" s="43">
        <v>2.4339</v>
      </c>
      <c r="K255" s="43" t="s">
        <v>31</v>
      </c>
      <c r="L255" s="43">
        <v>0.12809999999999999</v>
      </c>
      <c r="M255" s="43" t="s">
        <v>31</v>
      </c>
      <c r="N255" s="43">
        <v>0</v>
      </c>
      <c r="O255" s="43" t="s">
        <v>31</v>
      </c>
      <c r="P255" s="43">
        <v>0</v>
      </c>
      <c r="Q255" s="43" t="s">
        <v>31</v>
      </c>
      <c r="R255" s="43" t="s">
        <v>31</v>
      </c>
      <c r="S255" s="51" t="s">
        <v>31</v>
      </c>
      <c r="T255" s="76" t="s">
        <v>141</v>
      </c>
      <c r="U255" s="21"/>
      <c r="V255" s="22"/>
      <c r="X255" s="24"/>
    </row>
    <row r="256" spans="1:24" s="23" customFormat="1" ht="31.5" x14ac:dyDescent="0.25">
      <c r="A256" s="40" t="s">
        <v>505</v>
      </c>
      <c r="B256" s="41" t="s">
        <v>525</v>
      </c>
      <c r="C256" s="52" t="s">
        <v>526</v>
      </c>
      <c r="D256" s="43" t="s">
        <v>31</v>
      </c>
      <c r="E256" s="43" t="s">
        <v>31</v>
      </c>
      <c r="F256" s="43" t="s">
        <v>31</v>
      </c>
      <c r="G256" s="44" t="s">
        <v>31</v>
      </c>
      <c r="H256" s="43">
        <f t="shared" si="85"/>
        <v>0.41676649999999998</v>
      </c>
      <c r="I256" s="43" t="s">
        <v>31</v>
      </c>
      <c r="J256" s="43">
        <v>0.3551415</v>
      </c>
      <c r="K256" s="43" t="s">
        <v>31</v>
      </c>
      <c r="L256" s="43">
        <v>6.1624999999999999E-2</v>
      </c>
      <c r="M256" s="43" t="s">
        <v>31</v>
      </c>
      <c r="N256" s="43">
        <v>0</v>
      </c>
      <c r="O256" s="43" t="s">
        <v>31</v>
      </c>
      <c r="P256" s="43">
        <v>0</v>
      </c>
      <c r="Q256" s="43" t="s">
        <v>31</v>
      </c>
      <c r="R256" s="43" t="s">
        <v>31</v>
      </c>
      <c r="S256" s="51" t="s">
        <v>31</v>
      </c>
      <c r="T256" s="46" t="s">
        <v>141</v>
      </c>
      <c r="U256" s="21"/>
      <c r="V256" s="22"/>
      <c r="X256" s="24"/>
    </row>
    <row r="257" spans="1:24" s="23" customFormat="1" ht="63" x14ac:dyDescent="0.25">
      <c r="A257" s="40" t="s">
        <v>505</v>
      </c>
      <c r="B257" s="41" t="s">
        <v>527</v>
      </c>
      <c r="C257" s="52" t="s">
        <v>528</v>
      </c>
      <c r="D257" s="43" t="s">
        <v>31</v>
      </c>
      <c r="E257" s="43" t="s">
        <v>31</v>
      </c>
      <c r="F257" s="43" t="s">
        <v>31</v>
      </c>
      <c r="G257" s="44" t="s">
        <v>31</v>
      </c>
      <c r="H257" s="43">
        <f t="shared" si="85"/>
        <v>1.0685895599999999</v>
      </c>
      <c r="I257" s="43" t="s">
        <v>31</v>
      </c>
      <c r="J257" s="43">
        <v>1.0685895599999999</v>
      </c>
      <c r="K257" s="43" t="s">
        <v>31</v>
      </c>
      <c r="L257" s="43">
        <v>0</v>
      </c>
      <c r="M257" s="43" t="s">
        <v>31</v>
      </c>
      <c r="N257" s="43">
        <v>0</v>
      </c>
      <c r="O257" s="43" t="s">
        <v>31</v>
      </c>
      <c r="P257" s="43">
        <v>0</v>
      </c>
      <c r="Q257" s="43" t="s">
        <v>31</v>
      </c>
      <c r="R257" s="43" t="s">
        <v>31</v>
      </c>
      <c r="S257" s="51" t="s">
        <v>31</v>
      </c>
      <c r="T257" s="46" t="s">
        <v>141</v>
      </c>
      <c r="U257" s="21"/>
      <c r="V257" s="22"/>
      <c r="X257" s="24"/>
    </row>
    <row r="258" spans="1:24" s="23" customFormat="1" ht="47.25" x14ac:dyDescent="0.25">
      <c r="A258" s="31" t="s">
        <v>529</v>
      </c>
      <c r="B258" s="36" t="s">
        <v>287</v>
      </c>
      <c r="C258" s="33" t="s">
        <v>30</v>
      </c>
      <c r="D258" s="34">
        <f t="shared" ref="D258:R258" si="88">D259</f>
        <v>0</v>
      </c>
      <c r="E258" s="34">
        <f t="shared" si="88"/>
        <v>0</v>
      </c>
      <c r="F258" s="34">
        <f t="shared" si="88"/>
        <v>0</v>
      </c>
      <c r="G258" s="34">
        <f t="shared" si="88"/>
        <v>0</v>
      </c>
      <c r="H258" s="34">
        <f t="shared" si="88"/>
        <v>0</v>
      </c>
      <c r="I258" s="34">
        <f t="shared" si="88"/>
        <v>0</v>
      </c>
      <c r="J258" s="34">
        <f t="shared" si="88"/>
        <v>0</v>
      </c>
      <c r="K258" s="34">
        <f t="shared" si="88"/>
        <v>0</v>
      </c>
      <c r="L258" s="34">
        <f t="shared" si="88"/>
        <v>0</v>
      </c>
      <c r="M258" s="34">
        <f t="shared" si="88"/>
        <v>0</v>
      </c>
      <c r="N258" s="34">
        <f t="shared" si="88"/>
        <v>0</v>
      </c>
      <c r="O258" s="34">
        <f t="shared" si="88"/>
        <v>0</v>
      </c>
      <c r="P258" s="34">
        <f t="shared" si="88"/>
        <v>0</v>
      </c>
      <c r="Q258" s="34">
        <f t="shared" si="88"/>
        <v>0</v>
      </c>
      <c r="R258" s="34">
        <f t="shared" si="88"/>
        <v>0</v>
      </c>
      <c r="S258" s="29">
        <v>0</v>
      </c>
      <c r="T258" s="35" t="s">
        <v>31</v>
      </c>
      <c r="U258" s="21"/>
      <c r="V258" s="22"/>
      <c r="X258" s="24"/>
    </row>
    <row r="259" spans="1:24" s="23" customFormat="1" x14ac:dyDescent="0.25">
      <c r="A259" s="31" t="s">
        <v>530</v>
      </c>
      <c r="B259" s="36" t="s">
        <v>531</v>
      </c>
      <c r="C259" s="33" t="s">
        <v>30</v>
      </c>
      <c r="D259" s="34">
        <f t="shared" ref="D259:P259" si="89">D260+D261</f>
        <v>0</v>
      </c>
      <c r="E259" s="34">
        <f t="shared" si="89"/>
        <v>0</v>
      </c>
      <c r="F259" s="34">
        <f t="shared" si="89"/>
        <v>0</v>
      </c>
      <c r="G259" s="34">
        <f t="shared" si="89"/>
        <v>0</v>
      </c>
      <c r="H259" s="34">
        <f t="shared" si="89"/>
        <v>0</v>
      </c>
      <c r="I259" s="34">
        <f>I260+I261</f>
        <v>0</v>
      </c>
      <c r="J259" s="34">
        <f t="shared" si="89"/>
        <v>0</v>
      </c>
      <c r="K259" s="34">
        <f>K260+K261</f>
        <v>0</v>
      </c>
      <c r="L259" s="34">
        <f t="shared" si="89"/>
        <v>0</v>
      </c>
      <c r="M259" s="34">
        <f>M260+M261</f>
        <v>0</v>
      </c>
      <c r="N259" s="34">
        <f t="shared" si="89"/>
        <v>0</v>
      </c>
      <c r="O259" s="34">
        <f t="shared" si="89"/>
        <v>0</v>
      </c>
      <c r="P259" s="34">
        <f t="shared" si="89"/>
        <v>0</v>
      </c>
      <c r="Q259" s="34">
        <f>Q260+Q261</f>
        <v>0</v>
      </c>
      <c r="R259" s="34">
        <f>R260+R261</f>
        <v>0</v>
      </c>
      <c r="S259" s="29">
        <v>0</v>
      </c>
      <c r="T259" s="35" t="s">
        <v>31</v>
      </c>
      <c r="U259" s="21"/>
      <c r="V259" s="22"/>
      <c r="X259" s="24"/>
    </row>
    <row r="260" spans="1:24" s="23" customFormat="1" ht="47.25" x14ac:dyDescent="0.25">
      <c r="A260" s="31" t="s">
        <v>532</v>
      </c>
      <c r="B260" s="36" t="s">
        <v>291</v>
      </c>
      <c r="C260" s="33" t="s">
        <v>30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29">
        <v>0</v>
      </c>
      <c r="T260" s="35" t="s">
        <v>31</v>
      </c>
      <c r="U260" s="21"/>
      <c r="V260" s="22"/>
      <c r="X260" s="24"/>
    </row>
    <row r="261" spans="1:24" s="23" customFormat="1" ht="31.5" x14ac:dyDescent="0.25">
      <c r="A261" s="31" t="s">
        <v>533</v>
      </c>
      <c r="B261" s="36" t="s">
        <v>293</v>
      </c>
      <c r="C261" s="33" t="s">
        <v>30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29">
        <v>0</v>
      </c>
      <c r="T261" s="35" t="s">
        <v>31</v>
      </c>
      <c r="U261" s="21"/>
      <c r="V261" s="22"/>
      <c r="X261" s="24"/>
    </row>
    <row r="262" spans="1:24" s="23" customFormat="1" x14ac:dyDescent="0.25">
      <c r="A262" s="31" t="s">
        <v>534</v>
      </c>
      <c r="B262" s="36" t="s">
        <v>295</v>
      </c>
      <c r="C262" s="33" t="s">
        <v>30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29">
        <v>0</v>
      </c>
      <c r="T262" s="35" t="s">
        <v>31</v>
      </c>
      <c r="U262" s="21"/>
      <c r="V262" s="22"/>
      <c r="X262" s="24"/>
    </row>
    <row r="263" spans="1:24" s="23" customFormat="1" ht="47.25" x14ac:dyDescent="0.25">
      <c r="A263" s="31" t="s">
        <v>535</v>
      </c>
      <c r="B263" s="36" t="s">
        <v>291</v>
      </c>
      <c r="C263" s="33" t="s">
        <v>30</v>
      </c>
      <c r="D263" s="34">
        <v>0</v>
      </c>
      <c r="E263" s="34">
        <v>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29">
        <v>0</v>
      </c>
      <c r="T263" s="35" t="s">
        <v>31</v>
      </c>
      <c r="U263" s="21"/>
      <c r="V263" s="22"/>
      <c r="X263" s="24"/>
    </row>
    <row r="264" spans="1:24" s="23" customFormat="1" ht="31.5" x14ac:dyDescent="0.25">
      <c r="A264" s="31" t="s">
        <v>536</v>
      </c>
      <c r="B264" s="36" t="s">
        <v>293</v>
      </c>
      <c r="C264" s="33" t="s">
        <v>30</v>
      </c>
      <c r="D264" s="34">
        <v>0</v>
      </c>
      <c r="E264" s="34"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29">
        <v>0</v>
      </c>
      <c r="T264" s="35" t="s">
        <v>31</v>
      </c>
      <c r="U264" s="21"/>
      <c r="V264" s="22"/>
      <c r="X264" s="24"/>
    </row>
    <row r="265" spans="1:24" s="23" customFormat="1" x14ac:dyDescent="0.25">
      <c r="A265" s="31" t="s">
        <v>537</v>
      </c>
      <c r="B265" s="36" t="s">
        <v>299</v>
      </c>
      <c r="C265" s="33" t="s">
        <v>30</v>
      </c>
      <c r="D265" s="34">
        <f t="shared" ref="D265:P265" si="90">D266+D267+D268+D269</f>
        <v>6874.9361586303994</v>
      </c>
      <c r="E265" s="34">
        <f t="shared" si="90"/>
        <v>170.80821317000002</v>
      </c>
      <c r="F265" s="34">
        <f t="shared" si="90"/>
        <v>6704.1279454603991</v>
      </c>
      <c r="G265" s="34">
        <f t="shared" si="90"/>
        <v>8.1000000000000003E-2</v>
      </c>
      <c r="H265" s="34">
        <f t="shared" si="90"/>
        <v>1.1825768000000001</v>
      </c>
      <c r="I265" s="34">
        <f>I266+I267+I268+I269</f>
        <v>0.02</v>
      </c>
      <c r="J265" s="34">
        <f t="shared" si="90"/>
        <v>0.59128840000000005</v>
      </c>
      <c r="K265" s="34">
        <f>K266+K267+K268+K269</f>
        <v>0.02</v>
      </c>
      <c r="L265" s="34">
        <f t="shared" si="90"/>
        <v>0.59128840000000005</v>
      </c>
      <c r="M265" s="34">
        <f>M266+M267+M268+M269</f>
        <v>0.02</v>
      </c>
      <c r="N265" s="34">
        <f t="shared" si="90"/>
        <v>0</v>
      </c>
      <c r="O265" s="34">
        <f t="shared" si="90"/>
        <v>2.1000000000000001E-2</v>
      </c>
      <c r="P265" s="34">
        <f t="shared" si="90"/>
        <v>0</v>
      </c>
      <c r="Q265" s="34">
        <f>Q266+Q267+Q268+Q269</f>
        <v>6702.9453686603993</v>
      </c>
      <c r="R265" s="34">
        <f>R266+R267+R268+R269</f>
        <v>1.1425768000000001</v>
      </c>
      <c r="S265" s="29">
        <f>R265/(I265+K265)</f>
        <v>28.564420000000002</v>
      </c>
      <c r="T265" s="35" t="s">
        <v>31</v>
      </c>
      <c r="U265" s="21"/>
      <c r="V265" s="22"/>
      <c r="X265" s="24"/>
    </row>
    <row r="266" spans="1:24" s="23" customFormat="1" ht="31.5" x14ac:dyDescent="0.25">
      <c r="A266" s="31" t="s">
        <v>538</v>
      </c>
      <c r="B266" s="36" t="s">
        <v>301</v>
      </c>
      <c r="C266" s="33" t="s">
        <v>30</v>
      </c>
      <c r="D266" s="34">
        <v>0</v>
      </c>
      <c r="E266" s="34">
        <v>0</v>
      </c>
      <c r="F266" s="34">
        <v>0</v>
      </c>
      <c r="G266" s="34"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29">
        <v>0</v>
      </c>
      <c r="T266" s="35" t="s">
        <v>31</v>
      </c>
      <c r="U266" s="21"/>
      <c r="V266" s="22"/>
      <c r="X266" s="24"/>
    </row>
    <row r="267" spans="1:24" s="23" customFormat="1" x14ac:dyDescent="0.25">
      <c r="A267" s="31" t="s">
        <v>539</v>
      </c>
      <c r="B267" s="36" t="s">
        <v>303</v>
      </c>
      <c r="C267" s="33" t="s">
        <v>30</v>
      </c>
      <c r="D267" s="34">
        <v>0</v>
      </c>
      <c r="E267" s="34">
        <v>0</v>
      </c>
      <c r="F267" s="34">
        <v>0</v>
      </c>
      <c r="G267" s="34"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34">
        <v>0</v>
      </c>
      <c r="Q267" s="34">
        <v>0</v>
      </c>
      <c r="R267" s="34">
        <v>0</v>
      </c>
      <c r="S267" s="29">
        <v>0</v>
      </c>
      <c r="T267" s="35" t="s">
        <v>31</v>
      </c>
      <c r="U267" s="21"/>
      <c r="V267" s="22"/>
      <c r="X267" s="24"/>
    </row>
    <row r="268" spans="1:24" s="23" customFormat="1" x14ac:dyDescent="0.25">
      <c r="A268" s="31" t="s">
        <v>540</v>
      </c>
      <c r="B268" s="36" t="s">
        <v>307</v>
      </c>
      <c r="C268" s="33" t="s">
        <v>30</v>
      </c>
      <c r="D268" s="34">
        <v>0</v>
      </c>
      <c r="E268" s="34"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34">
        <v>0</v>
      </c>
      <c r="L268" s="34">
        <v>0</v>
      </c>
      <c r="M268" s="34">
        <v>0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29">
        <v>0</v>
      </c>
      <c r="T268" s="35" t="s">
        <v>31</v>
      </c>
      <c r="U268" s="21"/>
      <c r="V268" s="22"/>
      <c r="X268" s="24"/>
    </row>
    <row r="269" spans="1:24" s="23" customFormat="1" x14ac:dyDescent="0.25">
      <c r="A269" s="31" t="s">
        <v>541</v>
      </c>
      <c r="B269" s="36" t="s">
        <v>315</v>
      </c>
      <c r="C269" s="33" t="s">
        <v>30</v>
      </c>
      <c r="D269" s="34">
        <f>SUM(D270)</f>
        <v>6874.9361586303994</v>
      </c>
      <c r="E269" s="34">
        <f t="shared" ref="E269:R269" si="91">SUM(E270)</f>
        <v>170.80821317000002</v>
      </c>
      <c r="F269" s="34">
        <f t="shared" si="91"/>
        <v>6704.1279454603991</v>
      </c>
      <c r="G269" s="34">
        <f t="shared" si="91"/>
        <v>8.1000000000000003E-2</v>
      </c>
      <c r="H269" s="34">
        <f t="shared" si="91"/>
        <v>1.1825768000000001</v>
      </c>
      <c r="I269" s="34">
        <f t="shared" si="91"/>
        <v>0.02</v>
      </c>
      <c r="J269" s="34">
        <f t="shared" si="91"/>
        <v>0.59128840000000005</v>
      </c>
      <c r="K269" s="34">
        <f t="shared" si="91"/>
        <v>0.02</v>
      </c>
      <c r="L269" s="34">
        <f t="shared" si="91"/>
        <v>0.59128840000000005</v>
      </c>
      <c r="M269" s="34">
        <f t="shared" si="91"/>
        <v>0.02</v>
      </c>
      <c r="N269" s="34">
        <f t="shared" si="91"/>
        <v>0</v>
      </c>
      <c r="O269" s="34">
        <f t="shared" si="91"/>
        <v>2.1000000000000001E-2</v>
      </c>
      <c r="P269" s="34">
        <f t="shared" si="91"/>
        <v>0</v>
      </c>
      <c r="Q269" s="34">
        <f t="shared" si="91"/>
        <v>6702.9453686603993</v>
      </c>
      <c r="R269" s="34">
        <f t="shared" si="91"/>
        <v>1.1425768000000001</v>
      </c>
      <c r="S269" s="29">
        <f>R269/(I269+K269)</f>
        <v>28.564420000000002</v>
      </c>
      <c r="T269" s="35" t="s">
        <v>31</v>
      </c>
      <c r="U269" s="21"/>
      <c r="V269" s="22"/>
      <c r="X269" s="24"/>
    </row>
    <row r="270" spans="1:24" s="23" customFormat="1" ht="31.5" x14ac:dyDescent="0.25">
      <c r="A270" s="40" t="s">
        <v>541</v>
      </c>
      <c r="B270" s="49" t="s">
        <v>542</v>
      </c>
      <c r="C270" s="42" t="s">
        <v>543</v>
      </c>
      <c r="D270" s="43">
        <v>6874.9361586303994</v>
      </c>
      <c r="E270" s="43">
        <v>170.80821317000002</v>
      </c>
      <c r="F270" s="43">
        <f>D270-E270</f>
        <v>6704.1279454603991</v>
      </c>
      <c r="G270" s="44">
        <v>8.1000000000000003E-2</v>
      </c>
      <c r="H270" s="43">
        <f>J270+L270+N270+P270</f>
        <v>1.1825768000000001</v>
      </c>
      <c r="I270" s="43">
        <v>0.02</v>
      </c>
      <c r="J270" s="43">
        <v>0.59128840000000005</v>
      </c>
      <c r="K270" s="43">
        <v>0.02</v>
      </c>
      <c r="L270" s="43">
        <v>0.59128840000000005</v>
      </c>
      <c r="M270" s="43">
        <v>0.02</v>
      </c>
      <c r="N270" s="43">
        <v>0</v>
      </c>
      <c r="O270" s="43">
        <v>2.1000000000000001E-2</v>
      </c>
      <c r="P270" s="43">
        <v>0</v>
      </c>
      <c r="Q270" s="43">
        <f>F270-H270</f>
        <v>6702.9453686603993</v>
      </c>
      <c r="R270" s="43">
        <f>H270-(I270+K270)</f>
        <v>1.1425768000000001</v>
      </c>
      <c r="S270" s="45">
        <f>R270/(I270+K270)</f>
        <v>28.564420000000002</v>
      </c>
      <c r="T270" s="46" t="s">
        <v>544</v>
      </c>
      <c r="U270" s="21"/>
      <c r="V270" s="22"/>
      <c r="X270" s="24"/>
    </row>
    <row r="271" spans="1:24" s="23" customFormat="1" ht="31.5" x14ac:dyDescent="0.25">
      <c r="A271" s="31" t="s">
        <v>545</v>
      </c>
      <c r="B271" s="36" t="s">
        <v>330</v>
      </c>
      <c r="C271" s="33" t="s">
        <v>30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29">
        <v>0</v>
      </c>
      <c r="T271" s="35" t="s">
        <v>31</v>
      </c>
      <c r="U271" s="21"/>
      <c r="V271" s="22"/>
      <c r="X271" s="24"/>
    </row>
    <row r="272" spans="1:24" s="23" customFormat="1" x14ac:dyDescent="0.25">
      <c r="A272" s="31" t="s">
        <v>546</v>
      </c>
      <c r="B272" s="36" t="s">
        <v>332</v>
      </c>
      <c r="C272" s="33" t="s">
        <v>30</v>
      </c>
      <c r="D272" s="34">
        <f>SUM(D273:D288)</f>
        <v>136.9572</v>
      </c>
      <c r="E272" s="34">
        <f t="shared" ref="E272:R272" si="92">SUM(E273:E288)</f>
        <v>0</v>
      </c>
      <c r="F272" s="34">
        <f t="shared" si="92"/>
        <v>136.9572</v>
      </c>
      <c r="G272" s="34">
        <f t="shared" si="92"/>
        <v>64.518000000000001</v>
      </c>
      <c r="H272" s="34">
        <f t="shared" si="92"/>
        <v>54.567330520000013</v>
      </c>
      <c r="I272" s="34">
        <f t="shared" si="92"/>
        <v>0.32159999999999994</v>
      </c>
      <c r="J272" s="34">
        <f t="shared" si="92"/>
        <v>2.4599953599999997</v>
      </c>
      <c r="K272" s="34">
        <f t="shared" si="92"/>
        <v>0.66599999999999993</v>
      </c>
      <c r="L272" s="34">
        <f t="shared" si="92"/>
        <v>52.107335160000005</v>
      </c>
      <c r="M272" s="34">
        <f t="shared" si="92"/>
        <v>5.4672000000000001</v>
      </c>
      <c r="N272" s="34">
        <f t="shared" si="92"/>
        <v>0</v>
      </c>
      <c r="O272" s="34">
        <f t="shared" si="92"/>
        <v>58.063199999999995</v>
      </c>
      <c r="P272" s="34">
        <f t="shared" si="92"/>
        <v>0</v>
      </c>
      <c r="Q272" s="34">
        <f t="shared" si="92"/>
        <v>82.389869479999987</v>
      </c>
      <c r="R272" s="34">
        <f t="shared" si="92"/>
        <v>53.579730520000012</v>
      </c>
      <c r="S272" s="29">
        <f>R272/(I272+K272)</f>
        <v>54.252461036857049</v>
      </c>
      <c r="T272" s="35" t="s">
        <v>31</v>
      </c>
      <c r="U272" s="21"/>
      <c r="V272" s="22"/>
      <c r="X272" s="24"/>
    </row>
    <row r="273" spans="1:24" s="23" customFormat="1" ht="31.5" x14ac:dyDescent="0.25">
      <c r="A273" s="40" t="s">
        <v>546</v>
      </c>
      <c r="B273" s="49" t="s">
        <v>547</v>
      </c>
      <c r="C273" s="42" t="s">
        <v>548</v>
      </c>
      <c r="D273" s="43">
        <v>39.662400000000005</v>
      </c>
      <c r="E273" s="43">
        <v>0</v>
      </c>
      <c r="F273" s="43">
        <f t="shared" ref="F273:F288" si="93">D273-E273</f>
        <v>39.662400000000005</v>
      </c>
      <c r="G273" s="44">
        <v>12.486000000000001</v>
      </c>
      <c r="H273" s="43">
        <f t="shared" ref="H273:H288" si="94">J273+L273+N273+P273</f>
        <v>12.547703689999999</v>
      </c>
      <c r="I273" s="43">
        <v>0</v>
      </c>
      <c r="J273" s="43">
        <v>6.1704889999999998E-2</v>
      </c>
      <c r="K273" s="43">
        <v>0</v>
      </c>
      <c r="L273" s="43">
        <v>12.485998799999999</v>
      </c>
      <c r="M273" s="43">
        <v>0</v>
      </c>
      <c r="N273" s="43">
        <v>0</v>
      </c>
      <c r="O273" s="43">
        <v>12.486000000000001</v>
      </c>
      <c r="P273" s="43">
        <v>0</v>
      </c>
      <c r="Q273" s="43">
        <f t="shared" ref="Q273:Q288" si="95">F273-H273</f>
        <v>27.114696310000006</v>
      </c>
      <c r="R273" s="43">
        <f t="shared" ref="R273:R288" si="96">H273-(I273+K273)</f>
        <v>12.547703689999999</v>
      </c>
      <c r="S273" s="45">
        <v>1</v>
      </c>
      <c r="T273" s="46" t="s">
        <v>407</v>
      </c>
      <c r="U273" s="21"/>
      <c r="V273" s="22"/>
      <c r="X273" s="24"/>
    </row>
    <row r="274" spans="1:24" s="23" customFormat="1" ht="31.5" x14ac:dyDescent="0.25">
      <c r="A274" s="40" t="s">
        <v>546</v>
      </c>
      <c r="B274" s="49" t="s">
        <v>549</v>
      </c>
      <c r="C274" s="42" t="s">
        <v>550</v>
      </c>
      <c r="D274" s="43">
        <v>1.8731999999999998</v>
      </c>
      <c r="E274" s="43">
        <v>0</v>
      </c>
      <c r="F274" s="43">
        <f t="shared" si="93"/>
        <v>1.8731999999999998</v>
      </c>
      <c r="G274" s="44">
        <v>1.8731999999999998</v>
      </c>
      <c r="H274" s="43">
        <f t="shared" si="94"/>
        <v>1.8582000000000001</v>
      </c>
      <c r="I274" s="43">
        <v>0</v>
      </c>
      <c r="J274" s="43">
        <v>1.8582000000000001</v>
      </c>
      <c r="K274" s="43">
        <v>0</v>
      </c>
      <c r="L274" s="43">
        <v>0</v>
      </c>
      <c r="M274" s="43">
        <v>1.8732</v>
      </c>
      <c r="N274" s="43">
        <v>0</v>
      </c>
      <c r="O274" s="43">
        <v>0</v>
      </c>
      <c r="P274" s="43">
        <v>0</v>
      </c>
      <c r="Q274" s="43">
        <f t="shared" si="95"/>
        <v>1.499999999999968E-2</v>
      </c>
      <c r="R274" s="43">
        <f t="shared" si="96"/>
        <v>1.8582000000000001</v>
      </c>
      <c r="S274" s="45">
        <v>1</v>
      </c>
      <c r="T274" s="46" t="s">
        <v>407</v>
      </c>
      <c r="U274" s="21"/>
      <c r="V274" s="22"/>
      <c r="X274" s="24"/>
    </row>
    <row r="275" spans="1:24" s="23" customFormat="1" ht="31.5" x14ac:dyDescent="0.25">
      <c r="A275" s="40" t="s">
        <v>546</v>
      </c>
      <c r="B275" s="49" t="s">
        <v>551</v>
      </c>
      <c r="C275" s="42" t="s">
        <v>552</v>
      </c>
      <c r="D275" s="43">
        <v>6.6456</v>
      </c>
      <c r="E275" s="43">
        <v>0</v>
      </c>
      <c r="F275" s="43">
        <f t="shared" si="93"/>
        <v>6.6456</v>
      </c>
      <c r="G275" s="44">
        <v>3.0815999999999999</v>
      </c>
      <c r="H275" s="43">
        <f t="shared" si="94"/>
        <v>0</v>
      </c>
      <c r="I275" s="43">
        <v>0</v>
      </c>
      <c r="J275" s="43">
        <v>0</v>
      </c>
      <c r="K275" s="43">
        <v>0</v>
      </c>
      <c r="L275" s="43">
        <v>0</v>
      </c>
      <c r="M275" s="43">
        <v>0</v>
      </c>
      <c r="N275" s="43">
        <v>0</v>
      </c>
      <c r="O275" s="43">
        <v>3.0815999999999999</v>
      </c>
      <c r="P275" s="43">
        <v>0</v>
      </c>
      <c r="Q275" s="43">
        <f t="shared" si="95"/>
        <v>6.6456</v>
      </c>
      <c r="R275" s="43">
        <f t="shared" si="96"/>
        <v>0</v>
      </c>
      <c r="S275" s="45">
        <v>0</v>
      </c>
      <c r="T275" s="46" t="s">
        <v>31</v>
      </c>
      <c r="U275" s="21"/>
      <c r="V275" s="22"/>
      <c r="X275" s="24"/>
    </row>
    <row r="276" spans="1:24" s="23" customFormat="1" ht="31.5" x14ac:dyDescent="0.25">
      <c r="A276" s="40" t="s">
        <v>546</v>
      </c>
      <c r="B276" s="49" t="s">
        <v>553</v>
      </c>
      <c r="C276" s="42" t="s">
        <v>554</v>
      </c>
      <c r="D276" s="43">
        <v>80.066399999999987</v>
      </c>
      <c r="E276" s="43">
        <v>0</v>
      </c>
      <c r="F276" s="43">
        <f t="shared" si="93"/>
        <v>80.066399999999987</v>
      </c>
      <c r="G276" s="44">
        <v>38.367599999999996</v>
      </c>
      <c r="H276" s="43">
        <f t="shared" si="94"/>
        <v>38.557237670000006</v>
      </c>
      <c r="I276" s="43">
        <v>0</v>
      </c>
      <c r="J276" s="43">
        <v>0.18963886999999999</v>
      </c>
      <c r="K276" s="43">
        <v>0</v>
      </c>
      <c r="L276" s="43">
        <v>38.367598800000003</v>
      </c>
      <c r="M276" s="43">
        <v>0</v>
      </c>
      <c r="N276" s="43">
        <v>0</v>
      </c>
      <c r="O276" s="43">
        <v>38.367599999999996</v>
      </c>
      <c r="P276" s="43">
        <v>0</v>
      </c>
      <c r="Q276" s="43">
        <f t="shared" si="95"/>
        <v>41.509162329999981</v>
      </c>
      <c r="R276" s="43">
        <f t="shared" si="96"/>
        <v>38.557237670000006</v>
      </c>
      <c r="S276" s="45">
        <v>1</v>
      </c>
      <c r="T276" s="76" t="s">
        <v>407</v>
      </c>
      <c r="U276" s="21"/>
      <c r="V276" s="22"/>
      <c r="X276" s="24"/>
    </row>
    <row r="277" spans="1:24" s="23" customFormat="1" x14ac:dyDescent="0.25">
      <c r="A277" s="40" t="s">
        <v>546</v>
      </c>
      <c r="B277" s="49" t="s">
        <v>555</v>
      </c>
      <c r="C277" s="42" t="s">
        <v>556</v>
      </c>
      <c r="D277" s="43">
        <v>1.3715999999999999</v>
      </c>
      <c r="E277" s="43">
        <v>0</v>
      </c>
      <c r="F277" s="43">
        <f t="shared" si="93"/>
        <v>1.3715999999999999</v>
      </c>
      <c r="G277" s="44">
        <v>1.3715999999999999</v>
      </c>
      <c r="H277" s="43">
        <f t="shared" si="94"/>
        <v>0</v>
      </c>
      <c r="I277" s="43">
        <v>0</v>
      </c>
      <c r="J277" s="43">
        <v>0</v>
      </c>
      <c r="K277" s="43">
        <v>0</v>
      </c>
      <c r="L277" s="43">
        <v>0</v>
      </c>
      <c r="M277" s="43">
        <v>1.3715999999999999</v>
      </c>
      <c r="N277" s="43">
        <v>0</v>
      </c>
      <c r="O277" s="43">
        <v>0</v>
      </c>
      <c r="P277" s="43">
        <v>0</v>
      </c>
      <c r="Q277" s="43">
        <f t="shared" si="95"/>
        <v>1.3715999999999999</v>
      </c>
      <c r="R277" s="43">
        <f t="shared" si="96"/>
        <v>0</v>
      </c>
      <c r="S277" s="45">
        <v>0</v>
      </c>
      <c r="T277" s="91" t="s">
        <v>31</v>
      </c>
      <c r="U277" s="21"/>
      <c r="V277" s="22"/>
      <c r="X277" s="24"/>
    </row>
    <row r="278" spans="1:24" s="23" customFormat="1" x14ac:dyDescent="0.25">
      <c r="A278" s="40" t="s">
        <v>546</v>
      </c>
      <c r="B278" s="49" t="s">
        <v>557</v>
      </c>
      <c r="C278" s="42" t="s">
        <v>558</v>
      </c>
      <c r="D278" s="43">
        <v>0.26159999999999994</v>
      </c>
      <c r="E278" s="43">
        <v>0</v>
      </c>
      <c r="F278" s="43">
        <f t="shared" si="93"/>
        <v>0.26159999999999994</v>
      </c>
      <c r="G278" s="44">
        <v>0.26159999999999994</v>
      </c>
      <c r="H278" s="43">
        <f t="shared" si="94"/>
        <v>0</v>
      </c>
      <c r="I278" s="43">
        <v>0.26159999999999994</v>
      </c>
      <c r="J278" s="43">
        <v>0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f t="shared" si="95"/>
        <v>0.26159999999999994</v>
      </c>
      <c r="R278" s="43">
        <f t="shared" si="96"/>
        <v>-0.26159999999999994</v>
      </c>
      <c r="S278" s="45">
        <f>R278/(I278+K278)</f>
        <v>-1</v>
      </c>
      <c r="T278" s="76" t="s">
        <v>559</v>
      </c>
      <c r="U278" s="21"/>
      <c r="V278" s="22"/>
      <c r="X278" s="24"/>
    </row>
    <row r="279" spans="1:24" s="23" customFormat="1" x14ac:dyDescent="0.25">
      <c r="A279" s="40" t="s">
        <v>546</v>
      </c>
      <c r="B279" s="49" t="s">
        <v>560</v>
      </c>
      <c r="C279" s="42" t="s">
        <v>561</v>
      </c>
      <c r="D279" s="43">
        <v>0.312</v>
      </c>
      <c r="E279" s="43">
        <v>0</v>
      </c>
      <c r="F279" s="43">
        <f t="shared" si="93"/>
        <v>0.312</v>
      </c>
      <c r="G279" s="44">
        <v>0.312</v>
      </c>
      <c r="H279" s="43">
        <f t="shared" si="94"/>
        <v>0</v>
      </c>
      <c r="I279" s="43">
        <v>0</v>
      </c>
      <c r="J279" s="43">
        <v>0</v>
      </c>
      <c r="K279" s="43">
        <v>0.312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f t="shared" si="95"/>
        <v>0.312</v>
      </c>
      <c r="R279" s="43">
        <f t="shared" si="96"/>
        <v>-0.312</v>
      </c>
      <c r="S279" s="45">
        <f>R279/(I279+K279)</f>
        <v>-1</v>
      </c>
      <c r="T279" s="46" t="s">
        <v>31</v>
      </c>
      <c r="U279" s="21"/>
      <c r="V279" s="22"/>
      <c r="X279" s="24"/>
    </row>
    <row r="280" spans="1:24" s="23" customFormat="1" x14ac:dyDescent="0.25">
      <c r="A280" s="40" t="s">
        <v>546</v>
      </c>
      <c r="B280" s="49" t="s">
        <v>562</v>
      </c>
      <c r="C280" s="42" t="s">
        <v>563</v>
      </c>
      <c r="D280" s="43">
        <v>2.5571999999999999</v>
      </c>
      <c r="E280" s="43">
        <v>0</v>
      </c>
      <c r="F280" s="43">
        <f t="shared" si="93"/>
        <v>2.5571999999999999</v>
      </c>
      <c r="G280" s="44">
        <v>2.5571999999999999</v>
      </c>
      <c r="H280" s="43">
        <f t="shared" si="94"/>
        <v>0</v>
      </c>
      <c r="I280" s="43">
        <v>0</v>
      </c>
      <c r="J280" s="43">
        <v>0</v>
      </c>
      <c r="K280" s="43">
        <v>0</v>
      </c>
      <c r="L280" s="43">
        <v>0</v>
      </c>
      <c r="M280" s="43">
        <v>0</v>
      </c>
      <c r="N280" s="43">
        <v>0</v>
      </c>
      <c r="O280" s="43">
        <v>2.5571999999999999</v>
      </c>
      <c r="P280" s="43">
        <v>0</v>
      </c>
      <c r="Q280" s="43">
        <f t="shared" si="95"/>
        <v>2.5571999999999999</v>
      </c>
      <c r="R280" s="43">
        <f t="shared" si="96"/>
        <v>0</v>
      </c>
      <c r="S280" s="45">
        <v>0</v>
      </c>
      <c r="T280" s="91" t="s">
        <v>31</v>
      </c>
      <c r="U280" s="21"/>
      <c r="V280" s="22"/>
      <c r="X280" s="24"/>
    </row>
    <row r="281" spans="1:24" s="23" customFormat="1" x14ac:dyDescent="0.25">
      <c r="A281" s="40" t="s">
        <v>546</v>
      </c>
      <c r="B281" s="49" t="s">
        <v>564</v>
      </c>
      <c r="C281" s="42" t="s">
        <v>565</v>
      </c>
      <c r="D281" s="43">
        <v>0.14399999999999999</v>
      </c>
      <c r="E281" s="43">
        <v>0</v>
      </c>
      <c r="F281" s="43">
        <f t="shared" si="93"/>
        <v>0.14399999999999999</v>
      </c>
      <c r="G281" s="44">
        <v>0.14399999999999999</v>
      </c>
      <c r="H281" s="43">
        <f t="shared" si="94"/>
        <v>0</v>
      </c>
      <c r="I281" s="43">
        <v>0</v>
      </c>
      <c r="J281" s="43">
        <v>0</v>
      </c>
      <c r="K281" s="43">
        <v>0</v>
      </c>
      <c r="L281" s="43">
        <v>0</v>
      </c>
      <c r="M281" s="43">
        <v>0</v>
      </c>
      <c r="N281" s="43">
        <v>0</v>
      </c>
      <c r="O281" s="43">
        <v>0.14399999999999999</v>
      </c>
      <c r="P281" s="43">
        <v>0</v>
      </c>
      <c r="Q281" s="43">
        <f t="shared" si="95"/>
        <v>0.14399999999999999</v>
      </c>
      <c r="R281" s="43">
        <f t="shared" si="96"/>
        <v>0</v>
      </c>
      <c r="S281" s="45">
        <v>0</v>
      </c>
      <c r="T281" s="46" t="s">
        <v>31</v>
      </c>
      <c r="U281" s="21"/>
      <c r="V281" s="22"/>
      <c r="X281" s="24"/>
    </row>
    <row r="282" spans="1:24" s="23" customFormat="1" x14ac:dyDescent="0.25">
      <c r="A282" s="40" t="s">
        <v>546</v>
      </c>
      <c r="B282" s="49" t="s">
        <v>566</v>
      </c>
      <c r="C282" s="42" t="s">
        <v>567</v>
      </c>
      <c r="D282" s="43">
        <v>0.44759999999999994</v>
      </c>
      <c r="E282" s="43">
        <v>0</v>
      </c>
      <c r="F282" s="43">
        <f t="shared" si="93"/>
        <v>0.44759999999999994</v>
      </c>
      <c r="G282" s="44">
        <v>0.44759999999999994</v>
      </c>
      <c r="H282" s="43">
        <f t="shared" si="94"/>
        <v>0</v>
      </c>
      <c r="I282" s="43">
        <v>0</v>
      </c>
      <c r="J282" s="43">
        <v>0</v>
      </c>
      <c r="K282" s="43">
        <v>0</v>
      </c>
      <c r="L282" s="43">
        <v>0</v>
      </c>
      <c r="M282" s="43">
        <v>0</v>
      </c>
      <c r="N282" s="43">
        <v>0</v>
      </c>
      <c r="O282" s="43">
        <v>0.4476</v>
      </c>
      <c r="P282" s="43">
        <v>0</v>
      </c>
      <c r="Q282" s="43">
        <f t="shared" si="95"/>
        <v>0.44759999999999994</v>
      </c>
      <c r="R282" s="43">
        <f t="shared" si="96"/>
        <v>0</v>
      </c>
      <c r="S282" s="45">
        <v>0</v>
      </c>
      <c r="T282" s="46" t="s">
        <v>31</v>
      </c>
      <c r="U282" s="21"/>
      <c r="V282" s="22"/>
      <c r="X282" s="24"/>
    </row>
    <row r="283" spans="1:24" s="23" customFormat="1" x14ac:dyDescent="0.25">
      <c r="A283" s="40" t="s">
        <v>546</v>
      </c>
      <c r="B283" s="49" t="s">
        <v>568</v>
      </c>
      <c r="C283" s="42" t="s">
        <v>569</v>
      </c>
      <c r="D283" s="43">
        <v>0.97919999999999996</v>
      </c>
      <c r="E283" s="43">
        <v>0</v>
      </c>
      <c r="F283" s="43">
        <f t="shared" si="93"/>
        <v>0.97919999999999996</v>
      </c>
      <c r="G283" s="44">
        <v>0.97919999999999996</v>
      </c>
      <c r="H283" s="43">
        <f t="shared" si="94"/>
        <v>0</v>
      </c>
      <c r="I283" s="43">
        <v>0</v>
      </c>
      <c r="J283" s="43">
        <v>0</v>
      </c>
      <c r="K283" s="43">
        <v>0</v>
      </c>
      <c r="L283" s="43">
        <v>0</v>
      </c>
      <c r="M283" s="43">
        <v>0</v>
      </c>
      <c r="N283" s="43">
        <v>0</v>
      </c>
      <c r="O283" s="43">
        <v>0.97920000000000007</v>
      </c>
      <c r="P283" s="43">
        <v>0</v>
      </c>
      <c r="Q283" s="43">
        <f t="shared" si="95"/>
        <v>0.97919999999999996</v>
      </c>
      <c r="R283" s="43">
        <f t="shared" si="96"/>
        <v>0</v>
      </c>
      <c r="S283" s="45">
        <v>0</v>
      </c>
      <c r="T283" s="46" t="s">
        <v>31</v>
      </c>
      <c r="U283" s="21"/>
      <c r="V283" s="22"/>
      <c r="X283" s="24"/>
    </row>
    <row r="284" spans="1:24" s="23" customFormat="1" x14ac:dyDescent="0.25">
      <c r="A284" s="40" t="s">
        <v>546</v>
      </c>
      <c r="B284" s="49" t="s">
        <v>570</v>
      </c>
      <c r="C284" s="42" t="s">
        <v>571</v>
      </c>
      <c r="D284" s="43">
        <v>0.38639999999999997</v>
      </c>
      <c r="E284" s="43">
        <v>0</v>
      </c>
      <c r="F284" s="43">
        <f t="shared" si="93"/>
        <v>0.38639999999999997</v>
      </c>
      <c r="G284" s="44">
        <v>0.38639999999999997</v>
      </c>
      <c r="H284" s="43">
        <f t="shared" si="94"/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0.38639999999999997</v>
      </c>
      <c r="N284" s="43">
        <v>0</v>
      </c>
      <c r="O284" s="43">
        <v>0</v>
      </c>
      <c r="P284" s="43">
        <v>0</v>
      </c>
      <c r="Q284" s="43">
        <f t="shared" si="95"/>
        <v>0.38639999999999997</v>
      </c>
      <c r="R284" s="43">
        <f t="shared" si="96"/>
        <v>0</v>
      </c>
      <c r="S284" s="45">
        <v>0</v>
      </c>
      <c r="T284" s="91" t="s">
        <v>31</v>
      </c>
      <c r="U284" s="21"/>
      <c r="V284" s="22"/>
      <c r="X284" s="24"/>
    </row>
    <row r="285" spans="1:24" s="23" customFormat="1" ht="31.5" x14ac:dyDescent="0.25">
      <c r="A285" s="40" t="s">
        <v>546</v>
      </c>
      <c r="B285" s="49" t="s">
        <v>572</v>
      </c>
      <c r="C285" s="42" t="s">
        <v>573</v>
      </c>
      <c r="D285" s="43">
        <v>0.72</v>
      </c>
      <c r="E285" s="43">
        <v>0</v>
      </c>
      <c r="F285" s="43">
        <f t="shared" si="93"/>
        <v>0.72</v>
      </c>
      <c r="G285" s="44">
        <v>0.72</v>
      </c>
      <c r="H285" s="43">
        <f t="shared" si="94"/>
        <v>1.18173756</v>
      </c>
      <c r="I285" s="43">
        <v>0</v>
      </c>
      <c r="J285" s="43">
        <v>0</v>
      </c>
      <c r="K285" s="43">
        <v>0</v>
      </c>
      <c r="L285" s="43">
        <v>1.18173756</v>
      </c>
      <c r="M285" s="43">
        <v>0.72</v>
      </c>
      <c r="N285" s="43">
        <v>0</v>
      </c>
      <c r="O285" s="43">
        <v>0</v>
      </c>
      <c r="P285" s="43">
        <v>0</v>
      </c>
      <c r="Q285" s="43">
        <f t="shared" si="95"/>
        <v>-0.46173755999999999</v>
      </c>
      <c r="R285" s="43">
        <f t="shared" si="96"/>
        <v>1.18173756</v>
      </c>
      <c r="S285" s="45">
        <v>1</v>
      </c>
      <c r="T285" s="46" t="s">
        <v>407</v>
      </c>
      <c r="U285" s="21"/>
      <c r="V285" s="22"/>
      <c r="X285" s="24"/>
    </row>
    <row r="286" spans="1:24" s="23" customFormat="1" x14ac:dyDescent="0.25">
      <c r="A286" s="40" t="s">
        <v>546</v>
      </c>
      <c r="B286" s="49" t="s">
        <v>574</v>
      </c>
      <c r="C286" s="42" t="s">
        <v>575</v>
      </c>
      <c r="D286" s="43">
        <v>0.35399999999999998</v>
      </c>
      <c r="E286" s="43">
        <v>0</v>
      </c>
      <c r="F286" s="43">
        <f t="shared" si="93"/>
        <v>0.35399999999999998</v>
      </c>
      <c r="G286" s="44">
        <v>0.35399999999999998</v>
      </c>
      <c r="H286" s="43">
        <f t="shared" si="94"/>
        <v>0.35045159999999997</v>
      </c>
      <c r="I286" s="43">
        <v>0</v>
      </c>
      <c r="J286" s="43">
        <v>0.35045159999999997</v>
      </c>
      <c r="K286" s="43">
        <v>0.35399999999999998</v>
      </c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f t="shared" si="95"/>
        <v>3.5484000000000071E-3</v>
      </c>
      <c r="R286" s="43">
        <f t="shared" si="96"/>
        <v>-3.5484000000000071E-3</v>
      </c>
      <c r="S286" s="45">
        <f>R286/(I286+K286)</f>
        <v>-1.0023728813559342E-2</v>
      </c>
      <c r="T286" s="76" t="s">
        <v>31</v>
      </c>
      <c r="U286" s="21"/>
      <c r="V286" s="22"/>
      <c r="X286" s="24"/>
    </row>
    <row r="287" spans="1:24" s="23" customFormat="1" ht="31.5" x14ac:dyDescent="0.25">
      <c r="A287" s="40" t="s">
        <v>546</v>
      </c>
      <c r="B287" s="49" t="s">
        <v>576</v>
      </c>
      <c r="C287" s="42" t="s">
        <v>577</v>
      </c>
      <c r="D287" s="43">
        <v>0.06</v>
      </c>
      <c r="E287" s="43">
        <v>0</v>
      </c>
      <c r="F287" s="43">
        <f t="shared" si="93"/>
        <v>0.06</v>
      </c>
      <c r="G287" s="44">
        <v>0.06</v>
      </c>
      <c r="H287" s="43">
        <f t="shared" si="94"/>
        <v>7.1999999999999995E-2</v>
      </c>
      <c r="I287" s="43">
        <v>0.06</v>
      </c>
      <c r="J287" s="43">
        <v>0</v>
      </c>
      <c r="K287" s="43">
        <v>0</v>
      </c>
      <c r="L287" s="43">
        <v>7.1999999999999995E-2</v>
      </c>
      <c r="M287" s="43">
        <v>0</v>
      </c>
      <c r="N287" s="43">
        <v>0</v>
      </c>
      <c r="O287" s="43">
        <v>0</v>
      </c>
      <c r="P287" s="43">
        <v>0</v>
      </c>
      <c r="Q287" s="43">
        <f t="shared" si="95"/>
        <v>-1.1999999999999997E-2</v>
      </c>
      <c r="R287" s="43">
        <f t="shared" si="96"/>
        <v>1.1999999999999997E-2</v>
      </c>
      <c r="S287" s="45">
        <f>R287/(I287+K287)</f>
        <v>0.19999999999999996</v>
      </c>
      <c r="T287" s="76" t="s">
        <v>578</v>
      </c>
      <c r="U287" s="21"/>
      <c r="V287" s="22"/>
      <c r="X287" s="24"/>
    </row>
    <row r="288" spans="1:24" s="23" customFormat="1" ht="31.5" x14ac:dyDescent="0.25">
      <c r="A288" s="40" t="s">
        <v>546</v>
      </c>
      <c r="B288" s="49" t="s">
        <v>579</v>
      </c>
      <c r="C288" s="42" t="s">
        <v>580</v>
      </c>
      <c r="D288" s="43">
        <v>1.1160000000000001</v>
      </c>
      <c r="E288" s="43">
        <v>0</v>
      </c>
      <c r="F288" s="43">
        <f t="shared" si="93"/>
        <v>1.1160000000000001</v>
      </c>
      <c r="G288" s="44">
        <v>1.1160000000000001</v>
      </c>
      <c r="H288" s="43">
        <f t="shared" si="94"/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1.1160000000000001</v>
      </c>
      <c r="N288" s="43">
        <v>0</v>
      </c>
      <c r="O288" s="43">
        <v>0</v>
      </c>
      <c r="P288" s="43">
        <v>0</v>
      </c>
      <c r="Q288" s="43">
        <f t="shared" si="95"/>
        <v>1.1160000000000001</v>
      </c>
      <c r="R288" s="43">
        <f t="shared" si="96"/>
        <v>0</v>
      </c>
      <c r="S288" s="45">
        <v>0</v>
      </c>
      <c r="T288" s="46" t="s">
        <v>31</v>
      </c>
      <c r="U288" s="21"/>
      <c r="V288" s="22"/>
      <c r="X288" s="24"/>
    </row>
    <row r="289" spans="1:24" s="23" customFormat="1" x14ac:dyDescent="0.25">
      <c r="A289" s="31" t="s">
        <v>581</v>
      </c>
      <c r="B289" s="36" t="s">
        <v>582</v>
      </c>
      <c r="C289" s="33" t="s">
        <v>30</v>
      </c>
      <c r="D289" s="34">
        <f t="shared" ref="D289:R289" si="97">SUM(D290,D325,D338,D414,D421,D428,D429)</f>
        <v>11777.399713921934</v>
      </c>
      <c r="E289" s="34">
        <f t="shared" si="97"/>
        <v>4169.1929636899995</v>
      </c>
      <c r="F289" s="34">
        <f t="shared" si="97"/>
        <v>7608.2067502319351</v>
      </c>
      <c r="G289" s="34">
        <f t="shared" si="97"/>
        <v>1843.6682095527442</v>
      </c>
      <c r="H289" s="34">
        <f t="shared" si="97"/>
        <v>367.59277092999997</v>
      </c>
      <c r="I289" s="34">
        <f t="shared" si="97"/>
        <v>114.63540201277979</v>
      </c>
      <c r="J289" s="34">
        <f t="shared" si="97"/>
        <v>180.60710170000002</v>
      </c>
      <c r="K289" s="34">
        <f t="shared" si="97"/>
        <v>98.377401689199999</v>
      </c>
      <c r="L289" s="34">
        <f t="shared" si="97"/>
        <v>186.98566922999998</v>
      </c>
      <c r="M289" s="34">
        <f t="shared" si="97"/>
        <v>421.31147581805999</v>
      </c>
      <c r="N289" s="34">
        <f t="shared" si="97"/>
        <v>0</v>
      </c>
      <c r="O289" s="34">
        <f t="shared" si="97"/>
        <v>1209.3439300327</v>
      </c>
      <c r="P289" s="34">
        <f t="shared" si="97"/>
        <v>0</v>
      </c>
      <c r="Q289" s="34">
        <f t="shared" si="97"/>
        <v>7260.2489741119352</v>
      </c>
      <c r="R289" s="34">
        <f t="shared" si="97"/>
        <v>134.9449724180202</v>
      </c>
      <c r="S289" s="29">
        <f>R289/(I289+K289)</f>
        <v>0.63350639056804259</v>
      </c>
      <c r="T289" s="35" t="s">
        <v>31</v>
      </c>
      <c r="U289" s="21"/>
      <c r="V289" s="22"/>
      <c r="X289" s="24"/>
    </row>
    <row r="290" spans="1:24" s="23" customFormat="1" ht="31.5" x14ac:dyDescent="0.25">
      <c r="A290" s="31" t="s">
        <v>583</v>
      </c>
      <c r="B290" s="36" t="s">
        <v>49</v>
      </c>
      <c r="C290" s="33" t="s">
        <v>30</v>
      </c>
      <c r="D290" s="34">
        <f t="shared" ref="D290:R290" si="98">D291+D294+D297+D324</f>
        <v>1047.7625875221493</v>
      </c>
      <c r="E290" s="34">
        <f t="shared" si="98"/>
        <v>344.94766999999996</v>
      </c>
      <c r="F290" s="34">
        <f t="shared" si="98"/>
        <v>702.81491752214924</v>
      </c>
      <c r="G290" s="34">
        <f t="shared" si="98"/>
        <v>97.574641514149121</v>
      </c>
      <c r="H290" s="34">
        <f t="shared" si="98"/>
        <v>25.381129359999999</v>
      </c>
      <c r="I290" s="34">
        <f t="shared" si="98"/>
        <v>14.093978874149137</v>
      </c>
      <c r="J290" s="34">
        <f t="shared" si="98"/>
        <v>17.700126820000001</v>
      </c>
      <c r="K290" s="34">
        <f t="shared" si="98"/>
        <v>0</v>
      </c>
      <c r="L290" s="34">
        <f t="shared" si="98"/>
        <v>7.6810025399999997</v>
      </c>
      <c r="M290" s="34">
        <f t="shared" si="98"/>
        <v>27.692799999999998</v>
      </c>
      <c r="N290" s="34">
        <f t="shared" si="98"/>
        <v>0</v>
      </c>
      <c r="O290" s="34">
        <f t="shared" si="98"/>
        <v>55.78786264</v>
      </c>
      <c r="P290" s="34">
        <f t="shared" si="98"/>
        <v>0</v>
      </c>
      <c r="Q290" s="34">
        <f t="shared" si="98"/>
        <v>683.48740134214927</v>
      </c>
      <c r="R290" s="34">
        <f t="shared" si="98"/>
        <v>5.2335373058508639</v>
      </c>
      <c r="S290" s="29">
        <f>R290/(I290+K290)</f>
        <v>0.37133142830589178</v>
      </c>
      <c r="T290" s="35" t="s">
        <v>31</v>
      </c>
      <c r="U290" s="21"/>
      <c r="V290" s="22"/>
      <c r="X290" s="24"/>
    </row>
    <row r="291" spans="1:24" s="23" customFormat="1" ht="63" x14ac:dyDescent="0.25">
      <c r="A291" s="31" t="s">
        <v>584</v>
      </c>
      <c r="B291" s="36" t="s">
        <v>51</v>
      </c>
      <c r="C291" s="33" t="s">
        <v>30</v>
      </c>
      <c r="D291" s="34">
        <v>0</v>
      </c>
      <c r="E291" s="34">
        <v>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29">
        <v>0</v>
      </c>
      <c r="T291" s="35" t="s">
        <v>31</v>
      </c>
      <c r="U291" s="21"/>
      <c r="V291" s="22"/>
      <c r="X291" s="24"/>
    </row>
    <row r="292" spans="1:24" s="23" customFormat="1" ht="31.5" x14ac:dyDescent="0.25">
      <c r="A292" s="31" t="s">
        <v>585</v>
      </c>
      <c r="B292" s="36" t="s">
        <v>55</v>
      </c>
      <c r="C292" s="33" t="s">
        <v>30</v>
      </c>
      <c r="D292" s="34">
        <v>0</v>
      </c>
      <c r="E292" s="34">
        <v>0</v>
      </c>
      <c r="F292" s="34">
        <v>0</v>
      </c>
      <c r="G292" s="34">
        <v>0</v>
      </c>
      <c r="H292" s="34">
        <v>0</v>
      </c>
      <c r="I292" s="34">
        <v>0</v>
      </c>
      <c r="J292" s="34">
        <v>0</v>
      </c>
      <c r="K292" s="34">
        <v>0</v>
      </c>
      <c r="L292" s="34">
        <v>0</v>
      </c>
      <c r="M292" s="34">
        <v>0</v>
      </c>
      <c r="N292" s="34">
        <v>0</v>
      </c>
      <c r="O292" s="34">
        <v>0</v>
      </c>
      <c r="P292" s="34">
        <v>0</v>
      </c>
      <c r="Q292" s="34">
        <v>0</v>
      </c>
      <c r="R292" s="34">
        <v>0</v>
      </c>
      <c r="S292" s="29">
        <v>0</v>
      </c>
      <c r="T292" s="35" t="s">
        <v>31</v>
      </c>
      <c r="U292" s="21"/>
      <c r="V292" s="22"/>
      <c r="X292" s="24"/>
    </row>
    <row r="293" spans="1:24" s="23" customFormat="1" ht="31.5" x14ac:dyDescent="0.25">
      <c r="A293" s="31" t="s">
        <v>586</v>
      </c>
      <c r="B293" s="36" t="s">
        <v>55</v>
      </c>
      <c r="C293" s="33" t="s">
        <v>30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29">
        <v>0</v>
      </c>
      <c r="T293" s="35" t="s">
        <v>31</v>
      </c>
      <c r="U293" s="21"/>
      <c r="V293" s="22"/>
      <c r="X293" s="24"/>
    </row>
    <row r="294" spans="1:24" s="23" customFormat="1" ht="47.25" x14ac:dyDescent="0.25">
      <c r="A294" s="31" t="s">
        <v>587</v>
      </c>
      <c r="B294" s="36" t="s">
        <v>57</v>
      </c>
      <c r="C294" s="33" t="s">
        <v>30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29">
        <v>0</v>
      </c>
      <c r="T294" s="35" t="s">
        <v>31</v>
      </c>
      <c r="U294" s="21"/>
      <c r="V294" s="22"/>
      <c r="X294" s="24"/>
    </row>
    <row r="295" spans="1:24" s="23" customFormat="1" ht="31.5" x14ac:dyDescent="0.25">
      <c r="A295" s="31" t="s">
        <v>588</v>
      </c>
      <c r="B295" s="36" t="s">
        <v>55</v>
      </c>
      <c r="C295" s="33" t="s">
        <v>30</v>
      </c>
      <c r="D295" s="34">
        <v>0</v>
      </c>
      <c r="E295" s="34">
        <v>0</v>
      </c>
      <c r="F295" s="34">
        <v>0</v>
      </c>
      <c r="G295" s="34">
        <v>0</v>
      </c>
      <c r="H295" s="34">
        <v>0</v>
      </c>
      <c r="I295" s="34">
        <v>0</v>
      </c>
      <c r="J295" s="34">
        <v>0</v>
      </c>
      <c r="K295" s="34">
        <v>0</v>
      </c>
      <c r="L295" s="34">
        <v>0</v>
      </c>
      <c r="M295" s="34">
        <v>0</v>
      </c>
      <c r="N295" s="34">
        <v>0</v>
      </c>
      <c r="O295" s="34">
        <v>0</v>
      </c>
      <c r="P295" s="34">
        <v>0</v>
      </c>
      <c r="Q295" s="34">
        <v>0</v>
      </c>
      <c r="R295" s="34">
        <v>0</v>
      </c>
      <c r="S295" s="29">
        <v>0</v>
      </c>
      <c r="T295" s="35" t="s">
        <v>31</v>
      </c>
      <c r="U295" s="21"/>
      <c r="V295" s="22"/>
      <c r="X295" s="24"/>
    </row>
    <row r="296" spans="1:24" s="23" customFormat="1" ht="31.5" x14ac:dyDescent="0.25">
      <c r="A296" s="31" t="s">
        <v>589</v>
      </c>
      <c r="B296" s="36" t="s">
        <v>55</v>
      </c>
      <c r="C296" s="33" t="s">
        <v>30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29">
        <v>0</v>
      </c>
      <c r="T296" s="35" t="s">
        <v>31</v>
      </c>
      <c r="U296" s="21"/>
      <c r="V296" s="22"/>
      <c r="X296" s="24"/>
    </row>
    <row r="297" spans="1:24" s="23" customFormat="1" ht="47.25" x14ac:dyDescent="0.25">
      <c r="A297" s="31" t="s">
        <v>590</v>
      </c>
      <c r="B297" s="36" t="s">
        <v>61</v>
      </c>
      <c r="C297" s="33" t="s">
        <v>30</v>
      </c>
      <c r="D297" s="34">
        <f>SUM(D298,D299,D302,D303,D305)</f>
        <v>1047.7625875221493</v>
      </c>
      <c r="E297" s="34">
        <f t="shared" ref="E297:R297" si="99">E298+E299+E302+E303+E305</f>
        <v>344.94766999999996</v>
      </c>
      <c r="F297" s="34">
        <f t="shared" si="99"/>
        <v>702.81491752214924</v>
      </c>
      <c r="G297" s="34">
        <f t="shared" si="99"/>
        <v>97.574641514149121</v>
      </c>
      <c r="H297" s="34">
        <f t="shared" si="99"/>
        <v>25.381129359999999</v>
      </c>
      <c r="I297" s="34">
        <f t="shared" si="99"/>
        <v>14.093978874149137</v>
      </c>
      <c r="J297" s="34">
        <f t="shared" si="99"/>
        <v>17.700126820000001</v>
      </c>
      <c r="K297" s="34">
        <f t="shared" si="99"/>
        <v>0</v>
      </c>
      <c r="L297" s="34">
        <f t="shared" si="99"/>
        <v>7.6810025399999997</v>
      </c>
      <c r="M297" s="34">
        <f t="shared" si="99"/>
        <v>27.692799999999998</v>
      </c>
      <c r="N297" s="34">
        <f t="shared" si="99"/>
        <v>0</v>
      </c>
      <c r="O297" s="34">
        <f t="shared" si="99"/>
        <v>55.78786264</v>
      </c>
      <c r="P297" s="34">
        <f t="shared" si="99"/>
        <v>0</v>
      </c>
      <c r="Q297" s="34">
        <f t="shared" si="99"/>
        <v>683.48740134214927</v>
      </c>
      <c r="R297" s="34">
        <f t="shared" si="99"/>
        <v>5.2335373058508639</v>
      </c>
      <c r="S297" s="29">
        <f>R297/(I297+K297)</f>
        <v>0.37133142830589178</v>
      </c>
      <c r="T297" s="35" t="s">
        <v>31</v>
      </c>
      <c r="U297" s="21"/>
      <c r="V297" s="22"/>
      <c r="X297" s="24"/>
    </row>
    <row r="298" spans="1:24" s="23" customFormat="1" ht="63" x14ac:dyDescent="0.25">
      <c r="A298" s="31" t="s">
        <v>591</v>
      </c>
      <c r="B298" s="36" t="s">
        <v>63</v>
      </c>
      <c r="C298" s="33" t="s">
        <v>30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29">
        <v>0</v>
      </c>
      <c r="T298" s="35" t="s">
        <v>31</v>
      </c>
      <c r="U298" s="21"/>
      <c r="V298" s="22"/>
      <c r="X298" s="24"/>
    </row>
    <row r="299" spans="1:24" s="23" customFormat="1" ht="63" x14ac:dyDescent="0.25">
      <c r="A299" s="31" t="s">
        <v>592</v>
      </c>
      <c r="B299" s="36" t="s">
        <v>65</v>
      </c>
      <c r="C299" s="33" t="s">
        <v>30</v>
      </c>
      <c r="D299" s="34">
        <f>SUM(D300:D301)</f>
        <v>0.75892320000000002</v>
      </c>
      <c r="E299" s="34">
        <f t="shared" ref="E299:R299" si="100">SUM(E300:E301)</f>
        <v>6.0407200000000003E-3</v>
      </c>
      <c r="F299" s="34">
        <f t="shared" si="100"/>
        <v>0.75288248000000002</v>
      </c>
      <c r="G299" s="34">
        <f t="shared" si="100"/>
        <v>3.794620000000009E-2</v>
      </c>
      <c r="H299" s="34">
        <f t="shared" si="100"/>
        <v>6.5688211800000005</v>
      </c>
      <c r="I299" s="34">
        <f t="shared" si="100"/>
        <v>3.794620000000009E-2</v>
      </c>
      <c r="J299" s="34">
        <f t="shared" si="100"/>
        <v>0.515208</v>
      </c>
      <c r="K299" s="34">
        <f t="shared" si="100"/>
        <v>0</v>
      </c>
      <c r="L299" s="34">
        <f t="shared" si="100"/>
        <v>6.0536131800000001</v>
      </c>
      <c r="M299" s="34">
        <f t="shared" si="100"/>
        <v>0</v>
      </c>
      <c r="N299" s="34">
        <f t="shared" si="100"/>
        <v>0</v>
      </c>
      <c r="O299" s="34">
        <f t="shared" si="100"/>
        <v>0</v>
      </c>
      <c r="P299" s="34">
        <f t="shared" si="100"/>
        <v>0</v>
      </c>
      <c r="Q299" s="34">
        <f t="shared" si="100"/>
        <v>0.23767448000000002</v>
      </c>
      <c r="R299" s="34">
        <f t="shared" si="100"/>
        <v>0.4772617999999999</v>
      </c>
      <c r="S299" s="29">
        <f>R299/(I299+K299)</f>
        <v>12.577327901080972</v>
      </c>
      <c r="T299" s="35" t="s">
        <v>31</v>
      </c>
      <c r="U299" s="21"/>
      <c r="V299" s="22"/>
      <c r="X299" s="24"/>
    </row>
    <row r="300" spans="1:24" s="23" customFormat="1" ht="47.25" x14ac:dyDescent="0.25">
      <c r="A300" s="40" t="s">
        <v>592</v>
      </c>
      <c r="B300" s="49" t="s">
        <v>593</v>
      </c>
      <c r="C300" s="42" t="s">
        <v>594</v>
      </c>
      <c r="D300" s="43">
        <v>0.75892320000000002</v>
      </c>
      <c r="E300" s="43">
        <v>6.0407200000000003E-3</v>
      </c>
      <c r="F300" s="43">
        <f>D300-E300</f>
        <v>0.75288248000000002</v>
      </c>
      <c r="G300" s="44">
        <v>3.794620000000009E-2</v>
      </c>
      <c r="H300" s="43">
        <f>J300+L300+N300+P300</f>
        <v>0.515208</v>
      </c>
      <c r="I300" s="43">
        <v>3.794620000000009E-2</v>
      </c>
      <c r="J300" s="43">
        <v>0.515208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f>F300-H300</f>
        <v>0.23767448000000002</v>
      </c>
      <c r="R300" s="43">
        <f>H300-(I300+K300)</f>
        <v>0.4772617999999999</v>
      </c>
      <c r="S300" s="45">
        <f>R300/(I300+K300)</f>
        <v>12.577327901080972</v>
      </c>
      <c r="T300" s="56" t="s">
        <v>141</v>
      </c>
      <c r="U300" s="21"/>
      <c r="V300" s="22"/>
      <c r="X300" s="24"/>
    </row>
    <row r="301" spans="1:24" s="23" customFormat="1" ht="54.75" customHeight="1" x14ac:dyDescent="0.25">
      <c r="A301" s="40" t="s">
        <v>592</v>
      </c>
      <c r="B301" s="49" t="s">
        <v>595</v>
      </c>
      <c r="C301" s="42" t="s">
        <v>596</v>
      </c>
      <c r="D301" s="43" t="s">
        <v>31</v>
      </c>
      <c r="E301" s="43" t="s">
        <v>31</v>
      </c>
      <c r="F301" s="43" t="s">
        <v>31</v>
      </c>
      <c r="G301" s="44" t="s">
        <v>31</v>
      </c>
      <c r="H301" s="43">
        <f>J301+L301+N301+P301</f>
        <v>6.0536131800000001</v>
      </c>
      <c r="I301" s="43" t="s">
        <v>31</v>
      </c>
      <c r="J301" s="43">
        <v>0</v>
      </c>
      <c r="K301" s="43" t="s">
        <v>31</v>
      </c>
      <c r="L301" s="43">
        <v>6.0536131800000001</v>
      </c>
      <c r="M301" s="43" t="s">
        <v>31</v>
      </c>
      <c r="N301" s="43">
        <v>0</v>
      </c>
      <c r="O301" s="43" t="s">
        <v>31</v>
      </c>
      <c r="P301" s="43">
        <v>0</v>
      </c>
      <c r="Q301" s="43" t="s">
        <v>31</v>
      </c>
      <c r="R301" s="43" t="s">
        <v>31</v>
      </c>
      <c r="S301" s="45" t="s">
        <v>31</v>
      </c>
      <c r="T301" s="56" t="s">
        <v>597</v>
      </c>
      <c r="U301" s="21"/>
      <c r="V301" s="22"/>
      <c r="X301" s="24"/>
    </row>
    <row r="302" spans="1:24" s="23" customFormat="1" ht="63" x14ac:dyDescent="0.25">
      <c r="A302" s="31" t="s">
        <v>598</v>
      </c>
      <c r="B302" s="36" t="s">
        <v>67</v>
      </c>
      <c r="C302" s="33" t="s">
        <v>30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34">
        <v>0</v>
      </c>
      <c r="R302" s="34">
        <v>0</v>
      </c>
      <c r="S302" s="29">
        <v>0</v>
      </c>
      <c r="T302" s="35" t="s">
        <v>31</v>
      </c>
      <c r="U302" s="21"/>
      <c r="V302" s="22"/>
      <c r="X302" s="24"/>
    </row>
    <row r="303" spans="1:24" s="23" customFormat="1" ht="78.75" x14ac:dyDescent="0.25">
      <c r="A303" s="31" t="s">
        <v>599</v>
      </c>
      <c r="B303" s="36" t="s">
        <v>74</v>
      </c>
      <c r="C303" s="33" t="s">
        <v>30</v>
      </c>
      <c r="D303" s="34">
        <f t="shared" ref="D303:R303" si="101">SUM(D304:D304)</f>
        <v>747.51740885800007</v>
      </c>
      <c r="E303" s="34">
        <f t="shared" si="101"/>
        <v>170.17690969</v>
      </c>
      <c r="F303" s="34">
        <f t="shared" si="101"/>
        <v>577.34049916800006</v>
      </c>
      <c r="G303" s="34">
        <f t="shared" si="101"/>
        <v>23.941462640000001</v>
      </c>
      <c r="H303" s="34">
        <f t="shared" si="101"/>
        <v>0</v>
      </c>
      <c r="I303" s="34">
        <f t="shared" si="101"/>
        <v>0</v>
      </c>
      <c r="J303" s="34">
        <f t="shared" si="101"/>
        <v>0</v>
      </c>
      <c r="K303" s="34">
        <f t="shared" si="101"/>
        <v>0</v>
      </c>
      <c r="L303" s="34">
        <f t="shared" si="101"/>
        <v>0</v>
      </c>
      <c r="M303" s="34">
        <f t="shared" si="101"/>
        <v>8</v>
      </c>
      <c r="N303" s="34">
        <f t="shared" si="101"/>
        <v>0</v>
      </c>
      <c r="O303" s="34">
        <f t="shared" si="101"/>
        <v>15.941462639999999</v>
      </c>
      <c r="P303" s="34">
        <f t="shared" si="101"/>
        <v>0</v>
      </c>
      <c r="Q303" s="34">
        <f t="shared" si="101"/>
        <v>577.34049916800006</v>
      </c>
      <c r="R303" s="34">
        <f t="shared" si="101"/>
        <v>0</v>
      </c>
      <c r="S303" s="29">
        <v>0</v>
      </c>
      <c r="T303" s="35" t="s">
        <v>31</v>
      </c>
      <c r="U303" s="21"/>
      <c r="V303" s="22"/>
      <c r="X303" s="24"/>
    </row>
    <row r="304" spans="1:24" s="23" customFormat="1" ht="31.5" x14ac:dyDescent="0.25">
      <c r="A304" s="40" t="s">
        <v>599</v>
      </c>
      <c r="B304" s="49" t="s">
        <v>600</v>
      </c>
      <c r="C304" s="42" t="s">
        <v>601</v>
      </c>
      <c r="D304" s="43">
        <v>747.51740885800007</v>
      </c>
      <c r="E304" s="43">
        <v>170.17690969</v>
      </c>
      <c r="F304" s="43">
        <f>D304-E304</f>
        <v>577.34049916800006</v>
      </c>
      <c r="G304" s="44">
        <v>23.941462640000001</v>
      </c>
      <c r="H304" s="43">
        <f>J304+L304+N304+P304</f>
        <v>0</v>
      </c>
      <c r="I304" s="43">
        <v>0</v>
      </c>
      <c r="J304" s="43">
        <v>0</v>
      </c>
      <c r="K304" s="43">
        <v>0</v>
      </c>
      <c r="L304" s="43">
        <v>0</v>
      </c>
      <c r="M304" s="43">
        <v>8</v>
      </c>
      <c r="N304" s="43">
        <v>0</v>
      </c>
      <c r="O304" s="43">
        <v>15.941462639999999</v>
      </c>
      <c r="P304" s="43">
        <v>0</v>
      </c>
      <c r="Q304" s="43">
        <f>F304-H304</f>
        <v>577.34049916800006</v>
      </c>
      <c r="R304" s="43">
        <f>H304-(I304+K304)</f>
        <v>0</v>
      </c>
      <c r="S304" s="45">
        <v>0</v>
      </c>
      <c r="T304" s="46" t="s">
        <v>31</v>
      </c>
      <c r="U304" s="21"/>
      <c r="V304" s="22"/>
      <c r="X304" s="24"/>
    </row>
    <row r="305" spans="1:24" s="23" customFormat="1" ht="78.75" x14ac:dyDescent="0.25">
      <c r="A305" s="31" t="s">
        <v>602</v>
      </c>
      <c r="B305" s="36" t="s">
        <v>79</v>
      </c>
      <c r="C305" s="33" t="s">
        <v>30</v>
      </c>
      <c r="D305" s="34">
        <f t="shared" ref="D305:R305" si="102">SUM(D306:D323)</f>
        <v>299.48625546414911</v>
      </c>
      <c r="E305" s="34">
        <f t="shared" si="102"/>
        <v>174.76471958999997</v>
      </c>
      <c r="F305" s="34">
        <f t="shared" si="102"/>
        <v>124.72153587414914</v>
      </c>
      <c r="G305" s="34">
        <f t="shared" si="102"/>
        <v>73.595232674149116</v>
      </c>
      <c r="H305" s="34">
        <f t="shared" si="102"/>
        <v>18.812308179999999</v>
      </c>
      <c r="I305" s="34">
        <f t="shared" si="102"/>
        <v>14.056032674149137</v>
      </c>
      <c r="J305" s="34">
        <f t="shared" si="102"/>
        <v>17.18491882</v>
      </c>
      <c r="K305" s="34">
        <f t="shared" si="102"/>
        <v>0</v>
      </c>
      <c r="L305" s="34">
        <f t="shared" si="102"/>
        <v>1.62738936</v>
      </c>
      <c r="M305" s="34">
        <f t="shared" si="102"/>
        <v>19.692799999999998</v>
      </c>
      <c r="N305" s="34">
        <f t="shared" si="102"/>
        <v>0</v>
      </c>
      <c r="O305" s="34">
        <f t="shared" si="102"/>
        <v>39.846400000000003</v>
      </c>
      <c r="P305" s="34">
        <f t="shared" si="102"/>
        <v>0</v>
      </c>
      <c r="Q305" s="34">
        <f t="shared" si="102"/>
        <v>105.90922769414917</v>
      </c>
      <c r="R305" s="34">
        <f t="shared" si="102"/>
        <v>4.7562755058508639</v>
      </c>
      <c r="S305" s="29">
        <f>R305/(I305+K305)</f>
        <v>0.33837965634487105</v>
      </c>
      <c r="T305" s="35" t="s">
        <v>31</v>
      </c>
      <c r="U305" s="21"/>
      <c r="V305" s="22"/>
      <c r="X305" s="24"/>
    </row>
    <row r="306" spans="1:24" s="23" customFormat="1" ht="31.5" x14ac:dyDescent="0.25">
      <c r="A306" s="40" t="s">
        <v>602</v>
      </c>
      <c r="B306" s="49" t="s">
        <v>603</v>
      </c>
      <c r="C306" s="42" t="s">
        <v>604</v>
      </c>
      <c r="D306" s="43">
        <v>63.606765599999996</v>
      </c>
      <c r="E306" s="43">
        <v>1.8580901599999999</v>
      </c>
      <c r="F306" s="43">
        <f>D306-E306</f>
        <v>61.748675439999992</v>
      </c>
      <c r="G306" s="44">
        <v>59.539199999999994</v>
      </c>
      <c r="H306" s="43">
        <f t="shared" ref="H306:H323" si="103">J306+L306+N306+P306</f>
        <v>2.4860544199999999</v>
      </c>
      <c r="I306" s="43">
        <v>0</v>
      </c>
      <c r="J306" s="43">
        <v>2.4860544199999999</v>
      </c>
      <c r="K306" s="43">
        <v>0</v>
      </c>
      <c r="L306" s="43">
        <v>0</v>
      </c>
      <c r="M306" s="43">
        <v>19.692799999999998</v>
      </c>
      <c r="N306" s="43">
        <v>0</v>
      </c>
      <c r="O306" s="43">
        <v>39.846400000000003</v>
      </c>
      <c r="P306" s="43">
        <v>0</v>
      </c>
      <c r="Q306" s="43">
        <f>F306-H306</f>
        <v>59.26262101999999</v>
      </c>
      <c r="R306" s="43">
        <f>H306-(I306+K306)</f>
        <v>2.4860544199999999</v>
      </c>
      <c r="S306" s="45">
        <v>1</v>
      </c>
      <c r="T306" s="46" t="s">
        <v>141</v>
      </c>
      <c r="U306" s="21"/>
      <c r="V306" s="22"/>
      <c r="X306" s="24"/>
    </row>
    <row r="307" spans="1:24" s="23" customFormat="1" ht="31.5" x14ac:dyDescent="0.25">
      <c r="A307" s="92" t="s">
        <v>602</v>
      </c>
      <c r="B307" s="58" t="s">
        <v>605</v>
      </c>
      <c r="C307" s="48" t="s">
        <v>606</v>
      </c>
      <c r="D307" s="61">
        <v>41.718107759999995</v>
      </c>
      <c r="E307" s="43">
        <v>38.750957409999998</v>
      </c>
      <c r="F307" s="43">
        <f>D307-E307</f>
        <v>2.9671503499999972</v>
      </c>
      <c r="G307" s="44">
        <v>1.5950065299999951</v>
      </c>
      <c r="H307" s="43">
        <f t="shared" si="103"/>
        <v>1.50300474</v>
      </c>
      <c r="I307" s="43">
        <v>1.5950065299999951</v>
      </c>
      <c r="J307" s="43">
        <v>1.50300474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f>F307-H307</f>
        <v>1.4641456099999972</v>
      </c>
      <c r="R307" s="43">
        <f>H307-(I307+K307)</f>
        <v>-9.2001789999995198E-2</v>
      </c>
      <c r="S307" s="45">
        <f>R307/(I307+K307)</f>
        <v>-5.7681136891643621E-2</v>
      </c>
      <c r="T307" s="46" t="s">
        <v>31</v>
      </c>
      <c r="U307" s="21"/>
      <c r="V307" s="22"/>
      <c r="X307" s="24"/>
    </row>
    <row r="308" spans="1:24" s="23" customFormat="1" ht="31.5" x14ac:dyDescent="0.25">
      <c r="A308" s="92" t="s">
        <v>602</v>
      </c>
      <c r="B308" s="58" t="s">
        <v>607</v>
      </c>
      <c r="C308" s="48" t="s">
        <v>608</v>
      </c>
      <c r="D308" s="61">
        <v>10.838476006</v>
      </c>
      <c r="E308" s="43">
        <v>9.1747869299999998</v>
      </c>
      <c r="F308" s="43">
        <f>D308-E308</f>
        <v>1.6636890760000007</v>
      </c>
      <c r="G308" s="44">
        <v>0.61812271599999935</v>
      </c>
      <c r="H308" s="43">
        <f t="shared" si="103"/>
        <v>0.35058967000000002</v>
      </c>
      <c r="I308" s="43">
        <v>0.61812271599999935</v>
      </c>
      <c r="J308" s="43">
        <v>0.35058967000000002</v>
      </c>
      <c r="K308" s="43">
        <v>0</v>
      </c>
      <c r="L308" s="43">
        <v>0</v>
      </c>
      <c r="M308" s="43">
        <v>0</v>
      </c>
      <c r="N308" s="43">
        <v>0</v>
      </c>
      <c r="O308" s="43">
        <v>0</v>
      </c>
      <c r="P308" s="43">
        <v>0</v>
      </c>
      <c r="Q308" s="43">
        <f>F308-H308</f>
        <v>1.3130994060000007</v>
      </c>
      <c r="R308" s="43">
        <f>H308-(I308+K308)</f>
        <v>-0.26753304599999933</v>
      </c>
      <c r="S308" s="45">
        <f>R308/(I308+K308)</f>
        <v>-0.43281542495519548</v>
      </c>
      <c r="T308" s="46" t="s">
        <v>141</v>
      </c>
      <c r="U308" s="21"/>
      <c r="V308" s="22"/>
      <c r="X308" s="24"/>
    </row>
    <row r="309" spans="1:24" s="23" customFormat="1" ht="31.5" x14ac:dyDescent="0.25">
      <c r="A309" s="92" t="s">
        <v>602</v>
      </c>
      <c r="B309" s="58" t="s">
        <v>609</v>
      </c>
      <c r="C309" s="48" t="s">
        <v>610</v>
      </c>
      <c r="D309" s="61">
        <v>26.641469241599992</v>
      </c>
      <c r="E309" s="43">
        <v>25.443785729999998</v>
      </c>
      <c r="F309" s="43">
        <f>D309-E309</f>
        <v>1.197683511599994</v>
      </c>
      <c r="G309" s="44">
        <v>0.94719337159999484</v>
      </c>
      <c r="H309" s="43">
        <f t="shared" si="103"/>
        <v>0.98428302999999995</v>
      </c>
      <c r="I309" s="43">
        <v>0.94719337159999484</v>
      </c>
      <c r="J309" s="43">
        <v>0.98428302999999995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f>F309-H309</f>
        <v>0.21340048159999403</v>
      </c>
      <c r="R309" s="43">
        <f>H309-(I309+K309)</f>
        <v>3.708965840000511E-2</v>
      </c>
      <c r="S309" s="45">
        <f>R309/(I309+K309)</f>
        <v>3.9157430269337108E-2</v>
      </c>
      <c r="T309" s="46" t="s">
        <v>31</v>
      </c>
      <c r="U309" s="21"/>
      <c r="V309" s="22"/>
      <c r="X309" s="24"/>
    </row>
    <row r="310" spans="1:24" s="23" customFormat="1" ht="47.25" x14ac:dyDescent="0.25">
      <c r="A310" s="40" t="s">
        <v>602</v>
      </c>
      <c r="B310" s="49" t="s">
        <v>611</v>
      </c>
      <c r="C310" s="42" t="s">
        <v>612</v>
      </c>
      <c r="D310" s="43">
        <v>13.407502367999999</v>
      </c>
      <c r="E310" s="43">
        <v>9.8810857500000004</v>
      </c>
      <c r="F310" s="43">
        <f t="shared" ref="F310:F315" si="104">D310-E310</f>
        <v>3.5264166179999989</v>
      </c>
      <c r="G310" s="44">
        <v>0.93722236800000069</v>
      </c>
      <c r="H310" s="43">
        <f t="shared" si="103"/>
        <v>2.3388532199999998</v>
      </c>
      <c r="I310" s="43">
        <v>0.93722236800000069</v>
      </c>
      <c r="J310" s="43">
        <v>2.3388532199999998</v>
      </c>
      <c r="K310" s="43">
        <v>0</v>
      </c>
      <c r="L310" s="43">
        <v>0</v>
      </c>
      <c r="M310" s="43">
        <v>0</v>
      </c>
      <c r="N310" s="43">
        <v>0</v>
      </c>
      <c r="O310" s="43">
        <v>0</v>
      </c>
      <c r="P310" s="43">
        <v>0</v>
      </c>
      <c r="Q310" s="43">
        <f t="shared" ref="Q310:Q315" si="105">F310-H310</f>
        <v>1.1875633979999991</v>
      </c>
      <c r="R310" s="43">
        <f t="shared" ref="R310:R315" si="106">H310-(I310+K310)</f>
        <v>1.4016308519999991</v>
      </c>
      <c r="S310" s="45">
        <f t="shared" ref="S310:S315" si="107">R310/(I310+K310)</f>
        <v>1.4955157920430662</v>
      </c>
      <c r="T310" s="46" t="s">
        <v>141</v>
      </c>
      <c r="U310" s="21"/>
      <c r="V310" s="22"/>
      <c r="X310" s="24"/>
    </row>
    <row r="311" spans="1:24" s="23" customFormat="1" ht="47.25" x14ac:dyDescent="0.25">
      <c r="A311" s="40" t="s">
        <v>602</v>
      </c>
      <c r="B311" s="49" t="s">
        <v>613</v>
      </c>
      <c r="C311" s="42" t="s">
        <v>614</v>
      </c>
      <c r="D311" s="43">
        <v>15.98560638</v>
      </c>
      <c r="E311" s="43">
        <v>10.8335487</v>
      </c>
      <c r="F311" s="43">
        <f t="shared" si="104"/>
        <v>5.1520576800000004</v>
      </c>
      <c r="G311" s="44">
        <v>1.0459763799999982</v>
      </c>
      <c r="H311" s="43">
        <f t="shared" si="103"/>
        <v>2.3766508800000001</v>
      </c>
      <c r="I311" s="43">
        <v>1.0459763799999982</v>
      </c>
      <c r="J311" s="43">
        <v>2.3766508800000001</v>
      </c>
      <c r="K311" s="43">
        <v>0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f t="shared" si="105"/>
        <v>2.7754068000000003</v>
      </c>
      <c r="R311" s="43">
        <f t="shared" si="106"/>
        <v>1.330674500000002</v>
      </c>
      <c r="S311" s="45">
        <f t="shared" si="107"/>
        <v>1.2721840812504814</v>
      </c>
      <c r="T311" s="56" t="s">
        <v>141</v>
      </c>
      <c r="U311" s="21"/>
      <c r="V311" s="22"/>
      <c r="X311" s="24"/>
    </row>
    <row r="312" spans="1:24" s="23" customFormat="1" ht="31.5" x14ac:dyDescent="0.25">
      <c r="A312" s="40" t="s">
        <v>602</v>
      </c>
      <c r="B312" s="58" t="s">
        <v>615</v>
      </c>
      <c r="C312" s="50" t="s">
        <v>616</v>
      </c>
      <c r="D312" s="43">
        <v>21.412753200000001</v>
      </c>
      <c r="E312" s="43">
        <v>8.3962181700000009</v>
      </c>
      <c r="F312" s="43">
        <f t="shared" si="104"/>
        <v>13.01653503</v>
      </c>
      <c r="G312" s="44">
        <v>2.1412763999999989</v>
      </c>
      <c r="H312" s="43">
        <f t="shared" si="103"/>
        <v>2.3245023599999999</v>
      </c>
      <c r="I312" s="43">
        <v>2.1412763999999989</v>
      </c>
      <c r="J312" s="43">
        <v>2.3245023599999999</v>
      </c>
      <c r="K312" s="43">
        <v>0</v>
      </c>
      <c r="L312" s="43">
        <v>0</v>
      </c>
      <c r="M312" s="43">
        <v>0</v>
      </c>
      <c r="N312" s="43">
        <v>0</v>
      </c>
      <c r="O312" s="43">
        <v>0</v>
      </c>
      <c r="P312" s="43">
        <v>0</v>
      </c>
      <c r="Q312" s="43">
        <f t="shared" si="105"/>
        <v>10.69203267</v>
      </c>
      <c r="R312" s="43">
        <f t="shared" si="106"/>
        <v>0.18322596000000102</v>
      </c>
      <c r="S312" s="45">
        <f t="shared" si="107"/>
        <v>8.5568570222882542E-2</v>
      </c>
      <c r="T312" s="91" t="s">
        <v>31</v>
      </c>
      <c r="U312" s="21"/>
      <c r="V312" s="22"/>
      <c r="X312" s="24"/>
    </row>
    <row r="313" spans="1:24" s="23" customFormat="1" ht="47.25" x14ac:dyDescent="0.25">
      <c r="A313" s="40" t="s">
        <v>602</v>
      </c>
      <c r="B313" s="58" t="s">
        <v>617</v>
      </c>
      <c r="C313" s="50" t="s">
        <v>618</v>
      </c>
      <c r="D313" s="43">
        <v>15.044202887599997</v>
      </c>
      <c r="E313" s="43">
        <v>11.32431227</v>
      </c>
      <c r="F313" s="43">
        <f t="shared" si="104"/>
        <v>3.7198906175999973</v>
      </c>
      <c r="G313" s="44">
        <v>0.53489288759999543</v>
      </c>
      <c r="H313" s="43">
        <f t="shared" si="103"/>
        <v>1.30470642</v>
      </c>
      <c r="I313" s="43">
        <v>0.53489288759999543</v>
      </c>
      <c r="J313" s="43">
        <v>1.30470642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f t="shared" si="105"/>
        <v>2.4151841975999973</v>
      </c>
      <c r="R313" s="43">
        <f t="shared" si="106"/>
        <v>0.76981353240000461</v>
      </c>
      <c r="S313" s="45">
        <f t="shared" si="107"/>
        <v>1.4391919396312631</v>
      </c>
      <c r="T313" s="91" t="s">
        <v>141</v>
      </c>
      <c r="U313" s="21"/>
      <c r="V313" s="22"/>
      <c r="X313" s="24"/>
    </row>
    <row r="314" spans="1:24" s="23" customFormat="1" ht="31.5" x14ac:dyDescent="0.25">
      <c r="A314" s="40" t="s">
        <v>602</v>
      </c>
      <c r="B314" s="58" t="s">
        <v>619</v>
      </c>
      <c r="C314" s="50" t="s">
        <v>620</v>
      </c>
      <c r="D314" s="43">
        <v>23.399652442372883</v>
      </c>
      <c r="E314" s="43">
        <v>21.048644359999997</v>
      </c>
      <c r="F314" s="43">
        <f t="shared" si="104"/>
        <v>2.3510080823728856</v>
      </c>
      <c r="G314" s="44">
        <v>1.4782724423728797</v>
      </c>
      <c r="H314" s="43">
        <f t="shared" si="103"/>
        <v>1.4840065200000001</v>
      </c>
      <c r="I314" s="43">
        <v>1.4782724423728797</v>
      </c>
      <c r="J314" s="43">
        <v>1.4840065200000001</v>
      </c>
      <c r="K314" s="43">
        <v>0</v>
      </c>
      <c r="L314" s="43">
        <v>0</v>
      </c>
      <c r="M314" s="43">
        <v>0</v>
      </c>
      <c r="N314" s="43">
        <v>0</v>
      </c>
      <c r="O314" s="43">
        <v>0</v>
      </c>
      <c r="P314" s="43">
        <v>0</v>
      </c>
      <c r="Q314" s="43">
        <f t="shared" si="105"/>
        <v>0.8670015623728855</v>
      </c>
      <c r="R314" s="43">
        <f t="shared" si="106"/>
        <v>5.7340776271204152E-3</v>
      </c>
      <c r="S314" s="45">
        <f t="shared" si="107"/>
        <v>3.8789044987649515E-3</v>
      </c>
      <c r="T314" s="91" t="s">
        <v>31</v>
      </c>
      <c r="U314" s="21"/>
      <c r="V314" s="22"/>
      <c r="X314" s="24"/>
    </row>
    <row r="315" spans="1:24" s="23" customFormat="1" ht="31.5" x14ac:dyDescent="0.25">
      <c r="A315" s="40" t="s">
        <v>602</v>
      </c>
      <c r="B315" s="58" t="s">
        <v>621</v>
      </c>
      <c r="C315" s="50" t="s">
        <v>622</v>
      </c>
      <c r="D315" s="43">
        <v>29.795359235593221</v>
      </c>
      <c r="E315" s="43">
        <v>23.838402130000002</v>
      </c>
      <c r="F315" s="43">
        <f t="shared" si="104"/>
        <v>5.9569571055932187</v>
      </c>
      <c r="G315" s="44">
        <v>2.4636292355932237</v>
      </c>
      <c r="H315" s="43">
        <f t="shared" si="103"/>
        <v>2.0322675600000002</v>
      </c>
      <c r="I315" s="43">
        <v>2.4636292355932237</v>
      </c>
      <c r="J315" s="43">
        <v>2.0322675600000002</v>
      </c>
      <c r="K315" s="43">
        <v>0</v>
      </c>
      <c r="L315" s="43">
        <v>0</v>
      </c>
      <c r="M315" s="43">
        <v>0</v>
      </c>
      <c r="N315" s="43">
        <v>0</v>
      </c>
      <c r="O315" s="43">
        <v>0</v>
      </c>
      <c r="P315" s="43">
        <v>0</v>
      </c>
      <c r="Q315" s="43">
        <f t="shared" si="105"/>
        <v>3.9246895455932185</v>
      </c>
      <c r="R315" s="43">
        <f t="shared" si="106"/>
        <v>-0.43136167559322347</v>
      </c>
      <c r="S315" s="45">
        <f t="shared" si="107"/>
        <v>-0.17509196163170015</v>
      </c>
      <c r="T315" s="91" t="s">
        <v>141</v>
      </c>
      <c r="U315" s="21"/>
      <c r="V315" s="22"/>
      <c r="X315" s="24"/>
    </row>
    <row r="316" spans="1:24" s="23" customFormat="1" ht="47.25" x14ac:dyDescent="0.25">
      <c r="A316" s="40" t="s">
        <v>602</v>
      </c>
      <c r="B316" s="58" t="s">
        <v>623</v>
      </c>
      <c r="C316" s="50" t="s">
        <v>624</v>
      </c>
      <c r="D316" s="43" t="s">
        <v>31</v>
      </c>
      <c r="E316" s="43" t="s">
        <v>31</v>
      </c>
      <c r="F316" s="43" t="s">
        <v>31</v>
      </c>
      <c r="G316" s="44" t="s">
        <v>31</v>
      </c>
      <c r="H316" s="43">
        <f t="shared" si="103"/>
        <v>0</v>
      </c>
      <c r="I316" s="43" t="s">
        <v>31</v>
      </c>
      <c r="J316" s="43">
        <v>0</v>
      </c>
      <c r="K316" s="43" t="s">
        <v>31</v>
      </c>
      <c r="L316" s="43">
        <v>0</v>
      </c>
      <c r="M316" s="43" t="s">
        <v>31</v>
      </c>
      <c r="N316" s="43">
        <v>0</v>
      </c>
      <c r="O316" s="43" t="s">
        <v>31</v>
      </c>
      <c r="P316" s="43">
        <v>0</v>
      </c>
      <c r="Q316" s="43" t="s">
        <v>31</v>
      </c>
      <c r="R316" s="43" t="s">
        <v>31</v>
      </c>
      <c r="S316" s="45" t="s">
        <v>31</v>
      </c>
      <c r="T316" s="56" t="s">
        <v>597</v>
      </c>
      <c r="U316" s="21"/>
      <c r="V316" s="22"/>
      <c r="X316" s="24"/>
    </row>
    <row r="317" spans="1:24" s="23" customFormat="1" ht="47.25" x14ac:dyDescent="0.25">
      <c r="A317" s="40" t="s">
        <v>602</v>
      </c>
      <c r="B317" s="58" t="s">
        <v>625</v>
      </c>
      <c r="C317" s="50" t="s">
        <v>626</v>
      </c>
      <c r="D317" s="43" t="s">
        <v>31</v>
      </c>
      <c r="E317" s="43" t="s">
        <v>31</v>
      </c>
      <c r="F317" s="43" t="s">
        <v>31</v>
      </c>
      <c r="G317" s="44" t="s">
        <v>31</v>
      </c>
      <c r="H317" s="43">
        <f t="shared" si="103"/>
        <v>0</v>
      </c>
      <c r="I317" s="43" t="s">
        <v>31</v>
      </c>
      <c r="J317" s="43">
        <v>0</v>
      </c>
      <c r="K317" s="43" t="s">
        <v>31</v>
      </c>
      <c r="L317" s="43">
        <v>0</v>
      </c>
      <c r="M317" s="43" t="s">
        <v>31</v>
      </c>
      <c r="N317" s="43">
        <v>0</v>
      </c>
      <c r="O317" s="43" t="s">
        <v>31</v>
      </c>
      <c r="P317" s="43">
        <v>0</v>
      </c>
      <c r="Q317" s="43" t="s">
        <v>31</v>
      </c>
      <c r="R317" s="43" t="s">
        <v>31</v>
      </c>
      <c r="S317" s="45" t="s">
        <v>31</v>
      </c>
      <c r="T317" s="56" t="s">
        <v>597</v>
      </c>
      <c r="U317" s="21"/>
      <c r="V317" s="22"/>
      <c r="X317" s="24"/>
    </row>
    <row r="318" spans="1:24" s="23" customFormat="1" ht="47.25" x14ac:dyDescent="0.25">
      <c r="A318" s="40" t="s">
        <v>602</v>
      </c>
      <c r="B318" s="58" t="s">
        <v>627</v>
      </c>
      <c r="C318" s="50" t="s">
        <v>628</v>
      </c>
      <c r="D318" s="43" t="s">
        <v>31</v>
      </c>
      <c r="E318" s="43" t="s">
        <v>31</v>
      </c>
      <c r="F318" s="43" t="s">
        <v>31</v>
      </c>
      <c r="G318" s="44" t="s">
        <v>31</v>
      </c>
      <c r="H318" s="43">
        <f t="shared" si="103"/>
        <v>0</v>
      </c>
      <c r="I318" s="43" t="s">
        <v>31</v>
      </c>
      <c r="J318" s="43">
        <v>0</v>
      </c>
      <c r="K318" s="43" t="s">
        <v>31</v>
      </c>
      <c r="L318" s="43">
        <v>0</v>
      </c>
      <c r="M318" s="43" t="s">
        <v>31</v>
      </c>
      <c r="N318" s="43">
        <v>0</v>
      </c>
      <c r="O318" s="43" t="s">
        <v>31</v>
      </c>
      <c r="P318" s="43">
        <v>0</v>
      </c>
      <c r="Q318" s="43" t="s">
        <v>31</v>
      </c>
      <c r="R318" s="43" t="s">
        <v>31</v>
      </c>
      <c r="S318" s="45" t="s">
        <v>31</v>
      </c>
      <c r="T318" s="56" t="s">
        <v>597</v>
      </c>
      <c r="U318" s="21"/>
      <c r="V318" s="22"/>
      <c r="X318" s="24"/>
    </row>
    <row r="319" spans="1:24" s="23" customFormat="1" ht="47.25" x14ac:dyDescent="0.25">
      <c r="A319" s="40" t="s">
        <v>602</v>
      </c>
      <c r="B319" s="58" t="s">
        <v>629</v>
      </c>
      <c r="C319" s="50" t="s">
        <v>630</v>
      </c>
      <c r="D319" s="43" t="s">
        <v>31</v>
      </c>
      <c r="E319" s="43" t="s">
        <v>31</v>
      </c>
      <c r="F319" s="43" t="s">
        <v>31</v>
      </c>
      <c r="G319" s="44" t="s">
        <v>31</v>
      </c>
      <c r="H319" s="43">
        <f t="shared" si="103"/>
        <v>0</v>
      </c>
      <c r="I319" s="43" t="s">
        <v>31</v>
      </c>
      <c r="J319" s="43">
        <v>0</v>
      </c>
      <c r="K319" s="43" t="s">
        <v>31</v>
      </c>
      <c r="L319" s="43">
        <v>0</v>
      </c>
      <c r="M319" s="43" t="s">
        <v>31</v>
      </c>
      <c r="N319" s="43">
        <v>0</v>
      </c>
      <c r="O319" s="43" t="s">
        <v>31</v>
      </c>
      <c r="P319" s="43">
        <v>0</v>
      </c>
      <c r="Q319" s="43" t="s">
        <v>31</v>
      </c>
      <c r="R319" s="43" t="s">
        <v>31</v>
      </c>
      <c r="S319" s="45" t="s">
        <v>31</v>
      </c>
      <c r="T319" s="56" t="s">
        <v>597</v>
      </c>
      <c r="U319" s="21"/>
      <c r="V319" s="22"/>
      <c r="X319" s="24"/>
    </row>
    <row r="320" spans="1:24" s="23" customFormat="1" ht="47.25" x14ac:dyDescent="0.25">
      <c r="A320" s="40" t="s">
        <v>602</v>
      </c>
      <c r="B320" s="58" t="s">
        <v>631</v>
      </c>
      <c r="C320" s="50" t="s">
        <v>632</v>
      </c>
      <c r="D320" s="43" t="s">
        <v>31</v>
      </c>
      <c r="E320" s="43" t="s">
        <v>31</v>
      </c>
      <c r="F320" s="43" t="s">
        <v>31</v>
      </c>
      <c r="G320" s="44" t="s">
        <v>31</v>
      </c>
      <c r="H320" s="43">
        <f t="shared" si="103"/>
        <v>0</v>
      </c>
      <c r="I320" s="43" t="s">
        <v>31</v>
      </c>
      <c r="J320" s="43">
        <v>0</v>
      </c>
      <c r="K320" s="43" t="s">
        <v>31</v>
      </c>
      <c r="L320" s="43">
        <v>0</v>
      </c>
      <c r="M320" s="43" t="s">
        <v>31</v>
      </c>
      <c r="N320" s="43">
        <v>0</v>
      </c>
      <c r="O320" s="43" t="s">
        <v>31</v>
      </c>
      <c r="P320" s="43">
        <v>0</v>
      </c>
      <c r="Q320" s="43" t="s">
        <v>31</v>
      </c>
      <c r="R320" s="43" t="s">
        <v>31</v>
      </c>
      <c r="S320" s="45" t="s">
        <v>31</v>
      </c>
      <c r="T320" s="56" t="s">
        <v>597</v>
      </c>
      <c r="U320" s="21"/>
      <c r="V320" s="22"/>
      <c r="X320" s="24"/>
    </row>
    <row r="321" spans="1:24" s="23" customFormat="1" ht="47.25" x14ac:dyDescent="0.25">
      <c r="A321" s="40" t="s">
        <v>602</v>
      </c>
      <c r="B321" s="58" t="s">
        <v>633</v>
      </c>
      <c r="C321" s="50" t="s">
        <v>634</v>
      </c>
      <c r="D321" s="43" t="s">
        <v>31</v>
      </c>
      <c r="E321" s="43" t="s">
        <v>31</v>
      </c>
      <c r="F321" s="43" t="s">
        <v>31</v>
      </c>
      <c r="G321" s="44" t="s">
        <v>31</v>
      </c>
      <c r="H321" s="43">
        <f t="shared" si="103"/>
        <v>0</v>
      </c>
      <c r="I321" s="43" t="s">
        <v>31</v>
      </c>
      <c r="J321" s="43">
        <v>0</v>
      </c>
      <c r="K321" s="43" t="s">
        <v>31</v>
      </c>
      <c r="L321" s="43">
        <v>0</v>
      </c>
      <c r="M321" s="43" t="s">
        <v>31</v>
      </c>
      <c r="N321" s="43">
        <v>0</v>
      </c>
      <c r="O321" s="43" t="s">
        <v>31</v>
      </c>
      <c r="P321" s="43">
        <v>0</v>
      </c>
      <c r="Q321" s="43" t="s">
        <v>31</v>
      </c>
      <c r="R321" s="43" t="s">
        <v>31</v>
      </c>
      <c r="S321" s="45" t="s">
        <v>31</v>
      </c>
      <c r="T321" s="56" t="s">
        <v>597</v>
      </c>
      <c r="U321" s="21"/>
      <c r="V321" s="22"/>
      <c r="X321" s="24"/>
    </row>
    <row r="322" spans="1:24" s="23" customFormat="1" ht="47.25" x14ac:dyDescent="0.25">
      <c r="A322" s="40" t="s">
        <v>602</v>
      </c>
      <c r="B322" s="58" t="s">
        <v>635</v>
      </c>
      <c r="C322" s="50" t="s">
        <v>636</v>
      </c>
      <c r="D322" s="43" t="s">
        <v>31</v>
      </c>
      <c r="E322" s="43" t="s">
        <v>31</v>
      </c>
      <c r="F322" s="43" t="s">
        <v>31</v>
      </c>
      <c r="G322" s="44" t="s">
        <v>31</v>
      </c>
      <c r="H322" s="43">
        <f t="shared" si="103"/>
        <v>0</v>
      </c>
      <c r="I322" s="43" t="s">
        <v>31</v>
      </c>
      <c r="J322" s="43">
        <v>0</v>
      </c>
      <c r="K322" s="43" t="s">
        <v>31</v>
      </c>
      <c r="L322" s="43">
        <v>0</v>
      </c>
      <c r="M322" s="43" t="s">
        <v>31</v>
      </c>
      <c r="N322" s="43">
        <v>0</v>
      </c>
      <c r="O322" s="43" t="s">
        <v>31</v>
      </c>
      <c r="P322" s="43">
        <v>0</v>
      </c>
      <c r="Q322" s="43" t="s">
        <v>31</v>
      </c>
      <c r="R322" s="43" t="s">
        <v>31</v>
      </c>
      <c r="S322" s="45" t="s">
        <v>31</v>
      </c>
      <c r="T322" s="56" t="s">
        <v>597</v>
      </c>
      <c r="U322" s="21"/>
      <c r="V322" s="22"/>
      <c r="X322" s="24"/>
    </row>
    <row r="323" spans="1:24" s="23" customFormat="1" ht="31.5" x14ac:dyDescent="0.25">
      <c r="A323" s="40" t="s">
        <v>602</v>
      </c>
      <c r="B323" s="58" t="s">
        <v>637</v>
      </c>
      <c r="C323" s="50" t="s">
        <v>638</v>
      </c>
      <c r="D323" s="43">
        <v>37.636360342983053</v>
      </c>
      <c r="E323" s="43">
        <v>14.21488798</v>
      </c>
      <c r="F323" s="43">
        <f>D323-E323</f>
        <v>23.421472362983053</v>
      </c>
      <c r="G323" s="44">
        <v>2.2944403429830489</v>
      </c>
      <c r="H323" s="43">
        <f t="shared" si="103"/>
        <v>1.62738936</v>
      </c>
      <c r="I323" s="43">
        <v>2.2944403429830489</v>
      </c>
      <c r="J323" s="43">
        <v>0</v>
      </c>
      <c r="K323" s="43">
        <v>0</v>
      </c>
      <c r="L323" s="43">
        <v>1.62738936</v>
      </c>
      <c r="M323" s="43">
        <v>0</v>
      </c>
      <c r="N323" s="43">
        <v>0</v>
      </c>
      <c r="O323" s="43">
        <v>0</v>
      </c>
      <c r="P323" s="43">
        <v>0</v>
      </c>
      <c r="Q323" s="43">
        <f>F323-H323</f>
        <v>21.794083002983054</v>
      </c>
      <c r="R323" s="43">
        <f>H323-(I323+K323)</f>
        <v>-0.66705098298304888</v>
      </c>
      <c r="S323" s="45">
        <f>R323/(I323+K323)</f>
        <v>-0.29072491905185133</v>
      </c>
      <c r="T323" s="91" t="s">
        <v>639</v>
      </c>
      <c r="U323" s="21"/>
      <c r="V323" s="22"/>
      <c r="X323" s="24"/>
    </row>
    <row r="324" spans="1:24" s="23" customFormat="1" ht="31.5" x14ac:dyDescent="0.25">
      <c r="A324" s="31" t="s">
        <v>640</v>
      </c>
      <c r="B324" s="36" t="s">
        <v>99</v>
      </c>
      <c r="C324" s="33" t="s">
        <v>30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29">
        <v>0</v>
      </c>
      <c r="T324" s="35" t="s">
        <v>31</v>
      </c>
      <c r="U324" s="21"/>
      <c r="V324" s="22"/>
      <c r="X324" s="24"/>
    </row>
    <row r="325" spans="1:24" s="23" customFormat="1" ht="47.25" x14ac:dyDescent="0.25">
      <c r="A325" s="31" t="s">
        <v>641</v>
      </c>
      <c r="B325" s="36" t="s">
        <v>101</v>
      </c>
      <c r="C325" s="33" t="s">
        <v>30</v>
      </c>
      <c r="D325" s="34">
        <f t="shared" ref="D325:R325" si="108">D326+D331+D329+D330</f>
        <v>1143.0855035505115</v>
      </c>
      <c r="E325" s="34">
        <f t="shared" si="108"/>
        <v>265.20316452999998</v>
      </c>
      <c r="F325" s="34">
        <f t="shared" si="108"/>
        <v>877.88233902051161</v>
      </c>
      <c r="G325" s="34">
        <f t="shared" si="108"/>
        <v>322.18793170200001</v>
      </c>
      <c r="H325" s="34">
        <f t="shared" si="108"/>
        <v>19.430315040000004</v>
      </c>
      <c r="I325" s="34">
        <f t="shared" si="108"/>
        <v>4.1087849999999975</v>
      </c>
      <c r="J325" s="34">
        <f t="shared" si="108"/>
        <v>18.196772729999999</v>
      </c>
      <c r="K325" s="34">
        <f t="shared" si="108"/>
        <v>13.09054143</v>
      </c>
      <c r="L325" s="34">
        <f t="shared" si="108"/>
        <v>1.2335423100000003</v>
      </c>
      <c r="M325" s="34">
        <f t="shared" si="108"/>
        <v>155.52408499999999</v>
      </c>
      <c r="N325" s="34">
        <f t="shared" si="108"/>
        <v>0</v>
      </c>
      <c r="O325" s="34">
        <f t="shared" si="108"/>
        <v>149.46452027200002</v>
      </c>
      <c r="P325" s="34">
        <f t="shared" si="108"/>
        <v>0</v>
      </c>
      <c r="Q325" s="34">
        <f t="shared" si="108"/>
        <v>861.92476398051167</v>
      </c>
      <c r="R325" s="34">
        <f t="shared" si="108"/>
        <v>-1.2417513899999966</v>
      </c>
      <c r="S325" s="29">
        <f>R325/(I325+K325)</f>
        <v>-7.2197675592345661E-2</v>
      </c>
      <c r="T325" s="35" t="s">
        <v>31</v>
      </c>
      <c r="U325" s="21"/>
      <c r="V325" s="22"/>
      <c r="X325" s="24"/>
    </row>
    <row r="326" spans="1:24" s="23" customFormat="1" ht="31.5" x14ac:dyDescent="0.25">
      <c r="A326" s="31" t="s">
        <v>642</v>
      </c>
      <c r="B326" s="36" t="s">
        <v>103</v>
      </c>
      <c r="C326" s="33" t="s">
        <v>30</v>
      </c>
      <c r="D326" s="34">
        <f t="shared" ref="D326:R326" si="109">SUM(D327:D328)</f>
        <v>531.38386212851162</v>
      </c>
      <c r="E326" s="34">
        <f t="shared" si="109"/>
        <v>129.18401621000001</v>
      </c>
      <c r="F326" s="34">
        <f t="shared" si="109"/>
        <v>402.19984591851164</v>
      </c>
      <c r="G326" s="34">
        <f t="shared" si="109"/>
        <v>2.6326999999999972</v>
      </c>
      <c r="H326" s="34">
        <f t="shared" si="109"/>
        <v>10.279385040000001</v>
      </c>
      <c r="I326" s="34">
        <f t="shared" si="109"/>
        <v>2.6326999999999972</v>
      </c>
      <c r="J326" s="34">
        <f t="shared" si="109"/>
        <v>10.279385040000001</v>
      </c>
      <c r="K326" s="34">
        <f t="shared" si="109"/>
        <v>0</v>
      </c>
      <c r="L326" s="34">
        <f t="shared" si="109"/>
        <v>0</v>
      </c>
      <c r="M326" s="34">
        <f t="shared" si="109"/>
        <v>0</v>
      </c>
      <c r="N326" s="34">
        <f t="shared" si="109"/>
        <v>0</v>
      </c>
      <c r="O326" s="34">
        <f t="shared" si="109"/>
        <v>0</v>
      </c>
      <c r="P326" s="34">
        <f t="shared" si="109"/>
        <v>0</v>
      </c>
      <c r="Q326" s="34">
        <f t="shared" si="109"/>
        <v>395.39320087851166</v>
      </c>
      <c r="R326" s="34">
        <f t="shared" si="109"/>
        <v>4.1739450400000031</v>
      </c>
      <c r="S326" s="29">
        <f>R326/(I326+K326)</f>
        <v>1.5854237246932836</v>
      </c>
      <c r="T326" s="35" t="s">
        <v>31</v>
      </c>
      <c r="U326" s="21"/>
      <c r="V326" s="22"/>
      <c r="X326" s="24"/>
    </row>
    <row r="327" spans="1:24" s="23" customFormat="1" ht="31.5" x14ac:dyDescent="0.25">
      <c r="A327" s="40" t="s">
        <v>642</v>
      </c>
      <c r="B327" s="58" t="s">
        <v>643</v>
      </c>
      <c r="C327" s="48" t="s">
        <v>644</v>
      </c>
      <c r="D327" s="43">
        <v>531.38386212851162</v>
      </c>
      <c r="E327" s="43">
        <v>129.18401621000001</v>
      </c>
      <c r="F327" s="43">
        <f>D327-E327</f>
        <v>402.19984591851164</v>
      </c>
      <c r="G327" s="44">
        <v>2.6326999999999972</v>
      </c>
      <c r="H327" s="43">
        <f>J327+L327+N327+P327</f>
        <v>6.8066450400000003</v>
      </c>
      <c r="I327" s="43">
        <v>2.6326999999999972</v>
      </c>
      <c r="J327" s="43">
        <v>6.8066450400000003</v>
      </c>
      <c r="K327" s="43">
        <v>0</v>
      </c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f>F327-H327</f>
        <v>395.39320087851166</v>
      </c>
      <c r="R327" s="43">
        <f>H327-(I327+K327)</f>
        <v>4.1739450400000031</v>
      </c>
      <c r="S327" s="45">
        <f>R327/(I327+K327)</f>
        <v>1.5854237246932836</v>
      </c>
      <c r="T327" s="46" t="s">
        <v>141</v>
      </c>
      <c r="U327" s="21"/>
      <c r="V327" s="22"/>
      <c r="X327" s="24"/>
    </row>
    <row r="328" spans="1:24" s="23" customFormat="1" ht="31.5" x14ac:dyDescent="0.25">
      <c r="A328" s="40" t="s">
        <v>642</v>
      </c>
      <c r="B328" s="93" t="s">
        <v>645</v>
      </c>
      <c r="C328" s="48" t="s">
        <v>646</v>
      </c>
      <c r="D328" s="43" t="s">
        <v>31</v>
      </c>
      <c r="E328" s="43" t="s">
        <v>31</v>
      </c>
      <c r="F328" s="43" t="s">
        <v>31</v>
      </c>
      <c r="G328" s="43" t="s">
        <v>31</v>
      </c>
      <c r="H328" s="43">
        <f>J328+L328+N328+P328</f>
        <v>3.4727399999999999</v>
      </c>
      <c r="I328" s="43" t="s">
        <v>31</v>
      </c>
      <c r="J328" s="43">
        <v>3.4727399999999999</v>
      </c>
      <c r="K328" s="43" t="s">
        <v>31</v>
      </c>
      <c r="L328" s="43">
        <v>0</v>
      </c>
      <c r="M328" s="43" t="s">
        <v>31</v>
      </c>
      <c r="N328" s="43">
        <v>0</v>
      </c>
      <c r="O328" s="43" t="s">
        <v>31</v>
      </c>
      <c r="P328" s="43">
        <v>0</v>
      </c>
      <c r="Q328" s="43" t="s">
        <v>31</v>
      </c>
      <c r="R328" s="43" t="s">
        <v>31</v>
      </c>
      <c r="S328" s="51" t="s">
        <v>31</v>
      </c>
      <c r="T328" s="94" t="s">
        <v>141</v>
      </c>
      <c r="U328" s="21"/>
      <c r="V328" s="22"/>
      <c r="X328" s="24"/>
    </row>
    <row r="329" spans="1:24" s="23" customFormat="1" x14ac:dyDescent="0.25">
      <c r="A329" s="31" t="s">
        <v>647</v>
      </c>
      <c r="B329" s="36" t="s">
        <v>117</v>
      </c>
      <c r="C329" s="33" t="s">
        <v>30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29">
        <v>0</v>
      </c>
      <c r="T329" s="35" t="s">
        <v>31</v>
      </c>
      <c r="U329" s="21"/>
      <c r="V329" s="22"/>
      <c r="X329" s="24"/>
    </row>
    <row r="330" spans="1:24" s="23" customFormat="1" x14ac:dyDescent="0.25">
      <c r="A330" s="31" t="s">
        <v>648</v>
      </c>
      <c r="B330" s="36" t="s">
        <v>127</v>
      </c>
      <c r="C330" s="33" t="s">
        <v>30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29">
        <v>0</v>
      </c>
      <c r="T330" s="35" t="s">
        <v>31</v>
      </c>
      <c r="U330" s="21"/>
      <c r="V330" s="22"/>
      <c r="X330" s="24"/>
    </row>
    <row r="331" spans="1:24" s="23" customFormat="1" ht="31.5" x14ac:dyDescent="0.25">
      <c r="A331" s="31" t="s">
        <v>649</v>
      </c>
      <c r="B331" s="36" t="s">
        <v>132</v>
      </c>
      <c r="C331" s="33" t="s">
        <v>30</v>
      </c>
      <c r="D331" s="34">
        <f t="shared" ref="D331:R331" si="110">SUM(D332:D337)</f>
        <v>611.70164142199997</v>
      </c>
      <c r="E331" s="34">
        <f t="shared" si="110"/>
        <v>136.01914832</v>
      </c>
      <c r="F331" s="34">
        <f t="shared" si="110"/>
        <v>475.68249310199997</v>
      </c>
      <c r="G331" s="34">
        <f t="shared" si="110"/>
        <v>319.55523170200001</v>
      </c>
      <c r="H331" s="34">
        <f t="shared" si="110"/>
        <v>9.1509300000000007</v>
      </c>
      <c r="I331" s="34">
        <f t="shared" si="110"/>
        <v>1.4760850000000001</v>
      </c>
      <c r="J331" s="34">
        <f t="shared" si="110"/>
        <v>7.91738769</v>
      </c>
      <c r="K331" s="34">
        <f t="shared" si="110"/>
        <v>13.09054143</v>
      </c>
      <c r="L331" s="34">
        <f t="shared" si="110"/>
        <v>1.2335423100000003</v>
      </c>
      <c r="M331" s="34">
        <f t="shared" si="110"/>
        <v>155.52408499999999</v>
      </c>
      <c r="N331" s="34">
        <f t="shared" si="110"/>
        <v>0</v>
      </c>
      <c r="O331" s="34">
        <f t="shared" si="110"/>
        <v>149.46452027200002</v>
      </c>
      <c r="P331" s="34">
        <f t="shared" si="110"/>
        <v>0</v>
      </c>
      <c r="Q331" s="34">
        <f t="shared" si="110"/>
        <v>466.53156310200001</v>
      </c>
      <c r="R331" s="34">
        <f t="shared" si="110"/>
        <v>-5.4156964299999997</v>
      </c>
      <c r="S331" s="29">
        <f>R331/(I331+K331)</f>
        <v>-0.37178796724314706</v>
      </c>
      <c r="T331" s="35" t="s">
        <v>31</v>
      </c>
      <c r="U331" s="21"/>
      <c r="V331" s="22"/>
      <c r="X331" s="24"/>
    </row>
    <row r="332" spans="1:24" s="23" customFormat="1" ht="31.5" x14ac:dyDescent="0.25">
      <c r="A332" s="40" t="s">
        <v>649</v>
      </c>
      <c r="B332" s="93" t="s">
        <v>650</v>
      </c>
      <c r="C332" s="48" t="s">
        <v>651</v>
      </c>
      <c r="D332" s="43">
        <v>379.88497462999999</v>
      </c>
      <c r="E332" s="43">
        <v>136.01914832</v>
      </c>
      <c r="F332" s="43">
        <f t="shared" ref="F332:F337" si="111">D332-E332</f>
        <v>243.86582630999999</v>
      </c>
      <c r="G332" s="44">
        <v>91.338564779999984</v>
      </c>
      <c r="H332" s="43">
        <f t="shared" ref="H332:H337" si="112">J332+L332+N332+P332</f>
        <v>9.02782296</v>
      </c>
      <c r="I332" s="43">
        <v>1.4760850000000001</v>
      </c>
      <c r="J332" s="43">
        <v>7.91738769</v>
      </c>
      <c r="K332" s="43">
        <v>13.09054143</v>
      </c>
      <c r="L332" s="43">
        <v>1.11043527</v>
      </c>
      <c r="M332" s="43">
        <v>35.506084999999999</v>
      </c>
      <c r="N332" s="43">
        <v>0</v>
      </c>
      <c r="O332" s="43">
        <v>41.26585335</v>
      </c>
      <c r="P332" s="43">
        <v>0</v>
      </c>
      <c r="Q332" s="43">
        <f t="shared" ref="Q332:Q337" si="113">F332-H332</f>
        <v>234.83800334999998</v>
      </c>
      <c r="R332" s="43">
        <f t="shared" ref="R332:R337" si="114">H332-(I332+K332)</f>
        <v>-5.5388034699999995</v>
      </c>
      <c r="S332" s="45">
        <f t="shared" ref="S332:S340" si="115">R332/(I332+K332)</f>
        <v>-0.38023927479823477</v>
      </c>
      <c r="T332" s="46" t="s">
        <v>652</v>
      </c>
      <c r="U332" s="21"/>
      <c r="V332" s="22"/>
      <c r="X332" s="24"/>
    </row>
    <row r="333" spans="1:24" s="23" customFormat="1" x14ac:dyDescent="0.25">
      <c r="A333" s="40" t="s">
        <v>649</v>
      </c>
      <c r="B333" s="93" t="s">
        <v>653</v>
      </c>
      <c r="C333" s="48" t="s">
        <v>654</v>
      </c>
      <c r="D333" s="43">
        <v>231.40626679200003</v>
      </c>
      <c r="E333" s="43">
        <v>0</v>
      </c>
      <c r="F333" s="43">
        <f t="shared" si="111"/>
        <v>231.40626679200003</v>
      </c>
      <c r="G333" s="44">
        <v>227.80626692200002</v>
      </c>
      <c r="H333" s="43">
        <f t="shared" si="112"/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120</v>
      </c>
      <c r="N333" s="43">
        <v>0</v>
      </c>
      <c r="O333" s="43">
        <v>107.80626692199999</v>
      </c>
      <c r="P333" s="43">
        <v>0</v>
      </c>
      <c r="Q333" s="43">
        <f t="shared" si="113"/>
        <v>231.40626679200003</v>
      </c>
      <c r="R333" s="43">
        <f t="shared" si="114"/>
        <v>0</v>
      </c>
      <c r="S333" s="45">
        <v>0</v>
      </c>
      <c r="T333" s="46" t="s">
        <v>31</v>
      </c>
      <c r="U333" s="21"/>
      <c r="V333" s="22"/>
      <c r="X333" s="24"/>
    </row>
    <row r="334" spans="1:24" s="23" customFormat="1" ht="47.25" x14ac:dyDescent="0.25">
      <c r="A334" s="40" t="s">
        <v>649</v>
      </c>
      <c r="B334" s="93" t="s">
        <v>655</v>
      </c>
      <c r="C334" s="48" t="s">
        <v>656</v>
      </c>
      <c r="D334" s="43">
        <v>0.12840000000000001</v>
      </c>
      <c r="E334" s="43">
        <v>0</v>
      </c>
      <c r="F334" s="43">
        <f t="shared" si="111"/>
        <v>0.12840000000000001</v>
      </c>
      <c r="G334" s="44">
        <v>0.12840000000000001</v>
      </c>
      <c r="H334" s="43">
        <f t="shared" si="112"/>
        <v>3.8519999999999999E-2</v>
      </c>
      <c r="I334" s="43">
        <v>0</v>
      </c>
      <c r="J334" s="43">
        <v>0</v>
      </c>
      <c r="K334" s="43">
        <v>0</v>
      </c>
      <c r="L334" s="43">
        <v>3.8519999999999999E-2</v>
      </c>
      <c r="M334" s="43">
        <v>0</v>
      </c>
      <c r="N334" s="43">
        <v>0</v>
      </c>
      <c r="O334" s="43">
        <v>0.12840000000000001</v>
      </c>
      <c r="P334" s="43">
        <v>0</v>
      </c>
      <c r="Q334" s="43">
        <f t="shared" si="113"/>
        <v>8.9880000000000015E-2</v>
      </c>
      <c r="R334" s="43">
        <f t="shared" si="114"/>
        <v>3.8519999999999999E-2</v>
      </c>
      <c r="S334" s="45">
        <v>1</v>
      </c>
      <c r="T334" s="46" t="s">
        <v>657</v>
      </c>
      <c r="U334" s="21"/>
      <c r="V334" s="22"/>
      <c r="X334" s="24"/>
    </row>
    <row r="335" spans="1:24" s="23" customFormat="1" ht="47.25" x14ac:dyDescent="0.25">
      <c r="A335" s="40" t="s">
        <v>649</v>
      </c>
      <c r="B335" s="93" t="s">
        <v>658</v>
      </c>
      <c r="C335" s="48" t="s">
        <v>659</v>
      </c>
      <c r="D335" s="43">
        <v>0.13200000000000001</v>
      </c>
      <c r="E335" s="43">
        <v>0</v>
      </c>
      <c r="F335" s="43">
        <f t="shared" si="111"/>
        <v>0.13200000000000001</v>
      </c>
      <c r="G335" s="44">
        <v>0.13200000000000001</v>
      </c>
      <c r="H335" s="43">
        <f t="shared" si="112"/>
        <v>3.9600000000000003E-2</v>
      </c>
      <c r="I335" s="43">
        <v>0</v>
      </c>
      <c r="J335" s="43">
        <v>0</v>
      </c>
      <c r="K335" s="43">
        <v>0</v>
      </c>
      <c r="L335" s="43">
        <v>3.9600000000000003E-2</v>
      </c>
      <c r="M335" s="43">
        <v>0</v>
      </c>
      <c r="N335" s="43">
        <v>0</v>
      </c>
      <c r="O335" s="43">
        <v>0.13200000000000001</v>
      </c>
      <c r="P335" s="43">
        <v>0</v>
      </c>
      <c r="Q335" s="43">
        <f t="shared" si="113"/>
        <v>9.240000000000001E-2</v>
      </c>
      <c r="R335" s="43">
        <f t="shared" si="114"/>
        <v>3.9600000000000003E-2</v>
      </c>
      <c r="S335" s="45">
        <v>1</v>
      </c>
      <c r="T335" s="46" t="s">
        <v>657</v>
      </c>
      <c r="U335" s="21"/>
      <c r="V335" s="22"/>
      <c r="X335" s="24"/>
    </row>
    <row r="336" spans="1:24" s="23" customFormat="1" ht="47.25" x14ac:dyDescent="0.25">
      <c r="A336" s="40" t="s">
        <v>649</v>
      </c>
      <c r="B336" s="93" t="s">
        <v>660</v>
      </c>
      <c r="C336" s="48" t="s">
        <v>661</v>
      </c>
      <c r="D336" s="43">
        <v>0.1128</v>
      </c>
      <c r="E336" s="43">
        <v>0</v>
      </c>
      <c r="F336" s="43">
        <f t="shared" si="111"/>
        <v>0.1128</v>
      </c>
      <c r="G336" s="44">
        <v>0.1128</v>
      </c>
      <c r="H336" s="43">
        <f t="shared" si="112"/>
        <v>3.3840000000000002E-2</v>
      </c>
      <c r="I336" s="43">
        <v>0</v>
      </c>
      <c r="J336" s="43">
        <v>0</v>
      </c>
      <c r="K336" s="43">
        <v>0</v>
      </c>
      <c r="L336" s="43">
        <v>3.3840000000000002E-2</v>
      </c>
      <c r="M336" s="43">
        <v>0</v>
      </c>
      <c r="N336" s="43">
        <v>0</v>
      </c>
      <c r="O336" s="43">
        <v>0.1128</v>
      </c>
      <c r="P336" s="43">
        <v>0</v>
      </c>
      <c r="Q336" s="43">
        <f t="shared" si="113"/>
        <v>7.8960000000000002E-2</v>
      </c>
      <c r="R336" s="43">
        <f t="shared" si="114"/>
        <v>3.3840000000000002E-2</v>
      </c>
      <c r="S336" s="45">
        <v>1</v>
      </c>
      <c r="T336" s="46" t="s">
        <v>657</v>
      </c>
      <c r="U336" s="21"/>
      <c r="V336" s="22"/>
      <c r="X336" s="24"/>
    </row>
    <row r="337" spans="1:24" s="23" customFormat="1" ht="47.25" x14ac:dyDescent="0.25">
      <c r="A337" s="40" t="s">
        <v>649</v>
      </c>
      <c r="B337" s="93" t="s">
        <v>662</v>
      </c>
      <c r="C337" s="48" t="s">
        <v>663</v>
      </c>
      <c r="D337" s="43">
        <v>3.7199999999999997E-2</v>
      </c>
      <c r="E337" s="43">
        <v>0</v>
      </c>
      <c r="F337" s="43">
        <f t="shared" si="111"/>
        <v>3.7199999999999997E-2</v>
      </c>
      <c r="G337" s="44">
        <v>3.7199999999999997E-2</v>
      </c>
      <c r="H337" s="43">
        <f t="shared" si="112"/>
        <v>1.114704E-2</v>
      </c>
      <c r="I337" s="43">
        <v>0</v>
      </c>
      <c r="J337" s="43">
        <v>0</v>
      </c>
      <c r="K337" s="43">
        <v>0</v>
      </c>
      <c r="L337" s="43">
        <v>1.114704E-2</v>
      </c>
      <c r="M337" s="43">
        <v>1.7999999999999999E-2</v>
      </c>
      <c r="N337" s="43">
        <v>0</v>
      </c>
      <c r="O337" s="43">
        <v>1.9199999999999998E-2</v>
      </c>
      <c r="P337" s="43">
        <v>0</v>
      </c>
      <c r="Q337" s="43">
        <f t="shared" si="113"/>
        <v>2.6052959999999997E-2</v>
      </c>
      <c r="R337" s="43">
        <f t="shared" si="114"/>
        <v>1.114704E-2</v>
      </c>
      <c r="S337" s="45">
        <v>1</v>
      </c>
      <c r="T337" s="46" t="s">
        <v>657</v>
      </c>
      <c r="U337" s="21"/>
      <c r="V337" s="22"/>
      <c r="X337" s="24"/>
    </row>
    <row r="338" spans="1:24" s="23" customFormat="1" ht="31.5" x14ac:dyDescent="0.25">
      <c r="A338" s="31" t="s">
        <v>664</v>
      </c>
      <c r="B338" s="36" t="s">
        <v>157</v>
      </c>
      <c r="C338" s="33" t="s">
        <v>30</v>
      </c>
      <c r="D338" s="34">
        <f t="shared" ref="D338:R338" si="116">D339+D356+D358+D380</f>
        <v>6237.334625867562</v>
      </c>
      <c r="E338" s="34">
        <f t="shared" si="116"/>
        <v>1565.2710957199999</v>
      </c>
      <c r="F338" s="34">
        <f t="shared" si="116"/>
        <v>4672.0635301475631</v>
      </c>
      <c r="G338" s="34">
        <f t="shared" si="116"/>
        <v>932.64767813561252</v>
      </c>
      <c r="H338" s="34">
        <f t="shared" si="116"/>
        <v>263.29032063</v>
      </c>
      <c r="I338" s="34">
        <f t="shared" si="116"/>
        <v>81.290791215830652</v>
      </c>
      <c r="J338" s="34">
        <f t="shared" si="116"/>
        <v>128.51434872000002</v>
      </c>
      <c r="K338" s="34">
        <f t="shared" si="116"/>
        <v>17.583476775999998</v>
      </c>
      <c r="L338" s="34">
        <f t="shared" si="116"/>
        <v>134.77597190999998</v>
      </c>
      <c r="M338" s="34">
        <f t="shared" si="116"/>
        <v>166.71147767799999</v>
      </c>
      <c r="N338" s="34">
        <f t="shared" si="116"/>
        <v>0</v>
      </c>
      <c r="O338" s="34">
        <f t="shared" si="116"/>
        <v>667.06193246577993</v>
      </c>
      <c r="P338" s="34">
        <f t="shared" si="116"/>
        <v>0</v>
      </c>
      <c r="Q338" s="34">
        <f t="shared" si="116"/>
        <v>4418.8818511475629</v>
      </c>
      <c r="R338" s="34">
        <f t="shared" si="116"/>
        <v>154.30741100816934</v>
      </c>
      <c r="S338" s="29">
        <f t="shared" si="115"/>
        <v>1.5606427652229877</v>
      </c>
      <c r="T338" s="35" t="s">
        <v>31</v>
      </c>
      <c r="U338" s="21"/>
      <c r="V338" s="22"/>
      <c r="X338" s="24"/>
    </row>
    <row r="339" spans="1:24" s="23" customFormat="1" ht="31.5" x14ac:dyDescent="0.25">
      <c r="A339" s="31" t="s">
        <v>665</v>
      </c>
      <c r="B339" s="36" t="s">
        <v>159</v>
      </c>
      <c r="C339" s="33" t="s">
        <v>30</v>
      </c>
      <c r="D339" s="34">
        <f t="shared" ref="D339:R339" si="117">SUM(D340:D355)</f>
        <v>2585.946341588</v>
      </c>
      <c r="E339" s="34">
        <f t="shared" si="117"/>
        <v>1233.2586186399999</v>
      </c>
      <c r="F339" s="34">
        <f t="shared" si="117"/>
        <v>1352.6877229480001</v>
      </c>
      <c r="G339" s="34">
        <f t="shared" si="117"/>
        <v>362.55208858999998</v>
      </c>
      <c r="H339" s="34">
        <f t="shared" si="117"/>
        <v>107.87594457</v>
      </c>
      <c r="I339" s="34">
        <f t="shared" si="117"/>
        <v>62.108943894000006</v>
      </c>
      <c r="J339" s="34">
        <f t="shared" si="117"/>
        <v>84.306088250000002</v>
      </c>
      <c r="K339" s="34">
        <f t="shared" si="117"/>
        <v>0</v>
      </c>
      <c r="L339" s="34">
        <f t="shared" si="117"/>
        <v>23.569856320000003</v>
      </c>
      <c r="M339" s="34">
        <f t="shared" si="117"/>
        <v>0</v>
      </c>
      <c r="N339" s="34">
        <f t="shared" si="117"/>
        <v>0</v>
      </c>
      <c r="O339" s="34">
        <f t="shared" si="117"/>
        <v>300.44314469599993</v>
      </c>
      <c r="P339" s="34">
        <f t="shared" si="117"/>
        <v>0</v>
      </c>
      <c r="Q339" s="34">
        <f t="shared" si="117"/>
        <v>1251.928791538</v>
      </c>
      <c r="R339" s="34">
        <f t="shared" si="117"/>
        <v>38.649987515999996</v>
      </c>
      <c r="S339" s="29">
        <f t="shared" si="115"/>
        <v>0.62229342656289721</v>
      </c>
      <c r="T339" s="35" t="s">
        <v>31</v>
      </c>
      <c r="U339" s="21"/>
      <c r="V339" s="22"/>
      <c r="X339" s="24"/>
    </row>
    <row r="340" spans="1:24" s="23" customFormat="1" ht="47.25" x14ac:dyDescent="0.25">
      <c r="A340" s="40" t="s">
        <v>665</v>
      </c>
      <c r="B340" s="93" t="s">
        <v>666</v>
      </c>
      <c r="C340" s="48" t="s">
        <v>667</v>
      </c>
      <c r="D340" s="43">
        <v>91.864371449999993</v>
      </c>
      <c r="E340" s="43">
        <v>89.651823069999992</v>
      </c>
      <c r="F340" s="43">
        <f t="shared" ref="F340:F354" si="118">D340-E340</f>
        <v>2.2125483800000012</v>
      </c>
      <c r="G340" s="44">
        <v>1.1739464699999971</v>
      </c>
      <c r="H340" s="43">
        <f>J340+L340+N340+P340</f>
        <v>4.1711950800000004</v>
      </c>
      <c r="I340" s="43">
        <v>1.1739464699999971</v>
      </c>
      <c r="J340" s="43">
        <v>4.1711950800000004</v>
      </c>
      <c r="K340" s="43">
        <v>0</v>
      </c>
      <c r="L340" s="43">
        <v>0</v>
      </c>
      <c r="M340" s="43">
        <v>0</v>
      </c>
      <c r="N340" s="43">
        <v>0</v>
      </c>
      <c r="O340" s="43">
        <v>0</v>
      </c>
      <c r="P340" s="43">
        <v>0</v>
      </c>
      <c r="Q340" s="43">
        <f t="shared" ref="Q340:Q354" si="119">F340-H340</f>
        <v>-1.9586466999999992</v>
      </c>
      <c r="R340" s="43">
        <f t="shared" ref="R340:R345" si="120">H340-(I340+K340)</f>
        <v>2.9972486100000033</v>
      </c>
      <c r="S340" s="45">
        <f t="shared" si="115"/>
        <v>2.553139079672015</v>
      </c>
      <c r="T340" s="46" t="s">
        <v>141</v>
      </c>
      <c r="U340" s="21"/>
      <c r="V340" s="22"/>
      <c r="X340" s="24"/>
    </row>
    <row r="341" spans="1:24" s="23" customFormat="1" ht="31.5" x14ac:dyDescent="0.25">
      <c r="A341" s="40" t="s">
        <v>665</v>
      </c>
      <c r="B341" s="93" t="s">
        <v>668</v>
      </c>
      <c r="C341" s="48" t="s">
        <v>669</v>
      </c>
      <c r="D341" s="43">
        <v>99.3</v>
      </c>
      <c r="E341" s="43">
        <v>0</v>
      </c>
      <c r="F341" s="43">
        <f t="shared" si="118"/>
        <v>99.3</v>
      </c>
      <c r="G341" s="44">
        <v>9.6</v>
      </c>
      <c r="H341" s="43">
        <f t="shared" ref="H341:H355" si="121">J341+L341+N341+P341</f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9.6</v>
      </c>
      <c r="P341" s="43">
        <v>0</v>
      </c>
      <c r="Q341" s="43">
        <f t="shared" si="119"/>
        <v>99.3</v>
      </c>
      <c r="R341" s="43">
        <f t="shared" si="120"/>
        <v>0</v>
      </c>
      <c r="S341" s="45">
        <v>0</v>
      </c>
      <c r="T341" s="46" t="s">
        <v>31</v>
      </c>
      <c r="U341" s="21"/>
      <c r="V341" s="22"/>
      <c r="X341" s="24"/>
    </row>
    <row r="342" spans="1:24" s="23" customFormat="1" ht="31.5" x14ac:dyDescent="0.25">
      <c r="A342" s="40" t="s">
        <v>665</v>
      </c>
      <c r="B342" s="93" t="s">
        <v>670</v>
      </c>
      <c r="C342" s="48" t="s">
        <v>671</v>
      </c>
      <c r="D342" s="43">
        <v>14.35</v>
      </c>
      <c r="E342" s="43">
        <v>0</v>
      </c>
      <c r="F342" s="43">
        <f t="shared" si="118"/>
        <v>14.35</v>
      </c>
      <c r="G342" s="44">
        <v>1.2</v>
      </c>
      <c r="H342" s="43">
        <f t="shared" si="121"/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1.2</v>
      </c>
      <c r="P342" s="43">
        <v>0</v>
      </c>
      <c r="Q342" s="43">
        <f t="shared" si="119"/>
        <v>14.35</v>
      </c>
      <c r="R342" s="43">
        <f t="shared" si="120"/>
        <v>0</v>
      </c>
      <c r="S342" s="45">
        <v>0</v>
      </c>
      <c r="T342" s="46" t="s">
        <v>31</v>
      </c>
      <c r="U342" s="21"/>
      <c r="V342" s="22"/>
      <c r="X342" s="24"/>
    </row>
    <row r="343" spans="1:24" s="23" customFormat="1" ht="31.5" x14ac:dyDescent="0.25">
      <c r="A343" s="40" t="s">
        <v>665</v>
      </c>
      <c r="B343" s="93" t="s">
        <v>672</v>
      </c>
      <c r="C343" s="48" t="s">
        <v>673</v>
      </c>
      <c r="D343" s="43">
        <v>179.26</v>
      </c>
      <c r="E343" s="43">
        <v>0</v>
      </c>
      <c r="F343" s="43">
        <f t="shared" si="118"/>
        <v>179.26</v>
      </c>
      <c r="G343" s="44">
        <v>18</v>
      </c>
      <c r="H343" s="43">
        <f t="shared" si="121"/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18</v>
      </c>
      <c r="P343" s="43">
        <v>0</v>
      </c>
      <c r="Q343" s="43">
        <f t="shared" si="119"/>
        <v>179.26</v>
      </c>
      <c r="R343" s="43">
        <f t="shared" si="120"/>
        <v>0</v>
      </c>
      <c r="S343" s="45">
        <v>0</v>
      </c>
      <c r="T343" s="46" t="s">
        <v>31</v>
      </c>
      <c r="U343" s="21"/>
      <c r="V343" s="22"/>
      <c r="X343" s="24"/>
    </row>
    <row r="344" spans="1:24" s="23" customFormat="1" ht="47.25" x14ac:dyDescent="0.25">
      <c r="A344" s="40" t="s">
        <v>665</v>
      </c>
      <c r="B344" s="93" t="s">
        <v>674</v>
      </c>
      <c r="C344" s="48" t="s">
        <v>675</v>
      </c>
      <c r="D344" s="43">
        <v>1670.8609419940001</v>
      </c>
      <c r="E344" s="43">
        <v>857.51221389</v>
      </c>
      <c r="F344" s="43">
        <f t="shared" si="118"/>
        <v>813.34872810400009</v>
      </c>
      <c r="G344" s="44">
        <v>217.53301485199998</v>
      </c>
      <c r="H344" s="43">
        <f t="shared" si="121"/>
        <v>66.821667379999994</v>
      </c>
      <c r="I344" s="43">
        <v>41.641015992</v>
      </c>
      <c r="J344" s="43">
        <v>52.556599949999999</v>
      </c>
      <c r="K344" s="43">
        <v>0</v>
      </c>
      <c r="L344" s="43">
        <v>14.26506743</v>
      </c>
      <c r="M344" s="43">
        <v>0</v>
      </c>
      <c r="N344" s="43">
        <v>0</v>
      </c>
      <c r="O344" s="43">
        <v>175.89199885999997</v>
      </c>
      <c r="P344" s="43">
        <v>0</v>
      </c>
      <c r="Q344" s="43">
        <f t="shared" si="119"/>
        <v>746.52706072400008</v>
      </c>
      <c r="R344" s="43">
        <f t="shared" si="120"/>
        <v>25.180651387999994</v>
      </c>
      <c r="S344" s="45">
        <f>R344/(I344+K344)</f>
        <v>0.60470790128746277</v>
      </c>
      <c r="T344" s="46" t="s">
        <v>676</v>
      </c>
      <c r="U344" s="21"/>
      <c r="V344" s="22"/>
      <c r="X344" s="24"/>
    </row>
    <row r="345" spans="1:24" s="23" customFormat="1" ht="24.75" customHeight="1" x14ac:dyDescent="0.25">
      <c r="A345" s="40" t="s">
        <v>665</v>
      </c>
      <c r="B345" s="93" t="s">
        <v>677</v>
      </c>
      <c r="C345" s="48" t="s">
        <v>678</v>
      </c>
      <c r="D345" s="43">
        <v>45.526791119999999</v>
      </c>
      <c r="E345" s="43">
        <v>3.4791120000000002E-2</v>
      </c>
      <c r="F345" s="43">
        <f t="shared" si="118"/>
        <v>45.491999999999997</v>
      </c>
      <c r="G345" s="44">
        <v>41.005200000000002</v>
      </c>
      <c r="H345" s="43">
        <f t="shared" si="121"/>
        <v>6.8850675100000007</v>
      </c>
      <c r="I345" s="43">
        <v>0</v>
      </c>
      <c r="J345" s="43">
        <v>3.5216192899999998</v>
      </c>
      <c r="K345" s="43">
        <v>0</v>
      </c>
      <c r="L345" s="43">
        <v>3.3634482200000004</v>
      </c>
      <c r="M345" s="43">
        <v>0</v>
      </c>
      <c r="N345" s="43">
        <v>0</v>
      </c>
      <c r="O345" s="43">
        <v>41.005200000000002</v>
      </c>
      <c r="P345" s="43">
        <v>0</v>
      </c>
      <c r="Q345" s="43">
        <f t="shared" si="119"/>
        <v>38.606932489999998</v>
      </c>
      <c r="R345" s="43">
        <f t="shared" si="120"/>
        <v>6.8850675100000007</v>
      </c>
      <c r="S345" s="45">
        <v>1</v>
      </c>
      <c r="T345" s="87" t="s">
        <v>164</v>
      </c>
      <c r="U345" s="21"/>
      <c r="V345" s="22"/>
      <c r="X345" s="24"/>
    </row>
    <row r="346" spans="1:24" s="23" customFormat="1" ht="31.5" x14ac:dyDescent="0.25">
      <c r="A346" s="40" t="s">
        <v>665</v>
      </c>
      <c r="B346" s="93" t="s">
        <v>679</v>
      </c>
      <c r="C346" s="48" t="s">
        <v>680</v>
      </c>
      <c r="D346" s="43" t="s">
        <v>31</v>
      </c>
      <c r="E346" s="43" t="s">
        <v>31</v>
      </c>
      <c r="F346" s="43" t="s">
        <v>31</v>
      </c>
      <c r="G346" s="43" t="s">
        <v>31</v>
      </c>
      <c r="H346" s="43">
        <f t="shared" si="121"/>
        <v>2.43607152</v>
      </c>
      <c r="I346" s="43" t="s">
        <v>31</v>
      </c>
      <c r="J346" s="43">
        <v>2.43607152</v>
      </c>
      <c r="K346" s="43" t="s">
        <v>31</v>
      </c>
      <c r="L346" s="43">
        <v>0</v>
      </c>
      <c r="M346" s="43" t="s">
        <v>31</v>
      </c>
      <c r="N346" s="43">
        <v>0</v>
      </c>
      <c r="O346" s="43" t="s">
        <v>31</v>
      </c>
      <c r="P346" s="43">
        <v>0</v>
      </c>
      <c r="Q346" s="43" t="s">
        <v>31</v>
      </c>
      <c r="R346" s="43" t="s">
        <v>31</v>
      </c>
      <c r="S346" s="51" t="s">
        <v>31</v>
      </c>
      <c r="T346" s="46" t="s">
        <v>141</v>
      </c>
      <c r="U346" s="21"/>
      <c r="V346" s="22"/>
      <c r="X346" s="24"/>
    </row>
    <row r="347" spans="1:24" s="23" customFormat="1" ht="47.25" x14ac:dyDescent="0.25">
      <c r="A347" s="40" t="s">
        <v>665</v>
      </c>
      <c r="B347" s="93" t="s">
        <v>681</v>
      </c>
      <c r="C347" s="48" t="s">
        <v>682</v>
      </c>
      <c r="D347" s="43">
        <v>182.52458665399999</v>
      </c>
      <c r="E347" s="43">
        <v>76.545432259999998</v>
      </c>
      <c r="F347" s="43">
        <f t="shared" si="118"/>
        <v>105.97915439399999</v>
      </c>
      <c r="G347" s="44">
        <v>41.376350403999993</v>
      </c>
      <c r="H347" s="43">
        <f t="shared" si="121"/>
        <v>6.4666339200000005</v>
      </c>
      <c r="I347" s="43">
        <v>6.443541432</v>
      </c>
      <c r="J347" s="43">
        <v>0.56513325000000003</v>
      </c>
      <c r="K347" s="43">
        <v>0</v>
      </c>
      <c r="L347" s="43">
        <v>5.9015006700000008</v>
      </c>
      <c r="M347" s="43">
        <v>0</v>
      </c>
      <c r="N347" s="43">
        <v>0</v>
      </c>
      <c r="O347" s="43">
        <v>34.932808971999989</v>
      </c>
      <c r="P347" s="43">
        <v>0</v>
      </c>
      <c r="Q347" s="43">
        <f t="shared" si="119"/>
        <v>99.512520473999984</v>
      </c>
      <c r="R347" s="43">
        <f>H347-(I347+K347)</f>
        <v>2.3092488000000522E-2</v>
      </c>
      <c r="S347" s="45">
        <f>R347/(I347+K347)</f>
        <v>3.5838192775976118E-3</v>
      </c>
      <c r="T347" s="46" t="s">
        <v>683</v>
      </c>
      <c r="U347" s="21"/>
      <c r="V347" s="22"/>
      <c r="X347" s="24"/>
    </row>
    <row r="348" spans="1:24" s="23" customFormat="1" ht="31.5" x14ac:dyDescent="0.25">
      <c r="A348" s="40" t="s">
        <v>665</v>
      </c>
      <c r="B348" s="93" t="s">
        <v>684</v>
      </c>
      <c r="C348" s="48" t="s">
        <v>685</v>
      </c>
      <c r="D348" s="43">
        <v>39.856633290000005</v>
      </c>
      <c r="E348" s="43">
        <v>4.6193843299999999</v>
      </c>
      <c r="F348" s="43">
        <f t="shared" si="118"/>
        <v>35.237248960000002</v>
      </c>
      <c r="G348" s="44">
        <v>17.682124064</v>
      </c>
      <c r="H348" s="43">
        <f t="shared" si="121"/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17.682124064</v>
      </c>
      <c r="P348" s="43">
        <v>0</v>
      </c>
      <c r="Q348" s="43">
        <f t="shared" si="119"/>
        <v>35.237248960000002</v>
      </c>
      <c r="R348" s="43">
        <f>H348-(I348+K348)</f>
        <v>0</v>
      </c>
      <c r="S348" s="45">
        <v>0</v>
      </c>
      <c r="T348" s="90" t="s">
        <v>31</v>
      </c>
      <c r="U348" s="21"/>
      <c r="V348" s="22"/>
      <c r="X348" s="24"/>
    </row>
    <row r="349" spans="1:24" s="23" customFormat="1" ht="31.5" x14ac:dyDescent="0.25">
      <c r="A349" s="40" t="s">
        <v>665</v>
      </c>
      <c r="B349" s="93" t="s">
        <v>686</v>
      </c>
      <c r="C349" s="48" t="s">
        <v>687</v>
      </c>
      <c r="D349" s="43" t="s">
        <v>31</v>
      </c>
      <c r="E349" s="43" t="s">
        <v>31</v>
      </c>
      <c r="F349" s="43" t="s">
        <v>31</v>
      </c>
      <c r="G349" s="43" t="s">
        <v>31</v>
      </c>
      <c r="H349" s="43">
        <f t="shared" si="121"/>
        <v>1.4719043999999999</v>
      </c>
      <c r="I349" s="43" t="s">
        <v>31</v>
      </c>
      <c r="J349" s="43">
        <v>1.4719043999999999</v>
      </c>
      <c r="K349" s="43" t="s">
        <v>31</v>
      </c>
      <c r="L349" s="43">
        <v>0</v>
      </c>
      <c r="M349" s="43" t="s">
        <v>31</v>
      </c>
      <c r="N349" s="43">
        <v>0</v>
      </c>
      <c r="O349" s="43" t="s">
        <v>31</v>
      </c>
      <c r="P349" s="43">
        <v>0</v>
      </c>
      <c r="Q349" s="43" t="s">
        <v>31</v>
      </c>
      <c r="R349" s="43" t="s">
        <v>31</v>
      </c>
      <c r="S349" s="51" t="s">
        <v>31</v>
      </c>
      <c r="T349" s="46" t="s">
        <v>141</v>
      </c>
      <c r="U349" s="21"/>
      <c r="V349" s="22"/>
      <c r="X349" s="24"/>
    </row>
    <row r="350" spans="1:24" s="23" customFormat="1" ht="31.5" x14ac:dyDescent="0.25">
      <c r="A350" s="40" t="s">
        <v>665</v>
      </c>
      <c r="B350" s="93" t="s">
        <v>688</v>
      </c>
      <c r="C350" s="48" t="s">
        <v>689</v>
      </c>
      <c r="D350" s="43" t="s">
        <v>31</v>
      </c>
      <c r="E350" s="43" t="s">
        <v>31</v>
      </c>
      <c r="F350" s="43" t="s">
        <v>31</v>
      </c>
      <c r="G350" s="43" t="s">
        <v>31</v>
      </c>
      <c r="H350" s="43">
        <f t="shared" si="121"/>
        <v>0.46111187999999997</v>
      </c>
      <c r="I350" s="43" t="s">
        <v>31</v>
      </c>
      <c r="J350" s="43">
        <v>0.46111187999999997</v>
      </c>
      <c r="K350" s="43" t="s">
        <v>31</v>
      </c>
      <c r="L350" s="43">
        <v>0</v>
      </c>
      <c r="M350" s="43" t="s">
        <v>31</v>
      </c>
      <c r="N350" s="43">
        <v>0</v>
      </c>
      <c r="O350" s="43" t="s">
        <v>31</v>
      </c>
      <c r="P350" s="43">
        <v>0</v>
      </c>
      <c r="Q350" s="43" t="s">
        <v>31</v>
      </c>
      <c r="R350" s="43" t="s">
        <v>31</v>
      </c>
      <c r="S350" s="51" t="s">
        <v>31</v>
      </c>
      <c r="T350" s="46" t="s">
        <v>141</v>
      </c>
      <c r="U350" s="21"/>
      <c r="V350" s="22"/>
      <c r="X350" s="24"/>
    </row>
    <row r="351" spans="1:24" s="23" customFormat="1" ht="29.25" customHeight="1" x14ac:dyDescent="0.25">
      <c r="A351" s="40" t="s">
        <v>665</v>
      </c>
      <c r="B351" s="93" t="s">
        <v>690</v>
      </c>
      <c r="C351" s="48" t="s">
        <v>691</v>
      </c>
      <c r="D351" s="43">
        <v>134.714946</v>
      </c>
      <c r="E351" s="43">
        <v>126.35636319000001</v>
      </c>
      <c r="F351" s="43">
        <f t="shared" si="118"/>
        <v>8.3585828099999873</v>
      </c>
      <c r="G351" s="44">
        <v>8.1504400000000015</v>
      </c>
      <c r="H351" s="43">
        <f t="shared" si="121"/>
        <v>8.1161820000000002</v>
      </c>
      <c r="I351" s="43">
        <v>8.1504400000000015</v>
      </c>
      <c r="J351" s="43">
        <v>8.1161820000000002</v>
      </c>
      <c r="K351" s="43">
        <v>0</v>
      </c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f t="shared" si="119"/>
        <v>0.24240080999998703</v>
      </c>
      <c r="R351" s="43">
        <f>H351-(I351+K351)</f>
        <v>-3.4258000000001232E-2</v>
      </c>
      <c r="S351" s="45">
        <f>R351/(I351+K351)</f>
        <v>-4.2032086611276482E-3</v>
      </c>
      <c r="T351" s="46" t="s">
        <v>31</v>
      </c>
      <c r="U351" s="21"/>
      <c r="V351" s="22"/>
      <c r="X351" s="24"/>
    </row>
    <row r="352" spans="1:24" s="23" customFormat="1" ht="31.5" x14ac:dyDescent="0.25">
      <c r="A352" s="40" t="s">
        <v>665</v>
      </c>
      <c r="B352" s="93" t="s">
        <v>692</v>
      </c>
      <c r="C352" s="48" t="s">
        <v>693</v>
      </c>
      <c r="D352" s="43" t="s">
        <v>31</v>
      </c>
      <c r="E352" s="43" t="s">
        <v>31</v>
      </c>
      <c r="F352" s="43" t="s">
        <v>31</v>
      </c>
      <c r="G352" s="43" t="s">
        <v>31</v>
      </c>
      <c r="H352" s="43">
        <f t="shared" si="121"/>
        <v>1.3686889200000001</v>
      </c>
      <c r="I352" s="43" t="s">
        <v>31</v>
      </c>
      <c r="J352" s="43">
        <v>1.3686889200000001</v>
      </c>
      <c r="K352" s="43" t="s">
        <v>31</v>
      </c>
      <c r="L352" s="43">
        <v>0</v>
      </c>
      <c r="M352" s="43" t="s">
        <v>31</v>
      </c>
      <c r="N352" s="43">
        <v>0</v>
      </c>
      <c r="O352" s="43" t="s">
        <v>31</v>
      </c>
      <c r="P352" s="43">
        <v>0</v>
      </c>
      <c r="Q352" s="43" t="s">
        <v>31</v>
      </c>
      <c r="R352" s="43" t="s">
        <v>31</v>
      </c>
      <c r="S352" s="51" t="s">
        <v>31</v>
      </c>
      <c r="T352" s="46" t="s">
        <v>141</v>
      </c>
      <c r="U352" s="21"/>
      <c r="V352" s="22"/>
      <c r="X352" s="24"/>
    </row>
    <row r="353" spans="1:24" s="23" customFormat="1" ht="47.25" x14ac:dyDescent="0.25">
      <c r="A353" s="40" t="s">
        <v>665</v>
      </c>
      <c r="B353" s="93" t="s">
        <v>694</v>
      </c>
      <c r="C353" s="48" t="s">
        <v>695</v>
      </c>
      <c r="D353" s="43">
        <v>82.143664399999992</v>
      </c>
      <c r="E353" s="43">
        <v>78.538610779999999</v>
      </c>
      <c r="F353" s="43">
        <f t="shared" si="118"/>
        <v>3.6050536199999925</v>
      </c>
      <c r="G353" s="44">
        <v>4.7</v>
      </c>
      <c r="H353" s="43">
        <f t="shared" si="121"/>
        <v>8.1067159199999992</v>
      </c>
      <c r="I353" s="43">
        <v>4.7</v>
      </c>
      <c r="J353" s="43">
        <v>8.0668759199999993</v>
      </c>
      <c r="K353" s="43">
        <v>0</v>
      </c>
      <c r="L353" s="43">
        <v>3.984E-2</v>
      </c>
      <c r="M353" s="43">
        <v>0</v>
      </c>
      <c r="N353" s="43">
        <v>0</v>
      </c>
      <c r="O353" s="43">
        <v>0</v>
      </c>
      <c r="P353" s="43">
        <v>0</v>
      </c>
      <c r="Q353" s="43">
        <f t="shared" si="119"/>
        <v>-4.5016623000000067</v>
      </c>
      <c r="R353" s="43">
        <f>H353-(I353+K353)</f>
        <v>3.406715919999999</v>
      </c>
      <c r="S353" s="45">
        <f>R353/(I353+K353)</f>
        <v>0.72483317446808482</v>
      </c>
      <c r="T353" s="46" t="s">
        <v>683</v>
      </c>
      <c r="U353" s="21"/>
      <c r="V353" s="22"/>
      <c r="X353" s="24"/>
    </row>
    <row r="354" spans="1:24" s="23" customFormat="1" ht="31.5" x14ac:dyDescent="0.25">
      <c r="A354" s="40" t="s">
        <v>665</v>
      </c>
      <c r="B354" s="93" t="s">
        <v>696</v>
      </c>
      <c r="C354" s="48" t="s">
        <v>697</v>
      </c>
      <c r="D354" s="43">
        <v>45.544406679999994</v>
      </c>
      <c r="E354" s="43">
        <v>0</v>
      </c>
      <c r="F354" s="43">
        <f t="shared" si="118"/>
        <v>45.544406679999994</v>
      </c>
      <c r="G354" s="44">
        <v>2.1310128000000002</v>
      </c>
      <c r="H354" s="43">
        <f t="shared" si="121"/>
        <v>0.19146959999999999</v>
      </c>
      <c r="I354" s="43">
        <v>0</v>
      </c>
      <c r="J354" s="43">
        <v>0.19146959999999999</v>
      </c>
      <c r="K354" s="43">
        <v>0</v>
      </c>
      <c r="L354" s="43">
        <v>0</v>
      </c>
      <c r="M354" s="43">
        <v>0</v>
      </c>
      <c r="N354" s="43">
        <v>0</v>
      </c>
      <c r="O354" s="43">
        <v>2.1310128000000002</v>
      </c>
      <c r="P354" s="43">
        <v>0</v>
      </c>
      <c r="Q354" s="43">
        <f t="shared" si="119"/>
        <v>45.352937079999997</v>
      </c>
      <c r="R354" s="43">
        <f>H354-(I354+K354)</f>
        <v>0.19146959999999999</v>
      </c>
      <c r="S354" s="45">
        <v>1</v>
      </c>
      <c r="T354" s="46" t="s">
        <v>164</v>
      </c>
      <c r="U354" s="21"/>
      <c r="V354" s="22"/>
      <c r="X354" s="24"/>
    </row>
    <row r="355" spans="1:24" s="23" customFormat="1" ht="31.5" x14ac:dyDescent="0.25">
      <c r="A355" s="40" t="s">
        <v>665</v>
      </c>
      <c r="B355" s="93" t="s">
        <v>698</v>
      </c>
      <c r="C355" s="48" t="s">
        <v>699</v>
      </c>
      <c r="D355" s="43" t="s">
        <v>31</v>
      </c>
      <c r="E355" s="43" t="s">
        <v>31</v>
      </c>
      <c r="F355" s="43" t="s">
        <v>31</v>
      </c>
      <c r="G355" s="43" t="s">
        <v>31</v>
      </c>
      <c r="H355" s="43">
        <f t="shared" si="121"/>
        <v>1.3792364399999999</v>
      </c>
      <c r="I355" s="43" t="s">
        <v>31</v>
      </c>
      <c r="J355" s="43">
        <v>1.3792364399999999</v>
      </c>
      <c r="K355" s="43" t="s">
        <v>31</v>
      </c>
      <c r="L355" s="43">
        <v>0</v>
      </c>
      <c r="M355" s="43" t="s">
        <v>31</v>
      </c>
      <c r="N355" s="43">
        <v>0</v>
      </c>
      <c r="O355" s="43" t="s">
        <v>31</v>
      </c>
      <c r="P355" s="43">
        <v>0</v>
      </c>
      <c r="Q355" s="43" t="s">
        <v>31</v>
      </c>
      <c r="R355" s="43" t="s">
        <v>31</v>
      </c>
      <c r="S355" s="51" t="s">
        <v>31</v>
      </c>
      <c r="T355" s="46" t="s">
        <v>141</v>
      </c>
      <c r="U355" s="21"/>
      <c r="V355" s="22"/>
      <c r="X355" s="24"/>
    </row>
    <row r="356" spans="1:24" s="23" customFormat="1" ht="52.5" customHeight="1" x14ac:dyDescent="0.25">
      <c r="A356" s="31" t="s">
        <v>700</v>
      </c>
      <c r="B356" s="36" t="s">
        <v>190</v>
      </c>
      <c r="C356" s="33" t="s">
        <v>30</v>
      </c>
      <c r="D356" s="34">
        <f>SUM(D357)</f>
        <v>57.226824620000002</v>
      </c>
      <c r="E356" s="34">
        <f t="shared" ref="E356:R356" si="122">SUM(E357)</f>
        <v>0</v>
      </c>
      <c r="F356" s="34">
        <f t="shared" si="122"/>
        <v>57.226824620000002</v>
      </c>
      <c r="G356" s="34">
        <f t="shared" si="122"/>
        <v>6</v>
      </c>
      <c r="H356" s="34">
        <f t="shared" si="122"/>
        <v>0</v>
      </c>
      <c r="I356" s="34">
        <f t="shared" si="122"/>
        <v>0</v>
      </c>
      <c r="J356" s="34">
        <f t="shared" si="122"/>
        <v>0</v>
      </c>
      <c r="K356" s="34">
        <f t="shared" si="122"/>
        <v>0</v>
      </c>
      <c r="L356" s="34">
        <f t="shared" si="122"/>
        <v>0</v>
      </c>
      <c r="M356" s="34">
        <f t="shared" si="122"/>
        <v>0</v>
      </c>
      <c r="N356" s="34">
        <f t="shared" si="122"/>
        <v>0</v>
      </c>
      <c r="O356" s="34">
        <f t="shared" si="122"/>
        <v>6</v>
      </c>
      <c r="P356" s="34">
        <f t="shared" si="122"/>
        <v>0</v>
      </c>
      <c r="Q356" s="34">
        <f t="shared" si="122"/>
        <v>57.226824620000002</v>
      </c>
      <c r="R356" s="34">
        <f t="shared" si="122"/>
        <v>0</v>
      </c>
      <c r="S356" s="29">
        <v>0</v>
      </c>
      <c r="T356" s="35" t="s">
        <v>31</v>
      </c>
      <c r="U356" s="21"/>
      <c r="V356" s="22"/>
      <c r="X356" s="24"/>
    </row>
    <row r="357" spans="1:24" s="23" customFormat="1" ht="42" customHeight="1" x14ac:dyDescent="0.25">
      <c r="A357" s="40" t="s">
        <v>700</v>
      </c>
      <c r="B357" s="47" t="s">
        <v>701</v>
      </c>
      <c r="C357" s="48" t="s">
        <v>702</v>
      </c>
      <c r="D357" s="43">
        <v>57.226824620000002</v>
      </c>
      <c r="E357" s="43">
        <v>0</v>
      </c>
      <c r="F357" s="43">
        <f>D357-E357</f>
        <v>57.226824620000002</v>
      </c>
      <c r="G357" s="44">
        <v>6</v>
      </c>
      <c r="H357" s="43">
        <f>J357+L357+N357+P357</f>
        <v>0</v>
      </c>
      <c r="I357" s="43">
        <v>0</v>
      </c>
      <c r="J357" s="43">
        <v>0</v>
      </c>
      <c r="K357" s="43">
        <v>0</v>
      </c>
      <c r="L357" s="43">
        <v>0</v>
      </c>
      <c r="M357" s="43">
        <v>0</v>
      </c>
      <c r="N357" s="43">
        <v>0</v>
      </c>
      <c r="O357" s="43">
        <v>6</v>
      </c>
      <c r="P357" s="43">
        <v>0</v>
      </c>
      <c r="Q357" s="43">
        <f>F357-H357</f>
        <v>57.226824620000002</v>
      </c>
      <c r="R357" s="43">
        <f>H357-(I357+K357)</f>
        <v>0</v>
      </c>
      <c r="S357" s="45">
        <v>0</v>
      </c>
      <c r="T357" s="46" t="s">
        <v>31</v>
      </c>
      <c r="U357" s="21"/>
      <c r="V357" s="22"/>
      <c r="X357" s="24"/>
    </row>
    <row r="358" spans="1:24" s="23" customFormat="1" ht="31.5" x14ac:dyDescent="0.25">
      <c r="A358" s="31" t="s">
        <v>703</v>
      </c>
      <c r="B358" s="36" t="s">
        <v>192</v>
      </c>
      <c r="C358" s="33" t="s">
        <v>30</v>
      </c>
      <c r="D358" s="34">
        <f t="shared" ref="D358:R358" si="123">SUM(D359:D379)</f>
        <v>495.81190050743038</v>
      </c>
      <c r="E358" s="34">
        <f t="shared" si="123"/>
        <v>157.44156134999997</v>
      </c>
      <c r="F358" s="34">
        <f t="shared" si="123"/>
        <v>338.37033915743052</v>
      </c>
      <c r="G358" s="34">
        <f t="shared" si="123"/>
        <v>182.4905233374306</v>
      </c>
      <c r="H358" s="34">
        <f t="shared" si="123"/>
        <v>100.31629387000001</v>
      </c>
      <c r="I358" s="34">
        <f t="shared" si="123"/>
        <v>10.147817145830642</v>
      </c>
      <c r="J358" s="34">
        <f t="shared" si="123"/>
        <v>18.921374150000002</v>
      </c>
      <c r="K358" s="34">
        <f t="shared" si="123"/>
        <v>4.308739396</v>
      </c>
      <c r="L358" s="34">
        <f t="shared" si="123"/>
        <v>81.39491971999999</v>
      </c>
      <c r="M358" s="34">
        <f t="shared" si="123"/>
        <v>69.427580137999996</v>
      </c>
      <c r="N358" s="34">
        <f t="shared" si="123"/>
        <v>0</v>
      </c>
      <c r="O358" s="34">
        <f t="shared" si="123"/>
        <v>98.606386657599998</v>
      </c>
      <c r="P358" s="34">
        <f t="shared" si="123"/>
        <v>0</v>
      </c>
      <c r="Q358" s="34">
        <f t="shared" si="123"/>
        <v>238.05404528743045</v>
      </c>
      <c r="R358" s="34">
        <f t="shared" si="123"/>
        <v>85.859737328169345</v>
      </c>
      <c r="S358" s="29">
        <f>R358/(I358+K358)</f>
        <v>5.9391555021924249</v>
      </c>
      <c r="T358" s="35" t="s">
        <v>31</v>
      </c>
      <c r="U358" s="21"/>
      <c r="V358" s="22"/>
      <c r="X358" s="24"/>
    </row>
    <row r="359" spans="1:24" s="23" customFormat="1" ht="31.5" x14ac:dyDescent="0.25">
      <c r="A359" s="40" t="s">
        <v>703</v>
      </c>
      <c r="B359" s="58" t="s">
        <v>704</v>
      </c>
      <c r="C359" s="48" t="s">
        <v>705</v>
      </c>
      <c r="D359" s="61">
        <v>9.3847093840000007</v>
      </c>
      <c r="E359" s="43">
        <v>9.0453568499999975</v>
      </c>
      <c r="F359" s="43">
        <f t="shared" ref="F359:F379" si="124">D359-E359</f>
        <v>0.3393525340000032</v>
      </c>
      <c r="G359" s="44">
        <v>0.25871038399999996</v>
      </c>
      <c r="H359" s="43">
        <f t="shared" ref="H359:H379" si="125">J359+L359+N359+P359</f>
        <v>0.69406920000000005</v>
      </c>
      <c r="I359" s="43">
        <v>0.25871038399999996</v>
      </c>
      <c r="J359" s="43">
        <v>0.69406920000000005</v>
      </c>
      <c r="K359" s="43">
        <v>0</v>
      </c>
      <c r="L359" s="4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f t="shared" ref="Q359:Q379" si="126">F359-H359</f>
        <v>-0.35471666599999685</v>
      </c>
      <c r="R359" s="43">
        <f t="shared" ref="R359:R379" si="127">H359-(I359+K359)</f>
        <v>0.43535881600000009</v>
      </c>
      <c r="S359" s="45">
        <f t="shared" ref="S359:S380" si="128">R359/(I359+K359)</f>
        <v>1.6828037949957206</v>
      </c>
      <c r="T359" s="46" t="s">
        <v>141</v>
      </c>
      <c r="U359" s="21"/>
      <c r="V359" s="22"/>
      <c r="X359" s="24"/>
    </row>
    <row r="360" spans="1:24" s="23" customFormat="1" ht="31.5" x14ac:dyDescent="0.25">
      <c r="A360" s="40" t="s">
        <v>703</v>
      </c>
      <c r="B360" s="58" t="s">
        <v>706</v>
      </c>
      <c r="C360" s="48" t="s">
        <v>707</v>
      </c>
      <c r="D360" s="61">
        <v>27.019910823999993</v>
      </c>
      <c r="E360" s="43">
        <v>11.80936406</v>
      </c>
      <c r="F360" s="43">
        <f t="shared" si="124"/>
        <v>15.210546763999993</v>
      </c>
      <c r="G360" s="44">
        <v>1.0195120740001475</v>
      </c>
      <c r="H360" s="43">
        <f t="shared" si="125"/>
        <v>0.50930724000000005</v>
      </c>
      <c r="I360" s="43">
        <v>1.0195120740001475</v>
      </c>
      <c r="J360" s="43">
        <v>0.50930724000000005</v>
      </c>
      <c r="K360" s="43">
        <v>0</v>
      </c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f t="shared" si="126"/>
        <v>14.701239523999993</v>
      </c>
      <c r="R360" s="43">
        <f t="shared" si="127"/>
        <v>-0.51020483400014749</v>
      </c>
      <c r="S360" s="45">
        <f t="shared" si="128"/>
        <v>-0.50044020763610264</v>
      </c>
      <c r="T360" s="46" t="s">
        <v>141</v>
      </c>
      <c r="U360" s="21"/>
      <c r="V360" s="22"/>
      <c r="X360" s="24"/>
    </row>
    <row r="361" spans="1:24" s="23" customFormat="1" ht="47.25" x14ac:dyDescent="0.25">
      <c r="A361" s="40" t="s">
        <v>703</v>
      </c>
      <c r="B361" s="58" t="s">
        <v>708</v>
      </c>
      <c r="C361" s="48" t="s">
        <v>709</v>
      </c>
      <c r="D361" s="61">
        <v>7.0859041039999999</v>
      </c>
      <c r="E361" s="43">
        <v>6.3450153600000005</v>
      </c>
      <c r="F361" s="43">
        <f t="shared" si="124"/>
        <v>0.74088874399999938</v>
      </c>
      <c r="G361" s="44">
        <v>0.32662687400000051</v>
      </c>
      <c r="H361" s="43">
        <f t="shared" si="125"/>
        <v>0.34404936000000003</v>
      </c>
      <c r="I361" s="43">
        <v>0.32662687400000051</v>
      </c>
      <c r="J361" s="43">
        <v>0.34404936000000003</v>
      </c>
      <c r="K361" s="43">
        <v>0</v>
      </c>
      <c r="L361" s="4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f t="shared" si="126"/>
        <v>0.39683938399999935</v>
      </c>
      <c r="R361" s="43">
        <f t="shared" si="127"/>
        <v>1.7422485999999515E-2</v>
      </c>
      <c r="S361" s="45">
        <f t="shared" si="128"/>
        <v>5.3340638468099499E-2</v>
      </c>
      <c r="T361" s="46" t="s">
        <v>31</v>
      </c>
      <c r="U361" s="21"/>
      <c r="V361" s="22"/>
      <c r="X361" s="24"/>
    </row>
    <row r="362" spans="1:24" s="23" customFormat="1" ht="31.5" x14ac:dyDescent="0.25">
      <c r="A362" s="40" t="s">
        <v>703</v>
      </c>
      <c r="B362" s="58" t="s">
        <v>710</v>
      </c>
      <c r="C362" s="48" t="s">
        <v>711</v>
      </c>
      <c r="D362" s="61">
        <v>18.317158184</v>
      </c>
      <c r="E362" s="43">
        <v>14.112549389999998</v>
      </c>
      <c r="F362" s="43">
        <f t="shared" si="124"/>
        <v>4.2046087940000021</v>
      </c>
      <c r="G362" s="44">
        <v>0.60489000400000081</v>
      </c>
      <c r="H362" s="43">
        <f t="shared" si="125"/>
        <v>0.96160091999999997</v>
      </c>
      <c r="I362" s="43">
        <v>0.60489000400000081</v>
      </c>
      <c r="J362" s="43">
        <v>0.96160091999999997</v>
      </c>
      <c r="K362" s="43">
        <v>0</v>
      </c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f t="shared" si="126"/>
        <v>3.2430078740000021</v>
      </c>
      <c r="R362" s="43">
        <f t="shared" si="127"/>
        <v>0.35671091599999916</v>
      </c>
      <c r="S362" s="45">
        <f t="shared" si="128"/>
        <v>0.58971203630602342</v>
      </c>
      <c r="T362" s="46" t="s">
        <v>141</v>
      </c>
      <c r="U362" s="21"/>
      <c r="V362" s="22"/>
      <c r="X362" s="24"/>
    </row>
    <row r="363" spans="1:24" s="23" customFormat="1" ht="31.5" x14ac:dyDescent="0.25">
      <c r="A363" s="40" t="s">
        <v>703</v>
      </c>
      <c r="B363" s="58" t="s">
        <v>712</v>
      </c>
      <c r="C363" s="48" t="s">
        <v>713</v>
      </c>
      <c r="D363" s="61">
        <v>30.626632632</v>
      </c>
      <c r="E363" s="43">
        <v>29.52870021</v>
      </c>
      <c r="F363" s="43">
        <f t="shared" si="124"/>
        <v>1.0979324219999995</v>
      </c>
      <c r="G363" s="44">
        <v>0.53263263199999711</v>
      </c>
      <c r="H363" s="43">
        <f t="shared" si="125"/>
        <v>2.5008564</v>
      </c>
      <c r="I363" s="43">
        <v>0.53263263199999711</v>
      </c>
      <c r="J363" s="43">
        <v>2.5008564</v>
      </c>
      <c r="K363" s="43">
        <v>0</v>
      </c>
      <c r="L363" s="43">
        <v>0</v>
      </c>
      <c r="M363" s="43">
        <v>0</v>
      </c>
      <c r="N363" s="43">
        <v>0</v>
      </c>
      <c r="O363" s="43">
        <v>0</v>
      </c>
      <c r="P363" s="43">
        <v>0</v>
      </c>
      <c r="Q363" s="43">
        <f t="shared" si="126"/>
        <v>-1.4029239780000005</v>
      </c>
      <c r="R363" s="43">
        <f t="shared" si="127"/>
        <v>1.9682237680000028</v>
      </c>
      <c r="S363" s="45">
        <f t="shared" si="128"/>
        <v>3.695274472030496</v>
      </c>
      <c r="T363" s="46" t="s">
        <v>141</v>
      </c>
      <c r="U363" s="21"/>
      <c r="V363" s="22"/>
      <c r="X363" s="24"/>
    </row>
    <row r="364" spans="1:24" s="23" customFormat="1" ht="31.5" x14ac:dyDescent="0.25">
      <c r="A364" s="40" t="s">
        <v>703</v>
      </c>
      <c r="B364" s="58" t="s">
        <v>714</v>
      </c>
      <c r="C364" s="48" t="s">
        <v>715</v>
      </c>
      <c r="D364" s="61">
        <v>25.900924251999999</v>
      </c>
      <c r="E364" s="43">
        <v>18.147407250000001</v>
      </c>
      <c r="F364" s="43">
        <f t="shared" si="124"/>
        <v>7.7535170019999988</v>
      </c>
      <c r="G364" s="44">
        <v>0.3873220619999993</v>
      </c>
      <c r="H364" s="43">
        <f t="shared" si="125"/>
        <v>1.36942776</v>
      </c>
      <c r="I364" s="43">
        <v>0.3873220619999993</v>
      </c>
      <c r="J364" s="43">
        <v>1.36942776</v>
      </c>
      <c r="K364" s="43">
        <v>0</v>
      </c>
      <c r="L364" s="43">
        <v>0</v>
      </c>
      <c r="M364" s="43">
        <v>0</v>
      </c>
      <c r="N364" s="43">
        <v>0</v>
      </c>
      <c r="O364" s="43">
        <v>0</v>
      </c>
      <c r="P364" s="43">
        <v>0</v>
      </c>
      <c r="Q364" s="43">
        <f t="shared" si="126"/>
        <v>6.3840892419999991</v>
      </c>
      <c r="R364" s="43">
        <f t="shared" si="127"/>
        <v>0.98210569800000069</v>
      </c>
      <c r="S364" s="45">
        <f t="shared" si="128"/>
        <v>2.5356306659340322</v>
      </c>
      <c r="T364" s="46" t="s">
        <v>141</v>
      </c>
      <c r="U364" s="21"/>
      <c r="V364" s="22"/>
      <c r="X364" s="24"/>
    </row>
    <row r="365" spans="1:24" s="23" customFormat="1" ht="31.5" x14ac:dyDescent="0.25">
      <c r="A365" s="40" t="s">
        <v>703</v>
      </c>
      <c r="B365" s="58" t="s">
        <v>716</v>
      </c>
      <c r="C365" s="48" t="s">
        <v>717</v>
      </c>
      <c r="D365" s="61">
        <v>15.675683736</v>
      </c>
      <c r="E365" s="43">
        <v>9.4732238100000004</v>
      </c>
      <c r="F365" s="43">
        <f t="shared" si="124"/>
        <v>6.2024599259999995</v>
      </c>
      <c r="G365" s="44">
        <v>0.56351525599999874</v>
      </c>
      <c r="H365" s="43">
        <f t="shared" si="125"/>
        <v>0.69063803999999995</v>
      </c>
      <c r="I365" s="43">
        <v>0.56351525599999874</v>
      </c>
      <c r="J365" s="43">
        <v>0.69063803999999995</v>
      </c>
      <c r="K365" s="43">
        <v>0</v>
      </c>
      <c r="L365" s="43">
        <v>0</v>
      </c>
      <c r="M365" s="43">
        <v>0</v>
      </c>
      <c r="N365" s="43">
        <v>0</v>
      </c>
      <c r="O365" s="43">
        <v>0</v>
      </c>
      <c r="P365" s="43">
        <v>0</v>
      </c>
      <c r="Q365" s="43">
        <f t="shared" si="126"/>
        <v>5.5118218859999999</v>
      </c>
      <c r="R365" s="43">
        <f t="shared" si="127"/>
        <v>0.12712278400000121</v>
      </c>
      <c r="S365" s="45">
        <f t="shared" si="128"/>
        <v>0.22558889514785646</v>
      </c>
      <c r="T365" s="46" t="s">
        <v>141</v>
      </c>
      <c r="U365" s="21"/>
      <c r="V365" s="22"/>
      <c r="X365" s="24"/>
    </row>
    <row r="366" spans="1:24" s="23" customFormat="1" ht="47.25" x14ac:dyDescent="0.25">
      <c r="A366" s="40" t="s">
        <v>703</v>
      </c>
      <c r="B366" s="58" t="s">
        <v>718</v>
      </c>
      <c r="C366" s="48" t="s">
        <v>719</v>
      </c>
      <c r="D366" s="61">
        <v>64.723408038000002</v>
      </c>
      <c r="E366" s="43">
        <v>26.843904690000002</v>
      </c>
      <c r="F366" s="43">
        <f t="shared" si="124"/>
        <v>37.879503348</v>
      </c>
      <c r="G366" s="44">
        <v>29.055264697999998</v>
      </c>
      <c r="H366" s="43">
        <f t="shared" si="125"/>
        <v>24.015567040000001</v>
      </c>
      <c r="I366" s="43">
        <v>0.27520650000000002</v>
      </c>
      <c r="J366" s="43">
        <v>5.2257212099999997</v>
      </c>
      <c r="K366" s="43">
        <v>0.27520650000000002</v>
      </c>
      <c r="L366" s="43">
        <v>18.789845830000001</v>
      </c>
      <c r="M366" s="43">
        <v>12.2763805</v>
      </c>
      <c r="N366" s="43">
        <v>0</v>
      </c>
      <c r="O366" s="43">
        <v>16.228471197999998</v>
      </c>
      <c r="P366" s="43">
        <v>0</v>
      </c>
      <c r="Q366" s="43">
        <f t="shared" si="126"/>
        <v>13.863936308</v>
      </c>
      <c r="R366" s="43">
        <f t="shared" si="127"/>
        <v>23.465154040000002</v>
      </c>
      <c r="S366" s="45">
        <f t="shared" si="128"/>
        <v>42.631903752273296</v>
      </c>
      <c r="T366" s="46" t="s">
        <v>720</v>
      </c>
      <c r="U366" s="21"/>
      <c r="V366" s="22"/>
      <c r="X366" s="24"/>
    </row>
    <row r="367" spans="1:24" s="23" customFormat="1" ht="78.75" x14ac:dyDescent="0.25">
      <c r="A367" s="40" t="s">
        <v>703</v>
      </c>
      <c r="B367" s="58" t="s">
        <v>721</v>
      </c>
      <c r="C367" s="48" t="s">
        <v>722</v>
      </c>
      <c r="D367" s="61">
        <v>42.447915243600001</v>
      </c>
      <c r="E367" s="43">
        <v>0</v>
      </c>
      <c r="F367" s="43">
        <f t="shared" si="124"/>
        <v>42.447915243600001</v>
      </c>
      <c r="G367" s="44">
        <v>38.347915243599999</v>
      </c>
      <c r="H367" s="43">
        <f t="shared" si="125"/>
        <v>17.90804121</v>
      </c>
      <c r="I367" s="43">
        <v>0.63741250000000005</v>
      </c>
      <c r="J367" s="43">
        <v>3.2539963300000001</v>
      </c>
      <c r="K367" s="43">
        <v>1.59838086</v>
      </c>
      <c r="L367" s="43">
        <v>14.654044880000001</v>
      </c>
      <c r="M367" s="43">
        <v>15.538331510000001</v>
      </c>
      <c r="N367" s="43">
        <v>0</v>
      </c>
      <c r="O367" s="43">
        <v>20.573790373600001</v>
      </c>
      <c r="P367" s="43">
        <v>0</v>
      </c>
      <c r="Q367" s="43">
        <f t="shared" si="126"/>
        <v>24.5398740336</v>
      </c>
      <c r="R367" s="43">
        <f t="shared" si="127"/>
        <v>15.67224785</v>
      </c>
      <c r="S367" s="45">
        <f t="shared" si="128"/>
        <v>7.0097031909961478</v>
      </c>
      <c r="T367" s="46" t="s">
        <v>82</v>
      </c>
      <c r="U367" s="21"/>
      <c r="V367" s="22"/>
      <c r="X367" s="24"/>
    </row>
    <row r="368" spans="1:24" s="23" customFormat="1" ht="31.5" x14ac:dyDescent="0.25">
      <c r="A368" s="40" t="s">
        <v>703</v>
      </c>
      <c r="B368" s="58" t="s">
        <v>723</v>
      </c>
      <c r="C368" s="48" t="s">
        <v>724</v>
      </c>
      <c r="D368" s="61">
        <v>6.4683999999999999</v>
      </c>
      <c r="E368" s="43">
        <v>0</v>
      </c>
      <c r="F368" s="43">
        <f t="shared" si="124"/>
        <v>6.4683999999999999</v>
      </c>
      <c r="G368" s="44">
        <v>6.4683999999999999</v>
      </c>
      <c r="H368" s="43">
        <f t="shared" si="125"/>
        <v>1.0309037400000001</v>
      </c>
      <c r="I368" s="43">
        <v>5.8000000000000003E-2</v>
      </c>
      <c r="J368" s="43">
        <v>6.0727419999999997E-2</v>
      </c>
      <c r="K368" s="43">
        <v>0.1889296</v>
      </c>
      <c r="L368" s="43">
        <v>0.97017631999999998</v>
      </c>
      <c r="M368" s="43">
        <v>2.35501592</v>
      </c>
      <c r="N368" s="43">
        <v>0</v>
      </c>
      <c r="O368" s="43">
        <v>3.8664544799999998</v>
      </c>
      <c r="P368" s="43">
        <v>0</v>
      </c>
      <c r="Q368" s="43">
        <f t="shared" si="126"/>
        <v>5.4374962599999996</v>
      </c>
      <c r="R368" s="43">
        <f t="shared" si="127"/>
        <v>0.7839741400000001</v>
      </c>
      <c r="S368" s="45">
        <f t="shared" si="128"/>
        <v>3.174889280183502</v>
      </c>
      <c r="T368" s="46" t="s">
        <v>141</v>
      </c>
      <c r="U368" s="21"/>
      <c r="V368" s="22"/>
      <c r="X368" s="24"/>
    </row>
    <row r="369" spans="1:24" s="23" customFormat="1" ht="78.75" x14ac:dyDescent="0.25">
      <c r="A369" s="40" t="s">
        <v>703</v>
      </c>
      <c r="B369" s="58" t="s">
        <v>725</v>
      </c>
      <c r="C369" s="48" t="s">
        <v>726</v>
      </c>
      <c r="D369" s="61">
        <v>13.7822</v>
      </c>
      <c r="E369" s="43">
        <v>0</v>
      </c>
      <c r="F369" s="43">
        <f t="shared" si="124"/>
        <v>13.7822</v>
      </c>
      <c r="G369" s="44">
        <v>10.7822</v>
      </c>
      <c r="H369" s="43">
        <f t="shared" si="125"/>
        <v>7.5867616799999995</v>
      </c>
      <c r="I369" s="43">
        <v>9.7201750000000003E-2</v>
      </c>
      <c r="J369" s="43">
        <v>0.10074123</v>
      </c>
      <c r="K369" s="43">
        <v>0.45041865000000003</v>
      </c>
      <c r="L369" s="43">
        <v>7.4860204499999998</v>
      </c>
      <c r="M369" s="43">
        <v>5.15029424</v>
      </c>
      <c r="N369" s="43">
        <v>0</v>
      </c>
      <c r="O369" s="43">
        <v>5.08428536</v>
      </c>
      <c r="P369" s="43">
        <v>0</v>
      </c>
      <c r="Q369" s="43">
        <f t="shared" si="126"/>
        <v>6.1954383200000001</v>
      </c>
      <c r="R369" s="43">
        <f t="shared" si="127"/>
        <v>7.0391412799999991</v>
      </c>
      <c r="S369" s="45">
        <f t="shared" si="128"/>
        <v>12.854052332601194</v>
      </c>
      <c r="T369" s="46" t="s">
        <v>82</v>
      </c>
      <c r="U369" s="21"/>
      <c r="V369" s="22"/>
      <c r="X369" s="24"/>
    </row>
    <row r="370" spans="1:24" s="23" customFormat="1" ht="31.5" x14ac:dyDescent="0.25">
      <c r="A370" s="40" t="s">
        <v>703</v>
      </c>
      <c r="B370" s="58" t="s">
        <v>727</v>
      </c>
      <c r="C370" s="48" t="s">
        <v>728</v>
      </c>
      <c r="D370" s="61">
        <v>17.221599999999999</v>
      </c>
      <c r="E370" s="43">
        <v>0</v>
      </c>
      <c r="F370" s="43">
        <f t="shared" si="124"/>
        <v>17.221599999999999</v>
      </c>
      <c r="G370" s="44">
        <v>15.221599999999999</v>
      </c>
      <c r="H370" s="43">
        <f t="shared" si="125"/>
        <v>1.00420238</v>
      </c>
      <c r="I370" s="43">
        <v>9.8155500000000007E-2</v>
      </c>
      <c r="J370" s="43">
        <v>0.10195777</v>
      </c>
      <c r="K370" s="43">
        <v>0.43970877600000002</v>
      </c>
      <c r="L370" s="43">
        <v>0.90224461</v>
      </c>
      <c r="M370" s="43">
        <v>6.2766109560000007</v>
      </c>
      <c r="N370" s="43">
        <v>0</v>
      </c>
      <c r="O370" s="43">
        <v>8.4071247679999992</v>
      </c>
      <c r="P370" s="43">
        <v>0</v>
      </c>
      <c r="Q370" s="43">
        <f t="shared" si="126"/>
        <v>16.21739762</v>
      </c>
      <c r="R370" s="43">
        <f t="shared" si="127"/>
        <v>0.46633810399999986</v>
      </c>
      <c r="S370" s="45">
        <f t="shared" si="128"/>
        <v>0.86701817690528271</v>
      </c>
      <c r="T370" s="46" t="s">
        <v>164</v>
      </c>
      <c r="U370" s="21"/>
      <c r="V370" s="22"/>
      <c r="X370" s="24"/>
    </row>
    <row r="371" spans="1:24" s="23" customFormat="1" ht="31.5" x14ac:dyDescent="0.25">
      <c r="A371" s="40" t="s">
        <v>703</v>
      </c>
      <c r="B371" s="58" t="s">
        <v>729</v>
      </c>
      <c r="C371" s="48" t="s">
        <v>730</v>
      </c>
      <c r="D371" s="61">
        <v>19.860599999999998</v>
      </c>
      <c r="E371" s="43">
        <v>0</v>
      </c>
      <c r="F371" s="43">
        <f t="shared" si="124"/>
        <v>19.860599999999998</v>
      </c>
      <c r="G371" s="44">
        <v>17.860599999999998</v>
      </c>
      <c r="H371" s="43">
        <f t="shared" si="125"/>
        <v>5.5626241600000004</v>
      </c>
      <c r="I371" s="43">
        <v>0.11898775</v>
      </c>
      <c r="J371" s="43">
        <v>0.12380975</v>
      </c>
      <c r="K371" s="43">
        <v>0.42115210999999997</v>
      </c>
      <c r="L371" s="43">
        <v>5.43881441</v>
      </c>
      <c r="M371" s="43">
        <v>7.0847950099999997</v>
      </c>
      <c r="N371" s="43">
        <v>0</v>
      </c>
      <c r="O371" s="43">
        <v>10.235665129999999</v>
      </c>
      <c r="P371" s="43">
        <v>0</v>
      </c>
      <c r="Q371" s="43">
        <f t="shared" si="126"/>
        <v>14.297975839999998</v>
      </c>
      <c r="R371" s="43">
        <f t="shared" si="127"/>
        <v>5.0224843000000003</v>
      </c>
      <c r="S371" s="45">
        <f t="shared" si="128"/>
        <v>9.2984885433191327</v>
      </c>
      <c r="T371" s="46" t="s">
        <v>731</v>
      </c>
      <c r="U371" s="21"/>
      <c r="V371" s="22"/>
      <c r="X371" s="24"/>
    </row>
    <row r="372" spans="1:24" s="23" customFormat="1" ht="78.75" x14ac:dyDescent="0.25">
      <c r="A372" s="40" t="s">
        <v>703</v>
      </c>
      <c r="B372" s="58" t="s">
        <v>732</v>
      </c>
      <c r="C372" s="48" t="s">
        <v>733</v>
      </c>
      <c r="D372" s="61">
        <v>18.9176</v>
      </c>
      <c r="E372" s="43">
        <v>0</v>
      </c>
      <c r="F372" s="43">
        <f t="shared" si="124"/>
        <v>18.9176</v>
      </c>
      <c r="G372" s="44">
        <v>17.9176</v>
      </c>
      <c r="H372" s="43">
        <f t="shared" si="125"/>
        <v>11.34797788</v>
      </c>
      <c r="I372" s="43">
        <v>0.21370975</v>
      </c>
      <c r="J372" s="43">
        <v>0.22117234999999999</v>
      </c>
      <c r="K372" s="43">
        <v>0.63494289999999998</v>
      </c>
      <c r="L372" s="43">
        <v>11.12680553</v>
      </c>
      <c r="M372" s="43">
        <v>6.9001520019999996</v>
      </c>
      <c r="N372" s="43">
        <v>0</v>
      </c>
      <c r="O372" s="43">
        <v>10.168795348000003</v>
      </c>
      <c r="P372" s="43">
        <v>0</v>
      </c>
      <c r="Q372" s="43">
        <f t="shared" si="126"/>
        <v>7.56962212</v>
      </c>
      <c r="R372" s="43">
        <f t="shared" si="127"/>
        <v>10.49932523</v>
      </c>
      <c r="S372" s="45">
        <f t="shared" si="128"/>
        <v>12.371758021376591</v>
      </c>
      <c r="T372" s="46" t="s">
        <v>82</v>
      </c>
      <c r="U372" s="21"/>
      <c r="V372" s="22"/>
      <c r="X372" s="24"/>
    </row>
    <row r="373" spans="1:24" s="23" customFormat="1" ht="47.25" x14ac:dyDescent="0.25">
      <c r="A373" s="40" t="s">
        <v>703</v>
      </c>
      <c r="B373" s="58" t="s">
        <v>734</v>
      </c>
      <c r="C373" s="48" t="s">
        <v>735</v>
      </c>
      <c r="D373" s="61" t="s">
        <v>31</v>
      </c>
      <c r="E373" s="43" t="s">
        <v>31</v>
      </c>
      <c r="F373" s="43" t="s">
        <v>31</v>
      </c>
      <c r="G373" s="44" t="s">
        <v>31</v>
      </c>
      <c r="H373" s="43">
        <f t="shared" si="125"/>
        <v>0</v>
      </c>
      <c r="I373" s="43" t="s">
        <v>31</v>
      </c>
      <c r="J373" s="43">
        <v>0</v>
      </c>
      <c r="K373" s="43" t="s">
        <v>31</v>
      </c>
      <c r="L373" s="43">
        <v>0</v>
      </c>
      <c r="M373" s="43" t="s">
        <v>31</v>
      </c>
      <c r="N373" s="43">
        <v>0</v>
      </c>
      <c r="O373" s="43" t="s">
        <v>31</v>
      </c>
      <c r="P373" s="43">
        <v>0</v>
      </c>
      <c r="Q373" s="43" t="s">
        <v>31</v>
      </c>
      <c r="R373" s="43" t="s">
        <v>31</v>
      </c>
      <c r="S373" s="45" t="s">
        <v>31</v>
      </c>
      <c r="T373" s="56" t="s">
        <v>597</v>
      </c>
      <c r="U373" s="21"/>
      <c r="V373" s="22"/>
      <c r="X373" s="24"/>
    </row>
    <row r="374" spans="1:24" s="23" customFormat="1" ht="31.5" x14ac:dyDescent="0.25">
      <c r="A374" s="40" t="s">
        <v>703</v>
      </c>
      <c r="B374" s="58" t="s">
        <v>736</v>
      </c>
      <c r="C374" s="48" t="s">
        <v>737</v>
      </c>
      <c r="D374" s="61">
        <v>14.111690185220338</v>
      </c>
      <c r="E374" s="43">
        <v>0.58241866000000009</v>
      </c>
      <c r="F374" s="43">
        <f t="shared" si="124"/>
        <v>13.529271525220338</v>
      </c>
      <c r="G374" s="44">
        <v>1.322350185220339</v>
      </c>
      <c r="H374" s="43">
        <f t="shared" si="125"/>
        <v>0</v>
      </c>
      <c r="I374" s="43">
        <v>1.322350185220339</v>
      </c>
      <c r="J374" s="43">
        <v>0</v>
      </c>
      <c r="K374" s="43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f t="shared" si="126"/>
        <v>13.529271525220338</v>
      </c>
      <c r="R374" s="43">
        <f t="shared" si="127"/>
        <v>-1.322350185220339</v>
      </c>
      <c r="S374" s="45">
        <f t="shared" si="128"/>
        <v>-1</v>
      </c>
      <c r="T374" s="46" t="s">
        <v>639</v>
      </c>
      <c r="U374" s="21"/>
      <c r="V374" s="22"/>
      <c r="X374" s="24"/>
    </row>
    <row r="375" spans="1:24" s="23" customFormat="1" ht="41.25" customHeight="1" x14ac:dyDescent="0.25">
      <c r="A375" s="40" t="s">
        <v>703</v>
      </c>
      <c r="B375" s="58" t="s">
        <v>738</v>
      </c>
      <c r="C375" s="48" t="s">
        <v>739</v>
      </c>
      <c r="D375" s="61">
        <v>12.63553060433898</v>
      </c>
      <c r="E375" s="43">
        <v>13.575261430000001</v>
      </c>
      <c r="F375" s="43">
        <f t="shared" si="124"/>
        <v>-0.93973082566102129</v>
      </c>
      <c r="G375" s="44">
        <v>0.81470060433898284</v>
      </c>
      <c r="H375" s="43">
        <f t="shared" si="125"/>
        <v>1.01992908</v>
      </c>
      <c r="I375" s="43">
        <v>0.81470060433898284</v>
      </c>
      <c r="J375" s="43">
        <v>1.01992908</v>
      </c>
      <c r="K375" s="43">
        <v>0</v>
      </c>
      <c r="L375" s="4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f t="shared" si="126"/>
        <v>-1.9596599056610213</v>
      </c>
      <c r="R375" s="43">
        <f t="shared" si="127"/>
        <v>0.20522847566101721</v>
      </c>
      <c r="S375" s="45">
        <f t="shared" si="128"/>
        <v>0.25190662013505172</v>
      </c>
      <c r="T375" s="46" t="s">
        <v>141</v>
      </c>
      <c r="U375" s="21"/>
      <c r="V375" s="22"/>
      <c r="X375" s="24"/>
    </row>
    <row r="376" spans="1:24" s="23" customFormat="1" ht="31.5" x14ac:dyDescent="0.25">
      <c r="A376" s="40" t="s">
        <v>703</v>
      </c>
      <c r="B376" s="58" t="s">
        <v>740</v>
      </c>
      <c r="C376" s="48" t="s">
        <v>741</v>
      </c>
      <c r="D376" s="61">
        <v>10.380228133016947</v>
      </c>
      <c r="E376" s="43">
        <v>1.6210546799999996</v>
      </c>
      <c r="F376" s="43">
        <f t="shared" si="124"/>
        <v>8.7591734530169472</v>
      </c>
      <c r="G376" s="44">
        <v>0.85467813301694695</v>
      </c>
      <c r="H376" s="43">
        <f t="shared" si="125"/>
        <v>0</v>
      </c>
      <c r="I376" s="43">
        <v>0.85467813301694695</v>
      </c>
      <c r="J376" s="43">
        <v>0</v>
      </c>
      <c r="K376" s="43">
        <v>0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f t="shared" si="126"/>
        <v>8.7591734530169472</v>
      </c>
      <c r="R376" s="43">
        <f t="shared" si="127"/>
        <v>-0.85467813301694695</v>
      </c>
      <c r="S376" s="45">
        <f t="shared" si="128"/>
        <v>-1</v>
      </c>
      <c r="T376" s="46" t="s">
        <v>639</v>
      </c>
      <c r="U376" s="21"/>
      <c r="V376" s="22"/>
      <c r="X376" s="24"/>
    </row>
    <row r="377" spans="1:24" s="23" customFormat="1" ht="31.5" x14ac:dyDescent="0.25">
      <c r="A377" s="40" t="s">
        <v>703</v>
      </c>
      <c r="B377" s="58" t="s">
        <v>742</v>
      </c>
      <c r="C377" s="48" t="s">
        <v>743</v>
      </c>
      <c r="D377" s="61">
        <v>17.397605187254229</v>
      </c>
      <c r="E377" s="43">
        <v>14.667238220000002</v>
      </c>
      <c r="F377" s="43">
        <f t="shared" si="124"/>
        <v>2.730366967254227</v>
      </c>
      <c r="G377" s="44">
        <v>1.4842051872542288</v>
      </c>
      <c r="H377" s="43">
        <f t="shared" si="125"/>
        <v>1.35049116</v>
      </c>
      <c r="I377" s="43">
        <v>1.4842051872542288</v>
      </c>
      <c r="J377" s="43">
        <v>1.35049116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f t="shared" si="126"/>
        <v>1.379875807254227</v>
      </c>
      <c r="R377" s="43">
        <f t="shared" si="127"/>
        <v>-0.13371402725422876</v>
      </c>
      <c r="S377" s="45">
        <f t="shared" si="128"/>
        <v>-9.0091335350740126E-2</v>
      </c>
      <c r="T377" s="46" t="s">
        <v>31</v>
      </c>
      <c r="U377" s="21"/>
      <c r="V377" s="22"/>
      <c r="X377" s="24"/>
    </row>
    <row r="378" spans="1:24" s="23" customFormat="1" ht="31.5" x14ac:dyDescent="0.25">
      <c r="A378" s="40" t="s">
        <v>703</v>
      </c>
      <c r="B378" s="58" t="s">
        <v>744</v>
      </c>
      <c r="C378" s="48" t="s">
        <v>745</v>
      </c>
      <c r="D378" s="61">
        <v>9</v>
      </c>
      <c r="E378" s="43">
        <v>1.69006674</v>
      </c>
      <c r="F378" s="43">
        <f t="shared" si="124"/>
        <v>7.3099332600000002</v>
      </c>
      <c r="G378" s="44">
        <v>1.98</v>
      </c>
      <c r="H378" s="43">
        <f t="shared" si="125"/>
        <v>8.1682439999999995E-2</v>
      </c>
      <c r="I378" s="43">
        <v>0.18</v>
      </c>
      <c r="J378" s="43">
        <v>8.1682439999999995E-2</v>
      </c>
      <c r="K378" s="43">
        <v>0</v>
      </c>
      <c r="L378" s="43">
        <v>0</v>
      </c>
      <c r="M378" s="43">
        <v>1.2</v>
      </c>
      <c r="N378" s="43">
        <v>0</v>
      </c>
      <c r="O378" s="43">
        <v>0.6</v>
      </c>
      <c r="P378" s="43">
        <v>0</v>
      </c>
      <c r="Q378" s="43">
        <f t="shared" si="126"/>
        <v>7.2282508200000004</v>
      </c>
      <c r="R378" s="43">
        <f t="shared" si="127"/>
        <v>-9.8317559999999998E-2</v>
      </c>
      <c r="S378" s="45">
        <f t="shared" si="128"/>
        <v>-0.54620866666666668</v>
      </c>
      <c r="T378" s="46" t="s">
        <v>141</v>
      </c>
      <c r="U378" s="21"/>
      <c r="V378" s="22"/>
      <c r="X378" s="24"/>
    </row>
    <row r="379" spans="1:24" s="23" customFormat="1" ht="47.25" x14ac:dyDescent="0.25">
      <c r="A379" s="40" t="s">
        <v>703</v>
      </c>
      <c r="B379" s="58" t="s">
        <v>746</v>
      </c>
      <c r="C379" s="48" t="s">
        <v>747</v>
      </c>
      <c r="D379" s="61">
        <v>114.85419999999999</v>
      </c>
      <c r="E379" s="43">
        <v>0</v>
      </c>
      <c r="F379" s="43">
        <f t="shared" si="124"/>
        <v>114.85419999999999</v>
      </c>
      <c r="G379" s="44">
        <v>36.687799999999996</v>
      </c>
      <c r="H379" s="43">
        <f t="shared" si="125"/>
        <v>22.33816418</v>
      </c>
      <c r="I379" s="43">
        <v>0.3</v>
      </c>
      <c r="J379" s="43">
        <v>0.31119648999999999</v>
      </c>
      <c r="K379" s="43">
        <v>0.3</v>
      </c>
      <c r="L379" s="43">
        <v>22.026967689999999</v>
      </c>
      <c r="M379" s="43">
        <v>12.646000000000001</v>
      </c>
      <c r="N379" s="43">
        <v>0</v>
      </c>
      <c r="O379" s="43">
        <v>23.441800000000001</v>
      </c>
      <c r="P379" s="43">
        <v>0</v>
      </c>
      <c r="Q379" s="43">
        <f t="shared" si="126"/>
        <v>92.516035819999985</v>
      </c>
      <c r="R379" s="43">
        <f t="shared" si="127"/>
        <v>21.738164179999998</v>
      </c>
      <c r="S379" s="45">
        <f t="shared" si="128"/>
        <v>36.230273633333333</v>
      </c>
      <c r="T379" s="91" t="s">
        <v>748</v>
      </c>
      <c r="U379" s="21"/>
      <c r="V379" s="22"/>
      <c r="X379" s="24"/>
    </row>
    <row r="380" spans="1:24" s="23" customFormat="1" ht="31.5" x14ac:dyDescent="0.25">
      <c r="A380" s="31" t="s">
        <v>749</v>
      </c>
      <c r="B380" s="36" t="s">
        <v>230</v>
      </c>
      <c r="C380" s="33" t="s">
        <v>30</v>
      </c>
      <c r="D380" s="34">
        <f t="shared" ref="D380:R380" si="129">SUM(D381:D413)</f>
        <v>3098.3495591521314</v>
      </c>
      <c r="E380" s="34">
        <f t="shared" si="129"/>
        <v>174.57091572999997</v>
      </c>
      <c r="F380" s="34">
        <f t="shared" si="129"/>
        <v>2923.7786434221325</v>
      </c>
      <c r="G380" s="34">
        <f t="shared" si="129"/>
        <v>381.60506620818194</v>
      </c>
      <c r="H380" s="34">
        <f t="shared" si="129"/>
        <v>55.09808219</v>
      </c>
      <c r="I380" s="34">
        <f t="shared" si="129"/>
        <v>9.0340301759999999</v>
      </c>
      <c r="J380" s="34">
        <f t="shared" si="129"/>
        <v>25.286886319999997</v>
      </c>
      <c r="K380" s="34">
        <f t="shared" si="129"/>
        <v>13.274737379999998</v>
      </c>
      <c r="L380" s="34">
        <f t="shared" si="129"/>
        <v>29.811195869999999</v>
      </c>
      <c r="M380" s="34">
        <f t="shared" si="129"/>
        <v>97.283897539999998</v>
      </c>
      <c r="N380" s="34">
        <f t="shared" si="129"/>
        <v>0</v>
      </c>
      <c r="O380" s="34">
        <f t="shared" si="129"/>
        <v>262.01240111217999</v>
      </c>
      <c r="P380" s="34">
        <f t="shared" si="129"/>
        <v>0</v>
      </c>
      <c r="Q380" s="34">
        <f t="shared" si="129"/>
        <v>2871.6721897021325</v>
      </c>
      <c r="R380" s="34">
        <f t="shared" si="129"/>
        <v>29.797686163999998</v>
      </c>
      <c r="S380" s="29">
        <f t="shared" si="128"/>
        <v>1.3356939637835723</v>
      </c>
      <c r="T380" s="35" t="s">
        <v>31</v>
      </c>
      <c r="U380" s="21"/>
      <c r="V380" s="22"/>
      <c r="X380" s="24"/>
    </row>
    <row r="381" spans="1:24" s="23" customFormat="1" ht="31.5" x14ac:dyDescent="0.25">
      <c r="A381" s="40" t="s">
        <v>749</v>
      </c>
      <c r="B381" s="93" t="s">
        <v>750</v>
      </c>
      <c r="C381" s="48" t="s">
        <v>751</v>
      </c>
      <c r="D381" s="43" t="s">
        <v>31</v>
      </c>
      <c r="E381" s="43" t="s">
        <v>31</v>
      </c>
      <c r="F381" s="43" t="s">
        <v>31</v>
      </c>
      <c r="G381" s="43" t="s">
        <v>31</v>
      </c>
      <c r="H381" s="43">
        <f>J381+L381+N381+P381</f>
        <v>4.5081990000000002E-2</v>
      </c>
      <c r="I381" s="43" t="s">
        <v>31</v>
      </c>
      <c r="J381" s="43">
        <v>4.5081990000000002E-2</v>
      </c>
      <c r="K381" s="43" t="s">
        <v>31</v>
      </c>
      <c r="L381" s="43">
        <v>0</v>
      </c>
      <c r="M381" s="43" t="s">
        <v>31</v>
      </c>
      <c r="N381" s="43">
        <v>0</v>
      </c>
      <c r="O381" s="43" t="s">
        <v>31</v>
      </c>
      <c r="P381" s="43">
        <v>0</v>
      </c>
      <c r="Q381" s="43" t="s">
        <v>31</v>
      </c>
      <c r="R381" s="43" t="s">
        <v>31</v>
      </c>
      <c r="S381" s="51" t="s">
        <v>31</v>
      </c>
      <c r="T381" s="46" t="s">
        <v>141</v>
      </c>
      <c r="U381" s="21"/>
      <c r="V381" s="22"/>
      <c r="X381" s="24"/>
    </row>
    <row r="382" spans="1:24" s="23" customFormat="1" ht="47.25" x14ac:dyDescent="0.25">
      <c r="A382" s="53" t="s">
        <v>749</v>
      </c>
      <c r="B382" s="54" t="s">
        <v>752</v>
      </c>
      <c r="C382" s="95" t="s">
        <v>753</v>
      </c>
      <c r="D382" s="43">
        <v>570.57493057811814</v>
      </c>
      <c r="E382" s="43">
        <v>0</v>
      </c>
      <c r="F382" s="43">
        <f t="shared" ref="F382:F413" si="130">D382-E382</f>
        <v>570.57493057811814</v>
      </c>
      <c r="G382" s="44">
        <v>171.30579999999998</v>
      </c>
      <c r="H382" s="43">
        <f t="shared" ref="H382:H406" si="131">J382+L382+N382+P382</f>
        <v>21.14812203</v>
      </c>
      <c r="I382" s="43">
        <v>2.4547310499999999</v>
      </c>
      <c r="J382" s="43">
        <v>1.6446514800000001</v>
      </c>
      <c r="K382" s="43">
        <v>12.43888643</v>
      </c>
      <c r="L382" s="43">
        <v>19.503470549999999</v>
      </c>
      <c r="M382" s="43">
        <v>70.338037229999998</v>
      </c>
      <c r="N382" s="43">
        <v>0</v>
      </c>
      <c r="O382" s="43">
        <v>86.074145290000004</v>
      </c>
      <c r="P382" s="43">
        <v>0</v>
      </c>
      <c r="Q382" s="43">
        <f t="shared" ref="Q382:Q413" si="132">F382-H382</f>
        <v>549.42680854811817</v>
      </c>
      <c r="R382" s="43">
        <f t="shared" ref="R382:R408" si="133">H382-(I382+K382)</f>
        <v>6.2545045500000001</v>
      </c>
      <c r="S382" s="45">
        <f t="shared" ref="S382:S405" si="134">R382/(I382+K382)</f>
        <v>0.41994529256568502</v>
      </c>
      <c r="T382" s="56" t="s">
        <v>748</v>
      </c>
      <c r="U382" s="21"/>
      <c r="V382" s="22"/>
      <c r="X382" s="24"/>
    </row>
    <row r="383" spans="1:24" s="23" customFormat="1" ht="31.5" x14ac:dyDescent="0.25">
      <c r="A383" s="53" t="s">
        <v>749</v>
      </c>
      <c r="B383" s="54" t="s">
        <v>754</v>
      </c>
      <c r="C383" s="95" t="s">
        <v>755</v>
      </c>
      <c r="D383" s="43">
        <v>96.872800002259368</v>
      </c>
      <c r="E383" s="43">
        <v>0</v>
      </c>
      <c r="F383" s="43">
        <f t="shared" si="130"/>
        <v>96.872800002259368</v>
      </c>
      <c r="G383" s="44">
        <v>5.7072768301819314</v>
      </c>
      <c r="H383" s="43">
        <f t="shared" si="131"/>
        <v>0</v>
      </c>
      <c r="I383" s="43">
        <v>0</v>
      </c>
      <c r="J383" s="43">
        <v>0</v>
      </c>
      <c r="K383" s="43">
        <v>0</v>
      </c>
      <c r="L383" s="43">
        <v>0</v>
      </c>
      <c r="M383" s="43">
        <v>0</v>
      </c>
      <c r="N383" s="43">
        <v>0</v>
      </c>
      <c r="O383" s="43">
        <v>5.7072768301799996</v>
      </c>
      <c r="P383" s="43">
        <v>0</v>
      </c>
      <c r="Q383" s="43">
        <f t="shared" si="132"/>
        <v>96.872800002259368</v>
      </c>
      <c r="R383" s="43">
        <f t="shared" si="133"/>
        <v>0</v>
      </c>
      <c r="S383" s="45">
        <v>0</v>
      </c>
      <c r="T383" s="56" t="s">
        <v>31</v>
      </c>
      <c r="U383" s="21"/>
      <c r="V383" s="22"/>
      <c r="X383" s="24"/>
    </row>
    <row r="384" spans="1:24" s="23" customFormat="1" ht="31.5" x14ac:dyDescent="0.25">
      <c r="A384" s="40" t="s">
        <v>749</v>
      </c>
      <c r="B384" s="93" t="s">
        <v>756</v>
      </c>
      <c r="C384" s="48" t="s">
        <v>757</v>
      </c>
      <c r="D384" s="43">
        <v>237.40437009220278</v>
      </c>
      <c r="E384" s="43">
        <v>10.609262749999999</v>
      </c>
      <c r="F384" s="43">
        <f t="shared" si="130"/>
        <v>226.79510734220278</v>
      </c>
      <c r="G384" s="44">
        <v>9.8307884000000012</v>
      </c>
      <c r="H384" s="43">
        <f t="shared" si="131"/>
        <v>1.72332558</v>
      </c>
      <c r="I384" s="43">
        <v>0.36511340000000003</v>
      </c>
      <c r="J384" s="43">
        <v>1.6476648</v>
      </c>
      <c r="K384" s="43">
        <v>7.5225E-2</v>
      </c>
      <c r="L384" s="43">
        <v>7.5660779999999997E-2</v>
      </c>
      <c r="M384" s="43">
        <v>4.0752249999999997</v>
      </c>
      <c r="N384" s="43">
        <v>0</v>
      </c>
      <c r="O384" s="43">
        <v>5.3152250000000008</v>
      </c>
      <c r="P384" s="43">
        <v>0</v>
      </c>
      <c r="Q384" s="43">
        <f t="shared" si="132"/>
        <v>225.07178176220279</v>
      </c>
      <c r="R384" s="43">
        <f t="shared" si="133"/>
        <v>1.2829871800000001</v>
      </c>
      <c r="S384" s="45">
        <f t="shared" si="134"/>
        <v>2.9136391012003497</v>
      </c>
      <c r="T384" s="46" t="s">
        <v>141</v>
      </c>
      <c r="U384" s="21"/>
      <c r="V384" s="22"/>
      <c r="X384" s="24"/>
    </row>
    <row r="385" spans="1:24" s="23" customFormat="1" ht="31.5" x14ac:dyDescent="0.25">
      <c r="A385" s="40" t="s">
        <v>749</v>
      </c>
      <c r="B385" s="93" t="s">
        <v>758</v>
      </c>
      <c r="C385" s="48" t="s">
        <v>759</v>
      </c>
      <c r="D385" s="43">
        <v>276.1085350866</v>
      </c>
      <c r="E385" s="43">
        <v>19.55638892</v>
      </c>
      <c r="F385" s="43">
        <f t="shared" si="130"/>
        <v>256.55214616659998</v>
      </c>
      <c r="G385" s="44">
        <v>9.8250036000000005</v>
      </c>
      <c r="H385" s="43">
        <f t="shared" si="131"/>
        <v>0.15400733999999999</v>
      </c>
      <c r="I385" s="43">
        <v>0.3593286</v>
      </c>
      <c r="J385" s="43">
        <v>7.4057419999999999E-2</v>
      </c>
      <c r="K385" s="43">
        <v>7.5225E-2</v>
      </c>
      <c r="L385" s="43">
        <v>7.9949919999999994E-2</v>
      </c>
      <c r="M385" s="43">
        <v>2.475225</v>
      </c>
      <c r="N385" s="43">
        <v>0</v>
      </c>
      <c r="O385" s="43">
        <v>6.9152250000000004</v>
      </c>
      <c r="P385" s="43">
        <v>0</v>
      </c>
      <c r="Q385" s="43">
        <f t="shared" si="132"/>
        <v>256.39813882659996</v>
      </c>
      <c r="R385" s="43">
        <f t="shared" si="133"/>
        <v>-0.28054625999999999</v>
      </c>
      <c r="S385" s="45">
        <f t="shared" si="134"/>
        <v>-0.64559644656033222</v>
      </c>
      <c r="T385" s="46" t="s">
        <v>141</v>
      </c>
      <c r="U385" s="21"/>
      <c r="V385" s="22"/>
      <c r="X385" s="24"/>
    </row>
    <row r="386" spans="1:24" s="23" customFormat="1" ht="31.5" x14ac:dyDescent="0.25">
      <c r="A386" s="40" t="s">
        <v>749</v>
      </c>
      <c r="B386" s="93" t="s">
        <v>760</v>
      </c>
      <c r="C386" s="48" t="s">
        <v>761</v>
      </c>
      <c r="D386" s="43">
        <v>205.68734713356599</v>
      </c>
      <c r="E386" s="43">
        <v>21.75802281</v>
      </c>
      <c r="F386" s="43">
        <f t="shared" si="130"/>
        <v>183.92932432356599</v>
      </c>
      <c r="G386" s="44">
        <v>6.94</v>
      </c>
      <c r="H386" s="43">
        <f t="shared" si="131"/>
        <v>4.9514700000000002E-2</v>
      </c>
      <c r="I386" s="43">
        <v>2.4774999999999998E-2</v>
      </c>
      <c r="J386" s="43">
        <v>2.5084510000000001E-2</v>
      </c>
      <c r="K386" s="43">
        <v>2.5075E-2</v>
      </c>
      <c r="L386" s="43">
        <v>2.4430190000000001E-2</v>
      </c>
      <c r="M386" s="43">
        <v>1.2250750000000001</v>
      </c>
      <c r="N386" s="43">
        <v>0</v>
      </c>
      <c r="O386" s="43">
        <v>5.6650749999999999</v>
      </c>
      <c r="P386" s="43">
        <v>0</v>
      </c>
      <c r="Q386" s="43">
        <f t="shared" si="132"/>
        <v>183.87980962356599</v>
      </c>
      <c r="R386" s="43">
        <f t="shared" si="133"/>
        <v>-3.3529999999999671E-4</v>
      </c>
      <c r="S386" s="45">
        <f t="shared" si="134"/>
        <v>-6.7261785356067545E-3</v>
      </c>
      <c r="T386" s="46" t="s">
        <v>31</v>
      </c>
      <c r="U386" s="21"/>
      <c r="V386" s="22"/>
      <c r="X386" s="24"/>
    </row>
    <row r="387" spans="1:24" s="23" customFormat="1" ht="31.5" x14ac:dyDescent="0.25">
      <c r="A387" s="40" t="s">
        <v>749</v>
      </c>
      <c r="B387" s="93" t="s">
        <v>762</v>
      </c>
      <c r="C387" s="48" t="s">
        <v>763</v>
      </c>
      <c r="D387" s="43">
        <v>0.69599999999999995</v>
      </c>
      <c r="E387" s="43">
        <v>0</v>
      </c>
      <c r="F387" s="43">
        <f t="shared" si="130"/>
        <v>0.69599999999999995</v>
      </c>
      <c r="G387" s="44">
        <v>0.69599999999999995</v>
      </c>
      <c r="H387" s="43">
        <f t="shared" si="131"/>
        <v>0.12959999999999999</v>
      </c>
      <c r="I387" s="43">
        <v>0</v>
      </c>
      <c r="J387" s="43">
        <v>0.12959999999999999</v>
      </c>
      <c r="K387" s="43">
        <v>0</v>
      </c>
      <c r="L387" s="43">
        <v>0</v>
      </c>
      <c r="M387" s="43">
        <v>0.69599999999999995</v>
      </c>
      <c r="N387" s="43">
        <v>0</v>
      </c>
      <c r="O387" s="43">
        <v>0</v>
      </c>
      <c r="P387" s="43">
        <v>0</v>
      </c>
      <c r="Q387" s="43">
        <f t="shared" si="132"/>
        <v>0.56640000000000001</v>
      </c>
      <c r="R387" s="43">
        <f t="shared" si="133"/>
        <v>0.12959999999999999</v>
      </c>
      <c r="S387" s="45">
        <v>1</v>
      </c>
      <c r="T387" s="46" t="s">
        <v>764</v>
      </c>
      <c r="U387" s="21"/>
      <c r="V387" s="22"/>
      <c r="X387" s="24"/>
    </row>
    <row r="388" spans="1:24" s="23" customFormat="1" ht="47.25" x14ac:dyDescent="0.25">
      <c r="A388" s="40" t="s">
        <v>749</v>
      </c>
      <c r="B388" s="93" t="s">
        <v>765</v>
      </c>
      <c r="C388" s="48" t="s">
        <v>766</v>
      </c>
      <c r="D388" s="43">
        <v>0.31482791999999998</v>
      </c>
      <c r="E388" s="43">
        <v>0</v>
      </c>
      <c r="F388" s="43">
        <f t="shared" si="130"/>
        <v>0.31482791999999998</v>
      </c>
      <c r="G388" s="44">
        <v>0.31482791999999998</v>
      </c>
      <c r="H388" s="43">
        <f t="shared" si="131"/>
        <v>0</v>
      </c>
      <c r="I388" s="43">
        <v>0</v>
      </c>
      <c r="J388" s="43">
        <v>0</v>
      </c>
      <c r="K388" s="43">
        <v>0</v>
      </c>
      <c r="L388" s="43">
        <v>0</v>
      </c>
      <c r="M388" s="43">
        <v>0.31482791999999998</v>
      </c>
      <c r="N388" s="43">
        <v>0</v>
      </c>
      <c r="O388" s="43">
        <v>0</v>
      </c>
      <c r="P388" s="43">
        <v>0</v>
      </c>
      <c r="Q388" s="43">
        <f t="shared" si="132"/>
        <v>0.31482791999999998</v>
      </c>
      <c r="R388" s="43">
        <f t="shared" si="133"/>
        <v>0</v>
      </c>
      <c r="S388" s="45">
        <v>0</v>
      </c>
      <c r="T388" s="46" t="s">
        <v>31</v>
      </c>
      <c r="U388" s="21"/>
      <c r="V388" s="22"/>
      <c r="X388" s="24"/>
    </row>
    <row r="389" spans="1:24" s="23" customFormat="1" ht="47.25" x14ac:dyDescent="0.25">
      <c r="A389" s="40" t="s">
        <v>749</v>
      </c>
      <c r="B389" s="93" t="s">
        <v>767</v>
      </c>
      <c r="C389" s="48" t="s">
        <v>768</v>
      </c>
      <c r="D389" s="43">
        <v>0.12108768</v>
      </c>
      <c r="E389" s="43">
        <v>0</v>
      </c>
      <c r="F389" s="43">
        <f t="shared" si="130"/>
        <v>0.12108768</v>
      </c>
      <c r="G389" s="44">
        <v>0.12108768</v>
      </c>
      <c r="H389" s="43">
        <f t="shared" si="131"/>
        <v>0</v>
      </c>
      <c r="I389" s="43">
        <v>0</v>
      </c>
      <c r="J389" s="43">
        <v>0</v>
      </c>
      <c r="K389" s="43">
        <v>0</v>
      </c>
      <c r="L389" s="43">
        <v>0</v>
      </c>
      <c r="M389" s="43">
        <v>0.12108768</v>
      </c>
      <c r="N389" s="43">
        <v>0</v>
      </c>
      <c r="O389" s="43">
        <v>0</v>
      </c>
      <c r="P389" s="43">
        <v>0</v>
      </c>
      <c r="Q389" s="43">
        <f t="shared" si="132"/>
        <v>0.12108768</v>
      </c>
      <c r="R389" s="43">
        <f t="shared" si="133"/>
        <v>0</v>
      </c>
      <c r="S389" s="45">
        <v>0</v>
      </c>
      <c r="T389" s="46" t="s">
        <v>31</v>
      </c>
      <c r="U389" s="21"/>
      <c r="V389" s="22"/>
      <c r="X389" s="24"/>
    </row>
    <row r="390" spans="1:24" s="23" customFormat="1" ht="31.5" x14ac:dyDescent="0.25">
      <c r="A390" s="40" t="s">
        <v>749</v>
      </c>
      <c r="B390" s="93" t="s">
        <v>769</v>
      </c>
      <c r="C390" s="48" t="s">
        <v>770</v>
      </c>
      <c r="D390" s="43">
        <v>4.2468000000000004</v>
      </c>
      <c r="E390" s="43">
        <v>0</v>
      </c>
      <c r="F390" s="43">
        <f t="shared" si="130"/>
        <v>4.2468000000000004</v>
      </c>
      <c r="G390" s="44">
        <v>4.2468000000000004</v>
      </c>
      <c r="H390" s="43">
        <f t="shared" si="131"/>
        <v>2.9159999999999999</v>
      </c>
      <c r="I390" s="43">
        <v>0</v>
      </c>
      <c r="J390" s="43">
        <v>0</v>
      </c>
      <c r="K390" s="43">
        <v>0</v>
      </c>
      <c r="L390" s="43">
        <v>2.9159999999999999</v>
      </c>
      <c r="M390" s="43">
        <v>3.6311999999999998</v>
      </c>
      <c r="N390" s="43">
        <v>0</v>
      </c>
      <c r="O390" s="43">
        <v>0.61560000000000004</v>
      </c>
      <c r="P390" s="43">
        <v>0</v>
      </c>
      <c r="Q390" s="43">
        <f t="shared" si="132"/>
        <v>1.3308000000000004</v>
      </c>
      <c r="R390" s="43">
        <f t="shared" si="133"/>
        <v>2.9159999999999999</v>
      </c>
      <c r="S390" s="45">
        <v>1</v>
      </c>
      <c r="T390" s="46" t="s">
        <v>164</v>
      </c>
      <c r="U390" s="21"/>
      <c r="V390" s="22"/>
      <c r="X390" s="24"/>
    </row>
    <row r="391" spans="1:24" s="23" customFormat="1" ht="31.5" x14ac:dyDescent="0.25">
      <c r="A391" s="40" t="s">
        <v>749</v>
      </c>
      <c r="B391" s="93" t="s">
        <v>771</v>
      </c>
      <c r="C391" s="48" t="s">
        <v>772</v>
      </c>
      <c r="D391" s="43">
        <v>1.464</v>
      </c>
      <c r="E391" s="43">
        <v>0</v>
      </c>
      <c r="F391" s="43">
        <f t="shared" si="130"/>
        <v>1.464</v>
      </c>
      <c r="G391" s="44">
        <v>1.464</v>
      </c>
      <c r="H391" s="43">
        <f t="shared" si="131"/>
        <v>6.6316799999999995E-2</v>
      </c>
      <c r="I391" s="43">
        <v>0</v>
      </c>
      <c r="J391" s="43">
        <v>0</v>
      </c>
      <c r="K391" s="43">
        <v>0</v>
      </c>
      <c r="L391" s="43">
        <v>6.6316799999999995E-2</v>
      </c>
      <c r="M391" s="43">
        <v>1.0640000000000001</v>
      </c>
      <c r="N391" s="43">
        <v>0</v>
      </c>
      <c r="O391" s="43">
        <v>0.4</v>
      </c>
      <c r="P391" s="43">
        <v>0</v>
      </c>
      <c r="Q391" s="43">
        <f t="shared" si="132"/>
        <v>1.3976831999999999</v>
      </c>
      <c r="R391" s="43">
        <f t="shared" si="133"/>
        <v>6.6316799999999995E-2</v>
      </c>
      <c r="S391" s="45">
        <v>1</v>
      </c>
      <c r="T391" s="46" t="s">
        <v>164</v>
      </c>
      <c r="U391" s="21"/>
      <c r="V391" s="22"/>
      <c r="X391" s="24"/>
    </row>
    <row r="392" spans="1:24" s="23" customFormat="1" ht="31.5" x14ac:dyDescent="0.25">
      <c r="A392" s="40" t="s">
        <v>749</v>
      </c>
      <c r="B392" s="93" t="s">
        <v>773</v>
      </c>
      <c r="C392" s="48" t="s">
        <v>774</v>
      </c>
      <c r="D392" s="43">
        <v>3.84</v>
      </c>
      <c r="E392" s="43">
        <v>0</v>
      </c>
      <c r="F392" s="43">
        <f t="shared" si="130"/>
        <v>3.84</v>
      </c>
      <c r="G392" s="44">
        <v>0.96</v>
      </c>
      <c r="H392" s="43">
        <f t="shared" si="131"/>
        <v>0</v>
      </c>
      <c r="I392" s="43">
        <v>0</v>
      </c>
      <c r="J392" s="43">
        <v>0</v>
      </c>
      <c r="K392" s="43">
        <v>0</v>
      </c>
      <c r="L392" s="43">
        <v>0</v>
      </c>
      <c r="M392" s="43">
        <v>0.4</v>
      </c>
      <c r="N392" s="43">
        <v>0</v>
      </c>
      <c r="O392" s="43">
        <v>0.56000000000000005</v>
      </c>
      <c r="P392" s="43">
        <v>0</v>
      </c>
      <c r="Q392" s="43">
        <f t="shared" si="132"/>
        <v>3.84</v>
      </c>
      <c r="R392" s="43">
        <f t="shared" si="133"/>
        <v>0</v>
      </c>
      <c r="S392" s="45">
        <v>0</v>
      </c>
      <c r="T392" s="46" t="s">
        <v>31</v>
      </c>
      <c r="U392" s="21"/>
      <c r="V392" s="22"/>
      <c r="X392" s="24"/>
    </row>
    <row r="393" spans="1:24" s="23" customFormat="1" ht="31.5" x14ac:dyDescent="0.25">
      <c r="A393" s="40" t="s">
        <v>749</v>
      </c>
      <c r="B393" s="93" t="s">
        <v>775</v>
      </c>
      <c r="C393" s="48" t="s">
        <v>776</v>
      </c>
      <c r="D393" s="43">
        <v>8.2799999999999994</v>
      </c>
      <c r="E393" s="43">
        <v>0</v>
      </c>
      <c r="F393" s="43">
        <f t="shared" si="130"/>
        <v>8.2799999999999994</v>
      </c>
      <c r="G393" s="44">
        <v>8.2799999999999994</v>
      </c>
      <c r="H393" s="43">
        <f t="shared" si="131"/>
        <v>0</v>
      </c>
      <c r="I393" s="43">
        <v>0</v>
      </c>
      <c r="J393" s="43">
        <v>0</v>
      </c>
      <c r="K393" s="43">
        <v>0</v>
      </c>
      <c r="L393" s="43">
        <v>0</v>
      </c>
      <c r="M393" s="43">
        <v>0</v>
      </c>
      <c r="N393" s="43">
        <v>0</v>
      </c>
      <c r="O393" s="43">
        <v>8.2799999999999994</v>
      </c>
      <c r="P393" s="43">
        <v>0</v>
      </c>
      <c r="Q393" s="43">
        <f t="shared" si="132"/>
        <v>8.2799999999999994</v>
      </c>
      <c r="R393" s="43">
        <f t="shared" si="133"/>
        <v>0</v>
      </c>
      <c r="S393" s="45">
        <v>0</v>
      </c>
      <c r="T393" s="46" t="s">
        <v>31</v>
      </c>
      <c r="U393" s="21"/>
      <c r="V393" s="22"/>
      <c r="X393" s="24"/>
    </row>
    <row r="394" spans="1:24" s="23" customFormat="1" ht="31.5" x14ac:dyDescent="0.25">
      <c r="A394" s="40" t="s">
        <v>749</v>
      </c>
      <c r="B394" s="93" t="s">
        <v>777</v>
      </c>
      <c r="C394" s="48" t="s">
        <v>778</v>
      </c>
      <c r="D394" s="43">
        <v>18.053072</v>
      </c>
      <c r="E394" s="43">
        <v>0</v>
      </c>
      <c r="F394" s="43">
        <f t="shared" si="130"/>
        <v>18.053072</v>
      </c>
      <c r="G394" s="44">
        <v>18.053072</v>
      </c>
      <c r="H394" s="43">
        <f t="shared" si="131"/>
        <v>0.24635325999999999</v>
      </c>
      <c r="I394" s="43">
        <v>0.12537499999999999</v>
      </c>
      <c r="J394" s="43">
        <v>0.13071079999999999</v>
      </c>
      <c r="K394" s="43">
        <v>0.12537499999999999</v>
      </c>
      <c r="L394" s="43">
        <v>0.11564246</v>
      </c>
      <c r="M394" s="43">
        <v>0.124375</v>
      </c>
      <c r="N394" s="43">
        <v>0</v>
      </c>
      <c r="O394" s="43">
        <v>17.677947</v>
      </c>
      <c r="P394" s="43">
        <v>0</v>
      </c>
      <c r="Q394" s="43">
        <f t="shared" si="132"/>
        <v>17.806718740000001</v>
      </c>
      <c r="R394" s="43">
        <f t="shared" si="133"/>
        <v>-4.3967399999999823E-3</v>
      </c>
      <c r="S394" s="45">
        <f t="shared" si="134"/>
        <v>-1.7534356929212295E-2</v>
      </c>
      <c r="T394" s="46" t="s">
        <v>31</v>
      </c>
      <c r="U394" s="21"/>
      <c r="V394" s="22"/>
      <c r="X394" s="24"/>
    </row>
    <row r="395" spans="1:24" s="23" customFormat="1" ht="31.5" x14ac:dyDescent="0.25">
      <c r="A395" s="40" t="s">
        <v>749</v>
      </c>
      <c r="B395" s="93" t="s">
        <v>779</v>
      </c>
      <c r="C395" s="48" t="s">
        <v>780</v>
      </c>
      <c r="D395" s="43">
        <v>4.32</v>
      </c>
      <c r="E395" s="43">
        <v>0</v>
      </c>
      <c r="F395" s="43">
        <f t="shared" si="130"/>
        <v>4.32</v>
      </c>
      <c r="G395" s="44">
        <v>4.32</v>
      </c>
      <c r="H395" s="43">
        <f t="shared" si="131"/>
        <v>0</v>
      </c>
      <c r="I395" s="43">
        <v>0</v>
      </c>
      <c r="J395" s="43">
        <v>0</v>
      </c>
      <c r="K395" s="43">
        <v>0</v>
      </c>
      <c r="L395" s="43">
        <v>0</v>
      </c>
      <c r="M395" s="43">
        <v>0</v>
      </c>
      <c r="N395" s="43">
        <v>0</v>
      </c>
      <c r="O395" s="43">
        <v>4.32</v>
      </c>
      <c r="P395" s="43">
        <v>0</v>
      </c>
      <c r="Q395" s="43">
        <f t="shared" si="132"/>
        <v>4.32</v>
      </c>
      <c r="R395" s="43">
        <f t="shared" si="133"/>
        <v>0</v>
      </c>
      <c r="S395" s="45">
        <v>0</v>
      </c>
      <c r="T395" s="46" t="s">
        <v>31</v>
      </c>
      <c r="U395" s="21"/>
      <c r="V395" s="22"/>
      <c r="X395" s="24"/>
    </row>
    <row r="396" spans="1:24" s="23" customFormat="1" ht="31.5" x14ac:dyDescent="0.25">
      <c r="A396" s="40" t="s">
        <v>749</v>
      </c>
      <c r="B396" s="93" t="s">
        <v>781</v>
      </c>
      <c r="C396" s="48" t="s">
        <v>782</v>
      </c>
      <c r="D396" s="43">
        <v>134.64249107118638</v>
      </c>
      <c r="E396" s="43">
        <v>19.142752680000001</v>
      </c>
      <c r="F396" s="43">
        <f t="shared" si="130"/>
        <v>115.49973839118638</v>
      </c>
      <c r="G396" s="44">
        <v>3.8578108420000001</v>
      </c>
      <c r="H396" s="43">
        <f t="shared" si="131"/>
        <v>9.9960863599999996</v>
      </c>
      <c r="I396" s="43">
        <v>0.37097084000000002</v>
      </c>
      <c r="J396" s="43">
        <v>7.4206244000000003</v>
      </c>
      <c r="K396" s="43">
        <v>4.2000000000000003E-2</v>
      </c>
      <c r="L396" s="43">
        <v>2.5754619600000002</v>
      </c>
      <c r="M396" s="43">
        <v>1.2294800000000001</v>
      </c>
      <c r="N396" s="43">
        <v>0</v>
      </c>
      <c r="O396" s="43">
        <v>2.2153600019999997</v>
      </c>
      <c r="P396" s="43">
        <v>0</v>
      </c>
      <c r="Q396" s="43">
        <f t="shared" si="132"/>
        <v>105.50365203118639</v>
      </c>
      <c r="R396" s="43">
        <f t="shared" si="133"/>
        <v>9.5831155199999998</v>
      </c>
      <c r="S396" s="45">
        <f t="shared" si="134"/>
        <v>23.205307958305241</v>
      </c>
      <c r="T396" s="46" t="s">
        <v>141</v>
      </c>
      <c r="U396" s="21"/>
      <c r="V396" s="22"/>
      <c r="X396" s="24"/>
    </row>
    <row r="397" spans="1:24" s="23" customFormat="1" ht="31.5" x14ac:dyDescent="0.25">
      <c r="A397" s="40" t="s">
        <v>749</v>
      </c>
      <c r="B397" s="93" t="s">
        <v>783</v>
      </c>
      <c r="C397" s="48" t="s">
        <v>784</v>
      </c>
      <c r="D397" s="43">
        <v>81.681968095600013</v>
      </c>
      <c r="E397" s="43">
        <v>1.1115600000000001</v>
      </c>
      <c r="F397" s="43">
        <f t="shared" si="130"/>
        <v>80.570408095600015</v>
      </c>
      <c r="G397" s="44">
        <v>8.9499999999999993</v>
      </c>
      <c r="H397" s="43">
        <f t="shared" si="131"/>
        <v>0.13526770999999999</v>
      </c>
      <c r="I397" s="43">
        <v>6.2687499999999993E-2</v>
      </c>
      <c r="J397" s="43">
        <v>6.4561439999999998E-2</v>
      </c>
      <c r="K397" s="43">
        <v>6.2687499999999993E-2</v>
      </c>
      <c r="L397" s="43">
        <v>7.0706270000000002E-2</v>
      </c>
      <c r="M397" s="43">
        <v>3.0626875</v>
      </c>
      <c r="N397" s="43">
        <v>0</v>
      </c>
      <c r="O397" s="43">
        <v>5.7619375000000002</v>
      </c>
      <c r="P397" s="43">
        <v>0</v>
      </c>
      <c r="Q397" s="43">
        <f t="shared" si="132"/>
        <v>80.435140385600022</v>
      </c>
      <c r="R397" s="43">
        <f t="shared" si="133"/>
        <v>9.892709999999999E-3</v>
      </c>
      <c r="S397" s="45">
        <f t="shared" si="134"/>
        <v>7.8904965104685948E-2</v>
      </c>
      <c r="T397" s="46" t="s">
        <v>31</v>
      </c>
      <c r="U397" s="21"/>
      <c r="V397" s="22"/>
      <c r="X397" s="24"/>
    </row>
    <row r="398" spans="1:24" s="23" customFormat="1" ht="31.5" x14ac:dyDescent="0.25">
      <c r="A398" s="40" t="s">
        <v>749</v>
      </c>
      <c r="B398" s="93" t="s">
        <v>785</v>
      </c>
      <c r="C398" s="48" t="s">
        <v>786</v>
      </c>
      <c r="D398" s="43">
        <v>20.147618135999998</v>
      </c>
      <c r="E398" s="43">
        <v>0</v>
      </c>
      <c r="F398" s="43">
        <f t="shared" si="130"/>
        <v>20.147618135999998</v>
      </c>
      <c r="G398" s="44">
        <v>16.667618135999998</v>
      </c>
      <c r="H398" s="43">
        <f t="shared" si="131"/>
        <v>3.6129201200000001</v>
      </c>
      <c r="I398" s="43">
        <v>0.31570920999999996</v>
      </c>
      <c r="J398" s="43">
        <v>0.32802586</v>
      </c>
      <c r="K398" s="43">
        <v>0.31570920000000002</v>
      </c>
      <c r="L398" s="43">
        <v>3.2848942600000002</v>
      </c>
      <c r="M398" s="43">
        <v>3.6848509600000003</v>
      </c>
      <c r="N398" s="43">
        <v>0</v>
      </c>
      <c r="O398" s="43">
        <v>12.351348765999999</v>
      </c>
      <c r="P398" s="43">
        <v>0</v>
      </c>
      <c r="Q398" s="43">
        <f t="shared" si="132"/>
        <v>16.534698016</v>
      </c>
      <c r="R398" s="43">
        <f t="shared" si="133"/>
        <v>2.9815017099999999</v>
      </c>
      <c r="S398" s="45">
        <f t="shared" si="134"/>
        <v>4.7219112759160762</v>
      </c>
      <c r="T398" s="46" t="s">
        <v>164</v>
      </c>
      <c r="U398" s="21"/>
      <c r="V398" s="22"/>
      <c r="X398" s="24"/>
    </row>
    <row r="399" spans="1:24" s="23" customFormat="1" ht="31.5" x14ac:dyDescent="0.25">
      <c r="A399" s="40" t="s">
        <v>749</v>
      </c>
      <c r="B399" s="93" t="s">
        <v>787</v>
      </c>
      <c r="C399" s="48" t="s">
        <v>788</v>
      </c>
      <c r="D399" s="43">
        <v>13.389999999999999</v>
      </c>
      <c r="E399" s="43">
        <v>0</v>
      </c>
      <c r="F399" s="43">
        <f t="shared" si="130"/>
        <v>13.389999999999999</v>
      </c>
      <c r="G399" s="44">
        <v>1.44</v>
      </c>
      <c r="H399" s="43">
        <f t="shared" si="131"/>
        <v>0</v>
      </c>
      <c r="I399" s="43">
        <v>0</v>
      </c>
      <c r="J399" s="43">
        <v>0</v>
      </c>
      <c r="K399" s="43">
        <v>0</v>
      </c>
      <c r="L399" s="43">
        <v>0</v>
      </c>
      <c r="M399" s="43">
        <v>0</v>
      </c>
      <c r="N399" s="43">
        <v>0</v>
      </c>
      <c r="O399" s="43">
        <v>1.44</v>
      </c>
      <c r="P399" s="43">
        <v>0</v>
      </c>
      <c r="Q399" s="43">
        <f t="shared" si="132"/>
        <v>13.389999999999999</v>
      </c>
      <c r="R399" s="43">
        <f t="shared" si="133"/>
        <v>0</v>
      </c>
      <c r="S399" s="45">
        <v>0</v>
      </c>
      <c r="T399" s="46" t="s">
        <v>31</v>
      </c>
      <c r="U399" s="21"/>
      <c r="V399" s="22"/>
      <c r="X399" s="24"/>
    </row>
    <row r="400" spans="1:24" s="23" customFormat="1" ht="31.5" x14ac:dyDescent="0.25">
      <c r="A400" s="40" t="s">
        <v>749</v>
      </c>
      <c r="B400" s="93" t="s">
        <v>789</v>
      </c>
      <c r="C400" s="48" t="s">
        <v>790</v>
      </c>
      <c r="D400" s="43">
        <v>48.859359999999995</v>
      </c>
      <c r="E400" s="43">
        <v>0</v>
      </c>
      <c r="F400" s="43">
        <f t="shared" si="130"/>
        <v>48.859359999999995</v>
      </c>
      <c r="G400" s="44">
        <v>17.059359999999998</v>
      </c>
      <c r="H400" s="43">
        <f t="shared" si="131"/>
        <v>0.23087425</v>
      </c>
      <c r="I400" s="43">
        <v>0.11455425</v>
      </c>
      <c r="J400" s="43">
        <v>0.11861157</v>
      </c>
      <c r="K400" s="43">
        <v>0.11455425</v>
      </c>
      <c r="L400" s="43">
        <v>0.11226268</v>
      </c>
      <c r="M400" s="43">
        <v>4.8418262500000004</v>
      </c>
      <c r="N400" s="43">
        <v>0</v>
      </c>
      <c r="O400" s="43">
        <v>11.988425250000001</v>
      </c>
      <c r="P400" s="43">
        <v>0</v>
      </c>
      <c r="Q400" s="43">
        <f t="shared" si="132"/>
        <v>48.628485749999996</v>
      </c>
      <c r="R400" s="43">
        <f t="shared" si="133"/>
        <v>1.7657500000000104E-3</v>
      </c>
      <c r="S400" s="45">
        <f t="shared" si="134"/>
        <v>7.7070470977724983E-3</v>
      </c>
      <c r="T400" s="46" t="s">
        <v>31</v>
      </c>
      <c r="U400" s="21"/>
      <c r="V400" s="22"/>
      <c r="X400" s="24"/>
    </row>
    <row r="401" spans="1:24" s="23" customFormat="1" ht="63" x14ac:dyDescent="0.25">
      <c r="A401" s="40" t="s">
        <v>749</v>
      </c>
      <c r="B401" s="93" t="s">
        <v>791</v>
      </c>
      <c r="C401" s="48" t="s">
        <v>792</v>
      </c>
      <c r="D401" s="43">
        <v>458.95989887539997</v>
      </c>
      <c r="E401" s="43">
        <v>8.993362659999999</v>
      </c>
      <c r="F401" s="43">
        <f t="shared" si="130"/>
        <v>449.96653621539997</v>
      </c>
      <c r="G401" s="44">
        <v>0.16526160000000026</v>
      </c>
      <c r="H401" s="43">
        <f t="shared" si="131"/>
        <v>0.10568669999999999</v>
      </c>
      <c r="I401" s="43">
        <v>0.16526160000000026</v>
      </c>
      <c r="J401" s="43">
        <v>0.10568669999999999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f t="shared" si="132"/>
        <v>449.86084951539999</v>
      </c>
      <c r="R401" s="43">
        <f t="shared" si="133"/>
        <v>-5.9574900000000264E-2</v>
      </c>
      <c r="S401" s="45">
        <f t="shared" si="134"/>
        <v>-0.36048846192945105</v>
      </c>
      <c r="T401" s="46" t="s">
        <v>141</v>
      </c>
      <c r="U401" s="21"/>
      <c r="V401" s="22"/>
      <c r="X401" s="24"/>
    </row>
    <row r="402" spans="1:24" s="23" customFormat="1" ht="34.5" customHeight="1" x14ac:dyDescent="0.25">
      <c r="A402" s="40" t="s">
        <v>749</v>
      </c>
      <c r="B402" s="93" t="s">
        <v>793</v>
      </c>
      <c r="C402" s="48" t="s">
        <v>794</v>
      </c>
      <c r="D402" s="43">
        <v>29.803934910000002</v>
      </c>
      <c r="E402" s="43">
        <v>16.34133491</v>
      </c>
      <c r="F402" s="43">
        <f t="shared" si="130"/>
        <v>13.462600000000002</v>
      </c>
      <c r="G402" s="44">
        <v>3.8843999999999999</v>
      </c>
      <c r="H402" s="43">
        <f t="shared" si="131"/>
        <v>0.18401719</v>
      </c>
      <c r="I402" s="43">
        <v>3.8843999999999999</v>
      </c>
      <c r="J402" s="43">
        <v>0.18401719</v>
      </c>
      <c r="K402" s="43">
        <v>0</v>
      </c>
      <c r="L402" s="43">
        <v>0</v>
      </c>
      <c r="M402" s="43">
        <v>0</v>
      </c>
      <c r="N402" s="43">
        <v>0</v>
      </c>
      <c r="O402" s="43">
        <v>0</v>
      </c>
      <c r="P402" s="43">
        <v>0</v>
      </c>
      <c r="Q402" s="43">
        <f t="shared" si="132"/>
        <v>13.278582810000001</v>
      </c>
      <c r="R402" s="43">
        <f t="shared" si="133"/>
        <v>-3.7003828099999998</v>
      </c>
      <c r="S402" s="45">
        <f t="shared" si="134"/>
        <v>-0.95262661157450312</v>
      </c>
      <c r="T402" s="76" t="s">
        <v>141</v>
      </c>
      <c r="U402" s="21"/>
      <c r="V402" s="22"/>
      <c r="X402" s="24"/>
    </row>
    <row r="403" spans="1:24" s="23" customFormat="1" ht="31.5" x14ac:dyDescent="0.25">
      <c r="A403" s="40" t="s">
        <v>749</v>
      </c>
      <c r="B403" s="93" t="s">
        <v>795</v>
      </c>
      <c r="C403" s="48" t="s">
        <v>796</v>
      </c>
      <c r="D403" s="43">
        <v>79.475835200000006</v>
      </c>
      <c r="E403" s="43">
        <v>37.496755199999996</v>
      </c>
      <c r="F403" s="43">
        <f t="shared" si="130"/>
        <v>41.97908000000001</v>
      </c>
      <c r="G403" s="44">
        <v>37.979080000000003</v>
      </c>
      <c r="H403" s="43">
        <f t="shared" si="131"/>
        <v>0</v>
      </c>
      <c r="I403" s="43">
        <v>0</v>
      </c>
      <c r="J403" s="43">
        <v>0</v>
      </c>
      <c r="K403" s="43">
        <v>0</v>
      </c>
      <c r="L403" s="43">
        <v>0</v>
      </c>
      <c r="M403" s="43">
        <v>0</v>
      </c>
      <c r="N403" s="43">
        <v>0</v>
      </c>
      <c r="O403" s="43">
        <v>37.979080000000003</v>
      </c>
      <c r="P403" s="43">
        <v>0</v>
      </c>
      <c r="Q403" s="43">
        <f t="shared" si="132"/>
        <v>41.97908000000001</v>
      </c>
      <c r="R403" s="43">
        <f t="shared" si="133"/>
        <v>0</v>
      </c>
      <c r="S403" s="45">
        <v>0</v>
      </c>
      <c r="T403" s="90" t="s">
        <v>31</v>
      </c>
      <c r="U403" s="21"/>
      <c r="V403" s="22"/>
      <c r="X403" s="24"/>
    </row>
    <row r="404" spans="1:24" s="23" customFormat="1" ht="38.25" customHeight="1" x14ac:dyDescent="0.25">
      <c r="A404" s="40" t="s">
        <v>749</v>
      </c>
      <c r="B404" s="93" t="s">
        <v>797</v>
      </c>
      <c r="C404" s="48" t="s">
        <v>798</v>
      </c>
      <c r="D404" s="43">
        <v>26.690999999999999</v>
      </c>
      <c r="E404" s="43">
        <v>0.88500000000000001</v>
      </c>
      <c r="F404" s="43">
        <f t="shared" si="130"/>
        <v>25.805999999999997</v>
      </c>
      <c r="G404" s="44">
        <v>3.9143999999999997</v>
      </c>
      <c r="H404" s="43">
        <f t="shared" si="131"/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3.9143999999999997</v>
      </c>
      <c r="P404" s="43">
        <v>0</v>
      </c>
      <c r="Q404" s="43">
        <f t="shared" si="132"/>
        <v>25.805999999999997</v>
      </c>
      <c r="R404" s="43">
        <f t="shared" si="133"/>
        <v>0</v>
      </c>
      <c r="S404" s="45">
        <v>0</v>
      </c>
      <c r="T404" s="90" t="s">
        <v>31</v>
      </c>
      <c r="U404" s="21"/>
      <c r="V404" s="22"/>
      <c r="X404" s="24"/>
    </row>
    <row r="405" spans="1:24" s="23" customFormat="1" ht="37.5" customHeight="1" x14ac:dyDescent="0.25">
      <c r="A405" s="40" t="s">
        <v>749</v>
      </c>
      <c r="B405" s="93" t="s">
        <v>799</v>
      </c>
      <c r="C405" s="48" t="s">
        <v>800</v>
      </c>
      <c r="D405" s="43">
        <v>459.83923517120002</v>
      </c>
      <c r="E405" s="43">
        <v>31.61927953</v>
      </c>
      <c r="F405" s="43">
        <f t="shared" si="130"/>
        <v>428.21995564120004</v>
      </c>
      <c r="G405" s="44">
        <v>15.028879999999997</v>
      </c>
      <c r="H405" s="43">
        <f t="shared" si="131"/>
        <v>1.5393204700000001</v>
      </c>
      <c r="I405" s="43">
        <v>0.79112372600000003</v>
      </c>
      <c r="J405" s="43">
        <v>1.5393204700000001</v>
      </c>
      <c r="K405" s="43">
        <v>0</v>
      </c>
      <c r="L405" s="43">
        <v>0</v>
      </c>
      <c r="M405" s="43">
        <v>0</v>
      </c>
      <c r="N405" s="43">
        <v>0</v>
      </c>
      <c r="O405" s="43">
        <v>14.237756273999997</v>
      </c>
      <c r="P405" s="43">
        <v>0</v>
      </c>
      <c r="Q405" s="43">
        <f t="shared" si="132"/>
        <v>426.68063517120004</v>
      </c>
      <c r="R405" s="43">
        <f t="shared" si="133"/>
        <v>0.74819674400000002</v>
      </c>
      <c r="S405" s="45">
        <f t="shared" si="134"/>
        <v>0.94573923068008203</v>
      </c>
      <c r="T405" s="90" t="s">
        <v>141</v>
      </c>
      <c r="U405" s="21"/>
      <c r="V405" s="22"/>
      <c r="X405" s="24"/>
    </row>
    <row r="406" spans="1:24" s="23" customFormat="1" ht="35.25" customHeight="1" x14ac:dyDescent="0.25">
      <c r="A406" s="40" t="s">
        <v>749</v>
      </c>
      <c r="B406" s="93" t="s">
        <v>801</v>
      </c>
      <c r="C406" s="48" t="s">
        <v>802</v>
      </c>
      <c r="D406" s="43">
        <v>89.858599999999996</v>
      </c>
      <c r="E406" s="43">
        <v>0</v>
      </c>
      <c r="F406" s="43">
        <f t="shared" si="130"/>
        <v>89.858599999999996</v>
      </c>
      <c r="G406" s="44">
        <v>2.4</v>
      </c>
      <c r="H406" s="43">
        <f t="shared" si="131"/>
        <v>0</v>
      </c>
      <c r="I406" s="43">
        <v>0</v>
      </c>
      <c r="J406" s="43">
        <v>0</v>
      </c>
      <c r="K406" s="43">
        <v>0</v>
      </c>
      <c r="L406" s="43">
        <v>0</v>
      </c>
      <c r="M406" s="43">
        <v>0</v>
      </c>
      <c r="N406" s="43">
        <v>0</v>
      </c>
      <c r="O406" s="43">
        <v>2.4</v>
      </c>
      <c r="P406" s="43">
        <v>0</v>
      </c>
      <c r="Q406" s="43">
        <f t="shared" si="132"/>
        <v>89.858599999999996</v>
      </c>
      <c r="R406" s="43">
        <f t="shared" si="133"/>
        <v>0</v>
      </c>
      <c r="S406" s="45">
        <v>0</v>
      </c>
      <c r="T406" s="90" t="s">
        <v>31</v>
      </c>
      <c r="U406" s="21"/>
      <c r="V406" s="22"/>
      <c r="X406" s="24"/>
    </row>
    <row r="407" spans="1:24" s="23" customFormat="1" ht="31.5" x14ac:dyDescent="0.25">
      <c r="A407" s="53" t="s">
        <v>749</v>
      </c>
      <c r="B407" s="66" t="s">
        <v>803</v>
      </c>
      <c r="C407" s="50" t="s">
        <v>804</v>
      </c>
      <c r="D407" s="43" t="s">
        <v>31</v>
      </c>
      <c r="E407" s="43" t="s">
        <v>31</v>
      </c>
      <c r="F407" s="43" t="s">
        <v>31</v>
      </c>
      <c r="G407" s="43" t="s">
        <v>31</v>
      </c>
      <c r="H407" s="43">
        <f>J407+L407+N407+P407</f>
        <v>1.5703893600000001</v>
      </c>
      <c r="I407" s="43" t="s">
        <v>31</v>
      </c>
      <c r="J407" s="43">
        <v>1.5703893600000001</v>
      </c>
      <c r="K407" s="43" t="s">
        <v>31</v>
      </c>
      <c r="L407" s="43">
        <v>0</v>
      </c>
      <c r="M407" s="43" t="s">
        <v>31</v>
      </c>
      <c r="N407" s="43">
        <v>0</v>
      </c>
      <c r="O407" s="43" t="s">
        <v>31</v>
      </c>
      <c r="P407" s="43">
        <v>0</v>
      </c>
      <c r="Q407" s="43" t="s">
        <v>31</v>
      </c>
      <c r="R407" s="43" t="s">
        <v>31</v>
      </c>
      <c r="S407" s="51" t="s">
        <v>31</v>
      </c>
      <c r="T407" s="74" t="s">
        <v>141</v>
      </c>
      <c r="U407" s="21"/>
      <c r="V407" s="22"/>
      <c r="X407" s="24"/>
    </row>
    <row r="408" spans="1:24" s="23" customFormat="1" ht="31.5" x14ac:dyDescent="0.25">
      <c r="A408" s="40" t="s">
        <v>749</v>
      </c>
      <c r="B408" s="93" t="s">
        <v>805</v>
      </c>
      <c r="C408" s="48" t="s">
        <v>806</v>
      </c>
      <c r="D408" s="43">
        <v>108</v>
      </c>
      <c r="E408" s="43">
        <v>6.6572242699999995</v>
      </c>
      <c r="F408" s="43">
        <f t="shared" si="130"/>
        <v>101.34277573</v>
      </c>
      <c r="G408" s="44">
        <v>0</v>
      </c>
      <c r="H408" s="43">
        <f>J408+L408+N408+P408</f>
        <v>8.8826412099999992</v>
      </c>
      <c r="I408" s="43">
        <v>0</v>
      </c>
      <c r="J408" s="43">
        <v>8.8826412099999992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f t="shared" si="132"/>
        <v>92.460134519999997</v>
      </c>
      <c r="R408" s="43">
        <f t="shared" si="133"/>
        <v>8.8826412099999992</v>
      </c>
      <c r="S408" s="45">
        <v>1</v>
      </c>
      <c r="T408" s="76" t="s">
        <v>141</v>
      </c>
      <c r="U408" s="21"/>
      <c r="V408" s="22"/>
      <c r="X408" s="24"/>
    </row>
    <row r="409" spans="1:24" s="23" customFormat="1" ht="27" customHeight="1" x14ac:dyDescent="0.25">
      <c r="A409" s="40" t="s">
        <v>749</v>
      </c>
      <c r="B409" s="93" t="s">
        <v>807</v>
      </c>
      <c r="C409" s="48" t="s">
        <v>808</v>
      </c>
      <c r="D409" s="43" t="s">
        <v>31</v>
      </c>
      <c r="E409" s="43" t="s">
        <v>31</v>
      </c>
      <c r="F409" s="43" t="s">
        <v>31</v>
      </c>
      <c r="G409" s="43" t="s">
        <v>31</v>
      </c>
      <c r="H409" s="43">
        <f t="shared" ref="H409" si="135">J409+L409+N409+P409</f>
        <v>1.37615712</v>
      </c>
      <c r="I409" s="43" t="s">
        <v>31</v>
      </c>
      <c r="J409" s="43">
        <v>1.37615712</v>
      </c>
      <c r="K409" s="43" t="s">
        <v>31</v>
      </c>
      <c r="L409" s="43">
        <v>0</v>
      </c>
      <c r="M409" s="43" t="s">
        <v>31</v>
      </c>
      <c r="N409" s="43">
        <v>0</v>
      </c>
      <c r="O409" s="43" t="s">
        <v>31</v>
      </c>
      <c r="P409" s="43">
        <v>0</v>
      </c>
      <c r="Q409" s="43" t="s">
        <v>31</v>
      </c>
      <c r="R409" s="43" t="s">
        <v>31</v>
      </c>
      <c r="S409" s="51" t="s">
        <v>31</v>
      </c>
      <c r="T409" s="46" t="s">
        <v>141</v>
      </c>
      <c r="U409" s="21"/>
      <c r="V409" s="22"/>
      <c r="X409" s="24"/>
    </row>
    <row r="410" spans="1:24" s="23" customFormat="1" x14ac:dyDescent="0.25">
      <c r="A410" s="40" t="s">
        <v>749</v>
      </c>
      <c r="B410" s="93" t="s">
        <v>809</v>
      </c>
      <c r="C410" s="48" t="s">
        <v>810</v>
      </c>
      <c r="D410" s="43">
        <v>18.094799999999999</v>
      </c>
      <c r="E410" s="43">
        <v>0.39997199999999999</v>
      </c>
      <c r="F410" s="43">
        <f t="shared" si="130"/>
        <v>17.694828000000001</v>
      </c>
      <c r="G410" s="44">
        <v>17.614799999999999</v>
      </c>
      <c r="H410" s="43">
        <f>J410+L410+N410+P410</f>
        <v>0</v>
      </c>
      <c r="I410" s="43">
        <v>0</v>
      </c>
      <c r="J410" s="43">
        <v>0</v>
      </c>
      <c r="K410" s="43">
        <v>0</v>
      </c>
      <c r="L410" s="43">
        <v>0</v>
      </c>
      <c r="M410" s="43">
        <v>0</v>
      </c>
      <c r="N410" s="43">
        <v>0</v>
      </c>
      <c r="O410" s="43">
        <v>17.614799999999999</v>
      </c>
      <c r="P410" s="43">
        <v>0</v>
      </c>
      <c r="Q410" s="43">
        <f t="shared" si="132"/>
        <v>17.694828000000001</v>
      </c>
      <c r="R410" s="43">
        <f>H410-(I410+K410)</f>
        <v>0</v>
      </c>
      <c r="S410" s="45">
        <v>0</v>
      </c>
      <c r="T410" s="46" t="s">
        <v>31</v>
      </c>
      <c r="U410" s="21"/>
      <c r="V410" s="22"/>
      <c r="X410" s="24"/>
    </row>
    <row r="411" spans="1:24" s="23" customFormat="1" ht="47.25" x14ac:dyDescent="0.25">
      <c r="A411" s="40" t="s">
        <v>749</v>
      </c>
      <c r="B411" s="93" t="s">
        <v>811</v>
      </c>
      <c r="C411" s="48" t="s">
        <v>812</v>
      </c>
      <c r="D411" s="43">
        <v>94.501327999999987</v>
      </c>
      <c r="E411" s="43">
        <v>0</v>
      </c>
      <c r="F411" s="43">
        <f t="shared" si="130"/>
        <v>94.501327999999987</v>
      </c>
      <c r="G411" s="44">
        <v>4.1590800000000003</v>
      </c>
      <c r="H411" s="43">
        <f>J411+L411+N411+P411</f>
        <v>0</v>
      </c>
      <c r="I411" s="43">
        <v>0</v>
      </c>
      <c r="J411" s="43">
        <v>0</v>
      </c>
      <c r="K411" s="43">
        <v>0</v>
      </c>
      <c r="L411" s="43">
        <v>0</v>
      </c>
      <c r="M411" s="43">
        <v>0</v>
      </c>
      <c r="N411" s="43">
        <v>0</v>
      </c>
      <c r="O411" s="43">
        <v>4.1590800000000003</v>
      </c>
      <c r="P411" s="43">
        <v>0</v>
      </c>
      <c r="Q411" s="43">
        <f t="shared" si="132"/>
        <v>94.501327999999987</v>
      </c>
      <c r="R411" s="43">
        <f>H411-(I411+K411)</f>
        <v>0</v>
      </c>
      <c r="S411" s="45">
        <v>0</v>
      </c>
      <c r="T411" s="46" t="s">
        <v>31</v>
      </c>
      <c r="U411" s="21"/>
      <c r="V411" s="22"/>
      <c r="X411" s="24"/>
    </row>
    <row r="412" spans="1:24" s="23" customFormat="1" ht="31.5" x14ac:dyDescent="0.25">
      <c r="A412" s="40" t="s">
        <v>749</v>
      </c>
      <c r="B412" s="93" t="s">
        <v>813</v>
      </c>
      <c r="C412" s="48" t="s">
        <v>814</v>
      </c>
      <c r="D412" s="43">
        <v>1.44072</v>
      </c>
      <c r="E412" s="43">
        <v>0</v>
      </c>
      <c r="F412" s="43">
        <f t="shared" si="130"/>
        <v>1.44072</v>
      </c>
      <c r="G412" s="44">
        <v>1.44072</v>
      </c>
      <c r="H412" s="43">
        <f>J412+L412+N412+P412</f>
        <v>0.98639999999999994</v>
      </c>
      <c r="I412" s="43">
        <v>0</v>
      </c>
      <c r="J412" s="43">
        <v>0</v>
      </c>
      <c r="K412" s="43">
        <v>0</v>
      </c>
      <c r="L412" s="43">
        <v>0.98639999999999994</v>
      </c>
      <c r="M412" s="43">
        <v>0</v>
      </c>
      <c r="N412" s="43">
        <v>0</v>
      </c>
      <c r="O412" s="43">
        <v>1.44072</v>
      </c>
      <c r="P412" s="43">
        <v>0</v>
      </c>
      <c r="Q412" s="43">
        <f t="shared" si="132"/>
        <v>0.45432000000000006</v>
      </c>
      <c r="R412" s="43">
        <f>H412-(I412+K412)</f>
        <v>0.98639999999999994</v>
      </c>
      <c r="S412" s="45">
        <v>1</v>
      </c>
      <c r="T412" s="46" t="s">
        <v>164</v>
      </c>
      <c r="U412" s="21"/>
      <c r="V412" s="22"/>
      <c r="X412" s="24"/>
    </row>
    <row r="413" spans="1:24" s="23" customFormat="1" ht="31.5" x14ac:dyDescent="0.25">
      <c r="A413" s="40" t="s">
        <v>749</v>
      </c>
      <c r="B413" s="93" t="s">
        <v>815</v>
      </c>
      <c r="C413" s="48" t="s">
        <v>816</v>
      </c>
      <c r="D413" s="43">
        <v>4.9789992000000005</v>
      </c>
      <c r="E413" s="43">
        <v>0</v>
      </c>
      <c r="F413" s="43">
        <f t="shared" si="130"/>
        <v>4.9789992000000005</v>
      </c>
      <c r="G413" s="44">
        <v>4.9789992000000005</v>
      </c>
      <c r="H413" s="43">
        <f>J413+L413+N413+P413</f>
        <v>0</v>
      </c>
      <c r="I413" s="43">
        <v>0</v>
      </c>
      <c r="J413" s="43">
        <v>0</v>
      </c>
      <c r="K413" s="43">
        <v>0</v>
      </c>
      <c r="L413" s="43">
        <v>0</v>
      </c>
      <c r="M413" s="43">
        <v>0</v>
      </c>
      <c r="N413" s="43">
        <v>0</v>
      </c>
      <c r="O413" s="43">
        <v>4.9789992000000005</v>
      </c>
      <c r="P413" s="43">
        <v>0</v>
      </c>
      <c r="Q413" s="43">
        <f t="shared" si="132"/>
        <v>4.9789992000000005</v>
      </c>
      <c r="R413" s="43">
        <f>H413-(I413+K413)</f>
        <v>0</v>
      </c>
      <c r="S413" s="45">
        <v>0</v>
      </c>
      <c r="T413" s="46" t="s">
        <v>31</v>
      </c>
      <c r="U413" s="21"/>
      <c r="V413" s="22"/>
      <c r="X413" s="24"/>
    </row>
    <row r="414" spans="1:24" s="23" customFormat="1" ht="47.25" x14ac:dyDescent="0.25">
      <c r="A414" s="31" t="s">
        <v>817</v>
      </c>
      <c r="B414" s="36" t="s">
        <v>287</v>
      </c>
      <c r="C414" s="33" t="s">
        <v>30</v>
      </c>
      <c r="D414" s="34">
        <f t="shared" ref="D414:R414" si="136">D415</f>
        <v>0</v>
      </c>
      <c r="E414" s="34">
        <f t="shared" si="136"/>
        <v>0</v>
      </c>
      <c r="F414" s="34">
        <f t="shared" si="136"/>
        <v>0</v>
      </c>
      <c r="G414" s="34">
        <f t="shared" si="136"/>
        <v>0</v>
      </c>
      <c r="H414" s="34">
        <f t="shared" si="136"/>
        <v>0</v>
      </c>
      <c r="I414" s="34">
        <f t="shared" si="136"/>
        <v>0</v>
      </c>
      <c r="J414" s="34">
        <f t="shared" si="136"/>
        <v>0</v>
      </c>
      <c r="K414" s="34">
        <f t="shared" si="136"/>
        <v>0</v>
      </c>
      <c r="L414" s="34">
        <f t="shared" si="136"/>
        <v>0</v>
      </c>
      <c r="M414" s="34">
        <f t="shared" si="136"/>
        <v>0</v>
      </c>
      <c r="N414" s="34">
        <f t="shared" si="136"/>
        <v>0</v>
      </c>
      <c r="O414" s="34">
        <f t="shared" si="136"/>
        <v>0</v>
      </c>
      <c r="P414" s="34">
        <f t="shared" si="136"/>
        <v>0</v>
      </c>
      <c r="Q414" s="34">
        <f t="shared" si="136"/>
        <v>0</v>
      </c>
      <c r="R414" s="34">
        <f t="shared" si="136"/>
        <v>0</v>
      </c>
      <c r="S414" s="29">
        <v>0</v>
      </c>
      <c r="T414" s="35" t="s">
        <v>31</v>
      </c>
      <c r="U414" s="21"/>
      <c r="V414" s="22"/>
      <c r="X414" s="24"/>
    </row>
    <row r="415" spans="1:24" s="23" customFormat="1" x14ac:dyDescent="0.25">
      <c r="A415" s="31" t="s">
        <v>818</v>
      </c>
      <c r="B415" s="36" t="s">
        <v>819</v>
      </c>
      <c r="C415" s="33" t="s">
        <v>30</v>
      </c>
      <c r="D415" s="34">
        <f t="shared" ref="D415:P415" si="137">SUM(D416:D417)</f>
        <v>0</v>
      </c>
      <c r="E415" s="34">
        <f t="shared" si="137"/>
        <v>0</v>
      </c>
      <c r="F415" s="34">
        <f t="shared" si="137"/>
        <v>0</v>
      </c>
      <c r="G415" s="34">
        <f t="shared" si="137"/>
        <v>0</v>
      </c>
      <c r="H415" s="34">
        <f t="shared" si="137"/>
        <v>0</v>
      </c>
      <c r="I415" s="34">
        <f>SUM(I416:I417)</f>
        <v>0</v>
      </c>
      <c r="J415" s="34">
        <f t="shared" si="137"/>
        <v>0</v>
      </c>
      <c r="K415" s="34">
        <f>SUM(K416:K417)</f>
        <v>0</v>
      </c>
      <c r="L415" s="34">
        <f t="shared" si="137"/>
        <v>0</v>
      </c>
      <c r="M415" s="34">
        <f>SUM(M416:M417)</f>
        <v>0</v>
      </c>
      <c r="N415" s="34">
        <f t="shared" si="137"/>
        <v>0</v>
      </c>
      <c r="O415" s="34">
        <f t="shared" si="137"/>
        <v>0</v>
      </c>
      <c r="P415" s="34">
        <f t="shared" si="137"/>
        <v>0</v>
      </c>
      <c r="Q415" s="34">
        <f>SUM(Q416:Q417)</f>
        <v>0</v>
      </c>
      <c r="R415" s="34">
        <f>SUM(R416:R417)</f>
        <v>0</v>
      </c>
      <c r="S415" s="29">
        <v>0</v>
      </c>
      <c r="T415" s="35" t="s">
        <v>31</v>
      </c>
      <c r="U415" s="21"/>
      <c r="V415" s="22"/>
      <c r="X415" s="24"/>
    </row>
    <row r="416" spans="1:24" s="23" customFormat="1" ht="47.25" x14ac:dyDescent="0.25">
      <c r="A416" s="31" t="s">
        <v>820</v>
      </c>
      <c r="B416" s="36" t="s">
        <v>291</v>
      </c>
      <c r="C416" s="33" t="s">
        <v>30</v>
      </c>
      <c r="D416" s="34">
        <v>0</v>
      </c>
      <c r="E416" s="34">
        <v>0</v>
      </c>
      <c r="F416" s="34">
        <v>0</v>
      </c>
      <c r="G416" s="34">
        <v>0</v>
      </c>
      <c r="H416" s="34">
        <v>0</v>
      </c>
      <c r="I416" s="34">
        <v>0</v>
      </c>
      <c r="J416" s="34">
        <v>0</v>
      </c>
      <c r="K416" s="34">
        <v>0</v>
      </c>
      <c r="L416" s="34">
        <v>0</v>
      </c>
      <c r="M416" s="34">
        <v>0</v>
      </c>
      <c r="N416" s="34">
        <v>0</v>
      </c>
      <c r="O416" s="34">
        <v>0</v>
      </c>
      <c r="P416" s="34">
        <v>0</v>
      </c>
      <c r="Q416" s="34">
        <v>0</v>
      </c>
      <c r="R416" s="34">
        <v>0</v>
      </c>
      <c r="S416" s="29">
        <v>0</v>
      </c>
      <c r="T416" s="35" t="s">
        <v>31</v>
      </c>
      <c r="U416" s="21"/>
      <c r="V416" s="22"/>
      <c r="X416" s="24"/>
    </row>
    <row r="417" spans="1:24" s="23" customFormat="1" ht="31.5" x14ac:dyDescent="0.25">
      <c r="A417" s="31" t="s">
        <v>821</v>
      </c>
      <c r="B417" s="36" t="s">
        <v>293</v>
      </c>
      <c r="C417" s="33" t="s">
        <v>30</v>
      </c>
      <c r="D417" s="34">
        <f t="shared" ref="D417:R417" si="138">SUM(D418:D418)</f>
        <v>0</v>
      </c>
      <c r="E417" s="34">
        <f t="shared" si="138"/>
        <v>0</v>
      </c>
      <c r="F417" s="34">
        <f t="shared" si="138"/>
        <v>0</v>
      </c>
      <c r="G417" s="34">
        <f t="shared" si="138"/>
        <v>0</v>
      </c>
      <c r="H417" s="34">
        <f t="shared" si="138"/>
        <v>0</v>
      </c>
      <c r="I417" s="34">
        <f t="shared" si="138"/>
        <v>0</v>
      </c>
      <c r="J417" s="34">
        <f t="shared" si="138"/>
        <v>0</v>
      </c>
      <c r="K417" s="34">
        <f t="shared" si="138"/>
        <v>0</v>
      </c>
      <c r="L417" s="34">
        <f t="shared" si="138"/>
        <v>0</v>
      </c>
      <c r="M417" s="34">
        <f t="shared" si="138"/>
        <v>0</v>
      </c>
      <c r="N417" s="34">
        <f t="shared" si="138"/>
        <v>0</v>
      </c>
      <c r="O417" s="34">
        <f t="shared" si="138"/>
        <v>0</v>
      </c>
      <c r="P417" s="34">
        <f t="shared" si="138"/>
        <v>0</v>
      </c>
      <c r="Q417" s="34">
        <f t="shared" si="138"/>
        <v>0</v>
      </c>
      <c r="R417" s="34">
        <f t="shared" si="138"/>
        <v>0</v>
      </c>
      <c r="S417" s="29">
        <v>0</v>
      </c>
      <c r="T417" s="35" t="s">
        <v>31</v>
      </c>
      <c r="U417" s="21"/>
      <c r="V417" s="22"/>
      <c r="X417" s="24"/>
    </row>
    <row r="418" spans="1:24" s="23" customFormat="1" x14ac:dyDescent="0.25">
      <c r="A418" s="31" t="s">
        <v>822</v>
      </c>
      <c r="B418" s="36" t="s">
        <v>295</v>
      </c>
      <c r="C418" s="33" t="s">
        <v>30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29">
        <v>0</v>
      </c>
      <c r="T418" s="35" t="s">
        <v>31</v>
      </c>
      <c r="U418" s="21"/>
      <c r="V418" s="22"/>
      <c r="X418" s="24"/>
    </row>
    <row r="419" spans="1:24" s="23" customFormat="1" ht="47.25" x14ac:dyDescent="0.25">
      <c r="A419" s="31" t="s">
        <v>823</v>
      </c>
      <c r="B419" s="36" t="s">
        <v>291</v>
      </c>
      <c r="C419" s="33" t="s">
        <v>30</v>
      </c>
      <c r="D419" s="34">
        <v>0</v>
      </c>
      <c r="E419" s="34">
        <v>0</v>
      </c>
      <c r="F419" s="34">
        <v>0</v>
      </c>
      <c r="G419" s="34">
        <v>0</v>
      </c>
      <c r="H419" s="34">
        <v>0</v>
      </c>
      <c r="I419" s="34">
        <v>0</v>
      </c>
      <c r="J419" s="34">
        <v>0</v>
      </c>
      <c r="K419" s="34">
        <v>0</v>
      </c>
      <c r="L419" s="34">
        <v>0</v>
      </c>
      <c r="M419" s="34">
        <v>0</v>
      </c>
      <c r="N419" s="34">
        <v>0</v>
      </c>
      <c r="O419" s="34">
        <v>0</v>
      </c>
      <c r="P419" s="34">
        <v>0</v>
      </c>
      <c r="Q419" s="34">
        <v>0</v>
      </c>
      <c r="R419" s="34">
        <v>0</v>
      </c>
      <c r="S419" s="29">
        <v>0</v>
      </c>
      <c r="T419" s="35" t="s">
        <v>31</v>
      </c>
      <c r="U419" s="21"/>
      <c r="V419" s="22"/>
      <c r="X419" s="24"/>
    </row>
    <row r="420" spans="1:24" s="23" customFormat="1" ht="31.5" x14ac:dyDescent="0.25">
      <c r="A420" s="31" t="s">
        <v>824</v>
      </c>
      <c r="B420" s="36" t="s">
        <v>293</v>
      </c>
      <c r="C420" s="33" t="s">
        <v>30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34">
        <v>0</v>
      </c>
      <c r="Q420" s="34">
        <v>0</v>
      </c>
      <c r="R420" s="34">
        <v>0</v>
      </c>
      <c r="S420" s="29">
        <v>0</v>
      </c>
      <c r="T420" s="35" t="s">
        <v>31</v>
      </c>
      <c r="U420" s="21"/>
      <c r="V420" s="22"/>
      <c r="X420" s="24"/>
    </row>
    <row r="421" spans="1:24" s="23" customFormat="1" x14ac:dyDescent="0.25">
      <c r="A421" s="31" t="s">
        <v>825</v>
      </c>
      <c r="B421" s="32" t="s">
        <v>299</v>
      </c>
      <c r="C421" s="33" t="s">
        <v>30</v>
      </c>
      <c r="D421" s="34">
        <f t="shared" ref="D421:P421" si="139">SUM(D423:D425,D422)</f>
        <v>2432.7583046509999</v>
      </c>
      <c r="E421" s="34">
        <f t="shared" si="139"/>
        <v>1762.8330807100001</v>
      </c>
      <c r="F421" s="34">
        <f t="shared" si="139"/>
        <v>669.92522394099979</v>
      </c>
      <c r="G421" s="34">
        <f t="shared" si="139"/>
        <v>152.49850368</v>
      </c>
      <c r="H421" s="34">
        <f t="shared" si="139"/>
        <v>19.883580119999998</v>
      </c>
      <c r="I421" s="34">
        <f>SUM(I423:I425,I422)</f>
        <v>3.9277047700000001</v>
      </c>
      <c r="J421" s="34">
        <f t="shared" si="139"/>
        <v>16.142900429999997</v>
      </c>
      <c r="K421" s="34">
        <f>SUM(K423:K425,K422)</f>
        <v>5.8517391200000004</v>
      </c>
      <c r="L421" s="34">
        <f t="shared" si="139"/>
        <v>3.7406796899999999</v>
      </c>
      <c r="M421" s="34">
        <f>SUM(M423:M425,M422)</f>
        <v>18.407270229999998</v>
      </c>
      <c r="N421" s="34">
        <f t="shared" si="139"/>
        <v>0</v>
      </c>
      <c r="O421" s="34">
        <f t="shared" si="139"/>
        <v>124.31178955999998</v>
      </c>
      <c r="P421" s="34">
        <f t="shared" si="139"/>
        <v>0</v>
      </c>
      <c r="Q421" s="34">
        <f>SUM(Q423:Q425,Q422)</f>
        <v>650.04164382099975</v>
      </c>
      <c r="R421" s="34">
        <f>SUM(R423:R425,R422)</f>
        <v>10.104136229999998</v>
      </c>
      <c r="S421" s="29">
        <f t="shared" ref="S421:S431" si="140">R421/(I421+K421)</f>
        <v>1.0332015136701191</v>
      </c>
      <c r="T421" s="35" t="s">
        <v>31</v>
      </c>
      <c r="U421" s="21"/>
      <c r="V421" s="22"/>
      <c r="X421" s="24"/>
    </row>
    <row r="422" spans="1:24" s="23" customFormat="1" ht="31.5" x14ac:dyDescent="0.25">
      <c r="A422" s="31" t="s">
        <v>826</v>
      </c>
      <c r="B422" s="32" t="s">
        <v>301</v>
      </c>
      <c r="C422" s="33" t="s">
        <v>30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29">
        <v>0</v>
      </c>
      <c r="T422" s="35" t="s">
        <v>31</v>
      </c>
      <c r="U422" s="21"/>
      <c r="V422" s="22"/>
      <c r="X422" s="24"/>
    </row>
    <row r="423" spans="1:24" s="23" customFormat="1" x14ac:dyDescent="0.25">
      <c r="A423" s="31" t="s">
        <v>827</v>
      </c>
      <c r="B423" s="32" t="s">
        <v>303</v>
      </c>
      <c r="C423" s="33" t="s">
        <v>30</v>
      </c>
      <c r="D423" s="34">
        <v>0</v>
      </c>
      <c r="E423" s="34">
        <v>0</v>
      </c>
      <c r="F423" s="34">
        <v>0</v>
      </c>
      <c r="G423" s="34">
        <v>0</v>
      </c>
      <c r="H423" s="34">
        <v>0</v>
      </c>
      <c r="I423" s="34">
        <v>0</v>
      </c>
      <c r="J423" s="34">
        <v>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34">
        <v>0</v>
      </c>
      <c r="Q423" s="34">
        <v>0</v>
      </c>
      <c r="R423" s="34">
        <v>0</v>
      </c>
      <c r="S423" s="29">
        <v>0</v>
      </c>
      <c r="T423" s="35" t="s">
        <v>31</v>
      </c>
      <c r="U423" s="21"/>
      <c r="V423" s="22"/>
      <c r="X423" s="24"/>
    </row>
    <row r="424" spans="1:24" s="23" customFormat="1" x14ac:dyDescent="0.25">
      <c r="A424" s="31" t="s">
        <v>828</v>
      </c>
      <c r="B424" s="32" t="s">
        <v>307</v>
      </c>
      <c r="C424" s="33" t="s">
        <v>30</v>
      </c>
      <c r="D424" s="34">
        <v>0</v>
      </c>
      <c r="E424" s="34">
        <v>0</v>
      </c>
      <c r="F424" s="34">
        <v>0</v>
      </c>
      <c r="G424" s="34">
        <v>0</v>
      </c>
      <c r="H424" s="34">
        <v>0</v>
      </c>
      <c r="I424" s="34">
        <v>0</v>
      </c>
      <c r="J424" s="34">
        <v>0</v>
      </c>
      <c r="K424" s="34">
        <v>0</v>
      </c>
      <c r="L424" s="34">
        <v>0</v>
      </c>
      <c r="M424" s="34">
        <v>0</v>
      </c>
      <c r="N424" s="34">
        <v>0</v>
      </c>
      <c r="O424" s="34">
        <v>0</v>
      </c>
      <c r="P424" s="34">
        <v>0</v>
      </c>
      <c r="Q424" s="34">
        <v>0</v>
      </c>
      <c r="R424" s="34">
        <v>0</v>
      </c>
      <c r="S424" s="29">
        <v>0</v>
      </c>
      <c r="T424" s="35" t="s">
        <v>31</v>
      </c>
      <c r="U424" s="21"/>
      <c r="V424" s="22"/>
      <c r="X424" s="24"/>
    </row>
    <row r="425" spans="1:24" s="23" customFormat="1" x14ac:dyDescent="0.25">
      <c r="A425" s="31" t="s">
        <v>829</v>
      </c>
      <c r="B425" s="32" t="s">
        <v>315</v>
      </c>
      <c r="C425" s="33" t="s">
        <v>30</v>
      </c>
      <c r="D425" s="34">
        <f>SUM(D426:D427)</f>
        <v>2432.7583046509999</v>
      </c>
      <c r="E425" s="34">
        <f t="shared" ref="E425:P425" si="141">SUM(E426:E427)</f>
        <v>1762.8330807100001</v>
      </c>
      <c r="F425" s="34">
        <f t="shared" si="141"/>
        <v>669.92522394099979</v>
      </c>
      <c r="G425" s="34">
        <f t="shared" si="141"/>
        <v>152.49850368</v>
      </c>
      <c r="H425" s="34">
        <f t="shared" si="141"/>
        <v>19.883580119999998</v>
      </c>
      <c r="I425" s="34">
        <f>SUM(I426:I427)</f>
        <v>3.9277047700000001</v>
      </c>
      <c r="J425" s="34">
        <f t="shared" si="141"/>
        <v>16.142900429999997</v>
      </c>
      <c r="K425" s="34">
        <f>SUM(K426:K427)</f>
        <v>5.8517391200000004</v>
      </c>
      <c r="L425" s="34">
        <f t="shared" si="141"/>
        <v>3.7406796899999999</v>
      </c>
      <c r="M425" s="34">
        <f>SUM(M426:M427)</f>
        <v>18.407270229999998</v>
      </c>
      <c r="N425" s="34">
        <f t="shared" si="141"/>
        <v>0</v>
      </c>
      <c r="O425" s="34">
        <f t="shared" si="141"/>
        <v>124.31178955999998</v>
      </c>
      <c r="P425" s="34">
        <f t="shared" si="141"/>
        <v>0</v>
      </c>
      <c r="Q425" s="34">
        <f>SUM(Q426:Q427)</f>
        <v>650.04164382099975</v>
      </c>
      <c r="R425" s="34">
        <f>SUM(R426:R427)</f>
        <v>10.104136229999998</v>
      </c>
      <c r="S425" s="29">
        <f t="shared" si="140"/>
        <v>1.0332015136701191</v>
      </c>
      <c r="T425" s="96" t="s">
        <v>31</v>
      </c>
      <c r="U425" s="21"/>
      <c r="V425" s="22"/>
      <c r="X425" s="24"/>
    </row>
    <row r="426" spans="1:24" s="23" customFormat="1" ht="47.25" x14ac:dyDescent="0.25">
      <c r="A426" s="40" t="s">
        <v>829</v>
      </c>
      <c r="B426" s="58" t="s">
        <v>830</v>
      </c>
      <c r="C426" s="50" t="s">
        <v>831</v>
      </c>
      <c r="D426" s="43">
        <v>1901.1876326429999</v>
      </c>
      <c r="E426" s="43">
        <v>1430.4213357800002</v>
      </c>
      <c r="F426" s="43">
        <f>D426-E426</f>
        <v>470.76629686299975</v>
      </c>
      <c r="G426" s="44">
        <v>45.416911889999994</v>
      </c>
      <c r="H426" s="43">
        <f>J426+L426+N426+P426</f>
        <v>19.880668369999999</v>
      </c>
      <c r="I426" s="43">
        <v>3.0751808199999999</v>
      </c>
      <c r="J426" s="43">
        <v>16.139988679999998</v>
      </c>
      <c r="K426" s="43">
        <v>5.8517391200000004</v>
      </c>
      <c r="L426" s="43">
        <v>3.7406796899999999</v>
      </c>
      <c r="M426" s="43">
        <v>18.407270229999998</v>
      </c>
      <c r="N426" s="43">
        <v>0</v>
      </c>
      <c r="O426" s="43">
        <v>18.082721719999999</v>
      </c>
      <c r="P426" s="43">
        <v>0</v>
      </c>
      <c r="Q426" s="43">
        <f>F426-H426</f>
        <v>450.88562849299973</v>
      </c>
      <c r="R426" s="43">
        <f>H426-(I426+K426)</f>
        <v>10.953748429999997</v>
      </c>
      <c r="S426" s="45">
        <f t="shared" si="140"/>
        <v>1.2270467869794737</v>
      </c>
      <c r="T426" s="91" t="s">
        <v>141</v>
      </c>
      <c r="U426" s="21"/>
      <c r="V426" s="22"/>
      <c r="X426" s="24"/>
    </row>
    <row r="427" spans="1:24" s="23" customFormat="1" ht="63" x14ac:dyDescent="0.25">
      <c r="A427" s="40" t="s">
        <v>829</v>
      </c>
      <c r="B427" s="58" t="s">
        <v>832</v>
      </c>
      <c r="C427" s="50" t="s">
        <v>833</v>
      </c>
      <c r="D427" s="43">
        <v>531.57067200799997</v>
      </c>
      <c r="E427" s="43">
        <v>332.41174493</v>
      </c>
      <c r="F427" s="43">
        <f>D427-E427</f>
        <v>199.15892707799998</v>
      </c>
      <c r="G427" s="44">
        <v>107.08159178999999</v>
      </c>
      <c r="H427" s="43">
        <f>J427+L427+N427+P427</f>
        <v>2.9117499999999998E-3</v>
      </c>
      <c r="I427" s="43">
        <v>0.85252395000000003</v>
      </c>
      <c r="J427" s="43">
        <v>2.9117499999999998E-3</v>
      </c>
      <c r="K427" s="43">
        <v>0</v>
      </c>
      <c r="L427" s="43">
        <v>0</v>
      </c>
      <c r="M427" s="43">
        <v>0</v>
      </c>
      <c r="N427" s="43">
        <v>0</v>
      </c>
      <c r="O427" s="43">
        <v>106.22906783999998</v>
      </c>
      <c r="P427" s="43">
        <v>0</v>
      </c>
      <c r="Q427" s="43">
        <f>F427-H427</f>
        <v>199.15601532799997</v>
      </c>
      <c r="R427" s="43">
        <f>H427-(I427+K427)</f>
        <v>-0.84961220000000004</v>
      </c>
      <c r="S427" s="45">
        <f t="shared" si="140"/>
        <v>-0.99658455343102093</v>
      </c>
      <c r="T427" s="46" t="s">
        <v>834</v>
      </c>
      <c r="U427" s="21"/>
      <c r="V427" s="22"/>
      <c r="X427" s="24"/>
    </row>
    <row r="428" spans="1:24" s="23" customFormat="1" ht="31.5" x14ac:dyDescent="0.25">
      <c r="A428" s="83" t="s">
        <v>835</v>
      </c>
      <c r="B428" s="36" t="s">
        <v>330</v>
      </c>
      <c r="C428" s="33" t="s">
        <v>30</v>
      </c>
      <c r="D428" s="34">
        <v>0</v>
      </c>
      <c r="E428" s="34">
        <v>0</v>
      </c>
      <c r="F428" s="34">
        <v>0</v>
      </c>
      <c r="G428" s="34">
        <v>0</v>
      </c>
      <c r="H428" s="34">
        <v>0</v>
      </c>
      <c r="I428" s="34">
        <v>0</v>
      </c>
      <c r="J428" s="34">
        <v>0</v>
      </c>
      <c r="K428" s="34">
        <v>0</v>
      </c>
      <c r="L428" s="34">
        <v>0</v>
      </c>
      <c r="M428" s="34">
        <v>0</v>
      </c>
      <c r="N428" s="34">
        <v>0</v>
      </c>
      <c r="O428" s="34">
        <v>0</v>
      </c>
      <c r="P428" s="34">
        <v>0</v>
      </c>
      <c r="Q428" s="34">
        <v>0</v>
      </c>
      <c r="R428" s="34">
        <v>0</v>
      </c>
      <c r="S428" s="29">
        <v>0</v>
      </c>
      <c r="T428" s="35" t="s">
        <v>31</v>
      </c>
      <c r="U428" s="21"/>
      <c r="V428" s="22"/>
      <c r="X428" s="24"/>
    </row>
    <row r="429" spans="1:24" s="23" customFormat="1" ht="33" customHeight="1" x14ac:dyDescent="0.25">
      <c r="A429" s="31" t="s">
        <v>836</v>
      </c>
      <c r="B429" s="36" t="s">
        <v>332</v>
      </c>
      <c r="C429" s="33" t="s">
        <v>30</v>
      </c>
      <c r="D429" s="34">
        <f>SUM(D430:D501)</f>
        <v>916.45869233071198</v>
      </c>
      <c r="E429" s="34">
        <f t="shared" ref="E429:R429" si="142">SUM(E430:E501)</f>
        <v>230.93795273000001</v>
      </c>
      <c r="F429" s="34">
        <f t="shared" si="142"/>
        <v>685.52073960071198</v>
      </c>
      <c r="G429" s="34">
        <f t="shared" si="142"/>
        <v>338.75945452098239</v>
      </c>
      <c r="H429" s="34">
        <f t="shared" si="142"/>
        <v>39.607425779999993</v>
      </c>
      <c r="I429" s="34">
        <f t="shared" si="142"/>
        <v>11.214142152799999</v>
      </c>
      <c r="J429" s="34">
        <f t="shared" si="142"/>
        <v>5.2953E-2</v>
      </c>
      <c r="K429" s="34">
        <f t="shared" si="142"/>
        <v>61.851644363200002</v>
      </c>
      <c r="L429" s="34">
        <f t="shared" si="142"/>
        <v>39.55447277999999</v>
      </c>
      <c r="M429" s="34">
        <f t="shared" si="142"/>
        <v>52.97584291006001</v>
      </c>
      <c r="N429" s="34">
        <f t="shared" si="142"/>
        <v>0</v>
      </c>
      <c r="O429" s="34">
        <f t="shared" si="142"/>
        <v>212.71782509491999</v>
      </c>
      <c r="P429" s="34">
        <f t="shared" si="142"/>
        <v>0</v>
      </c>
      <c r="Q429" s="34">
        <f t="shared" si="142"/>
        <v>645.91331382071212</v>
      </c>
      <c r="R429" s="34">
        <f t="shared" si="142"/>
        <v>-33.458360736000003</v>
      </c>
      <c r="S429" s="29">
        <f t="shared" si="140"/>
        <v>-0.45792103707353188</v>
      </c>
      <c r="T429" s="96" t="s">
        <v>31</v>
      </c>
      <c r="U429" s="21"/>
      <c r="V429" s="22"/>
      <c r="X429" s="24"/>
    </row>
    <row r="430" spans="1:24" s="23" customFormat="1" ht="252" x14ac:dyDescent="0.25">
      <c r="A430" s="40" t="s">
        <v>836</v>
      </c>
      <c r="B430" s="58" t="s">
        <v>837</v>
      </c>
      <c r="C430" s="48" t="s">
        <v>838</v>
      </c>
      <c r="D430" s="43">
        <v>118.555365708</v>
      </c>
      <c r="E430" s="43">
        <v>58.21680825</v>
      </c>
      <c r="F430" s="43">
        <f t="shared" ref="F430:F493" si="143">D430-E430</f>
        <v>60.338557457999997</v>
      </c>
      <c r="G430" s="44">
        <v>33.949027808000004</v>
      </c>
      <c r="H430" s="43">
        <f t="shared" ref="H430:H493" si="144">J430+L430+N430+P430</f>
        <v>0</v>
      </c>
      <c r="I430" s="43">
        <v>10.070136312799999</v>
      </c>
      <c r="J430" s="43">
        <v>0</v>
      </c>
      <c r="K430" s="43">
        <v>23.878891495200001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f t="shared" ref="Q430:Q493" si="145">F430-H430</f>
        <v>60.338557457999997</v>
      </c>
      <c r="R430" s="43">
        <f t="shared" ref="R430:R493" si="146">H430-(I430+K430)</f>
        <v>-33.949027807999997</v>
      </c>
      <c r="S430" s="45">
        <f t="shared" si="140"/>
        <v>-1</v>
      </c>
      <c r="T430" s="56" t="s">
        <v>839</v>
      </c>
      <c r="U430" s="21"/>
      <c r="V430" s="22"/>
      <c r="X430" s="24"/>
    </row>
    <row r="431" spans="1:24" s="23" customFormat="1" ht="31.5" x14ac:dyDescent="0.25">
      <c r="A431" s="40" t="s">
        <v>836</v>
      </c>
      <c r="B431" s="58" t="s">
        <v>840</v>
      </c>
      <c r="C431" s="97" t="s">
        <v>841</v>
      </c>
      <c r="D431" s="43">
        <v>337.998861288</v>
      </c>
      <c r="E431" s="43">
        <v>122.48416207999999</v>
      </c>
      <c r="F431" s="43">
        <f t="shared" si="143"/>
        <v>215.51469920800002</v>
      </c>
      <c r="G431" s="44">
        <v>39.116758707999914</v>
      </c>
      <c r="H431" s="43">
        <f t="shared" si="144"/>
        <v>30.32349348</v>
      </c>
      <c r="I431" s="43">
        <v>1.1440058399999999</v>
      </c>
      <c r="J431" s="43">
        <v>0</v>
      </c>
      <c r="K431" s="43">
        <v>37.972752868000001</v>
      </c>
      <c r="L431" s="43">
        <v>30.32349348</v>
      </c>
      <c r="M431" s="43">
        <v>0</v>
      </c>
      <c r="N431" s="43">
        <v>0</v>
      </c>
      <c r="O431" s="43">
        <v>0</v>
      </c>
      <c r="P431" s="43">
        <v>0</v>
      </c>
      <c r="Q431" s="43">
        <f t="shared" si="145"/>
        <v>185.19120572800003</v>
      </c>
      <c r="R431" s="43">
        <f t="shared" si="146"/>
        <v>-8.7932652279999992</v>
      </c>
      <c r="S431" s="45">
        <f t="shared" si="140"/>
        <v>-0.22479534395066422</v>
      </c>
      <c r="T431" s="56" t="s">
        <v>842</v>
      </c>
      <c r="U431" s="21"/>
      <c r="V431" s="22"/>
      <c r="X431" s="24"/>
    </row>
    <row r="432" spans="1:24" s="23" customFormat="1" ht="42.75" customHeight="1" x14ac:dyDescent="0.25">
      <c r="A432" s="40" t="s">
        <v>836</v>
      </c>
      <c r="B432" s="58" t="s">
        <v>843</v>
      </c>
      <c r="C432" s="50" t="s">
        <v>844</v>
      </c>
      <c r="D432" s="43">
        <v>8.4</v>
      </c>
      <c r="E432" s="43">
        <v>0</v>
      </c>
      <c r="F432" s="43">
        <f t="shared" si="143"/>
        <v>8.4</v>
      </c>
      <c r="G432" s="44">
        <v>8.4</v>
      </c>
      <c r="H432" s="43">
        <f t="shared" si="144"/>
        <v>0</v>
      </c>
      <c r="I432" s="43">
        <v>0</v>
      </c>
      <c r="J432" s="43">
        <v>0</v>
      </c>
      <c r="K432" s="43">
        <v>0</v>
      </c>
      <c r="L432" s="43">
        <v>0</v>
      </c>
      <c r="M432" s="43">
        <v>0</v>
      </c>
      <c r="N432" s="43">
        <v>0</v>
      </c>
      <c r="O432" s="43">
        <v>8.4</v>
      </c>
      <c r="P432" s="43">
        <v>0</v>
      </c>
      <c r="Q432" s="43">
        <f t="shared" si="145"/>
        <v>8.4</v>
      </c>
      <c r="R432" s="43">
        <f t="shared" si="146"/>
        <v>0</v>
      </c>
      <c r="S432" s="45">
        <v>0</v>
      </c>
      <c r="T432" s="91" t="s">
        <v>31</v>
      </c>
      <c r="U432" s="21"/>
      <c r="V432" s="22"/>
      <c r="X432" s="24"/>
    </row>
    <row r="433" spans="1:24" s="23" customFormat="1" ht="31.5" x14ac:dyDescent="0.25">
      <c r="A433" s="40" t="s">
        <v>836</v>
      </c>
      <c r="B433" s="58" t="s">
        <v>845</v>
      </c>
      <c r="C433" s="50" t="s">
        <v>846</v>
      </c>
      <c r="D433" s="43">
        <v>158.4</v>
      </c>
      <c r="E433" s="43">
        <v>47.744999999999997</v>
      </c>
      <c r="F433" s="43">
        <f t="shared" si="143"/>
        <v>110.655</v>
      </c>
      <c r="G433" s="44">
        <v>55.2</v>
      </c>
      <c r="H433" s="43">
        <f t="shared" si="144"/>
        <v>0</v>
      </c>
      <c r="I433" s="43">
        <v>0</v>
      </c>
      <c r="J433" s="43">
        <v>0</v>
      </c>
      <c r="K433" s="43">
        <v>0</v>
      </c>
      <c r="L433" s="43">
        <v>0</v>
      </c>
      <c r="M433" s="43">
        <v>0</v>
      </c>
      <c r="N433" s="43">
        <v>0</v>
      </c>
      <c r="O433" s="43">
        <v>55.2</v>
      </c>
      <c r="P433" s="43">
        <v>0</v>
      </c>
      <c r="Q433" s="43">
        <f t="shared" si="145"/>
        <v>110.655</v>
      </c>
      <c r="R433" s="43">
        <f t="shared" si="146"/>
        <v>0</v>
      </c>
      <c r="S433" s="45">
        <v>0</v>
      </c>
      <c r="T433" s="91" t="s">
        <v>31</v>
      </c>
      <c r="U433" s="21"/>
      <c r="V433" s="22"/>
      <c r="X433" s="24"/>
    </row>
    <row r="434" spans="1:24" s="23" customFormat="1" ht="31.5" x14ac:dyDescent="0.25">
      <c r="A434" s="40" t="s">
        <v>836</v>
      </c>
      <c r="B434" s="58" t="s">
        <v>847</v>
      </c>
      <c r="C434" s="50" t="s">
        <v>848</v>
      </c>
      <c r="D434" s="43">
        <v>35.686799999999998</v>
      </c>
      <c r="E434" s="43">
        <v>0</v>
      </c>
      <c r="F434" s="43">
        <f t="shared" si="143"/>
        <v>35.686799999999998</v>
      </c>
      <c r="G434" s="44">
        <v>35.686799999999998</v>
      </c>
      <c r="H434" s="43">
        <f t="shared" si="144"/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35.686800000000005</v>
      </c>
      <c r="P434" s="43">
        <v>0</v>
      </c>
      <c r="Q434" s="43">
        <f t="shared" si="145"/>
        <v>35.686799999999998</v>
      </c>
      <c r="R434" s="43">
        <f t="shared" si="146"/>
        <v>0</v>
      </c>
      <c r="S434" s="45">
        <v>0</v>
      </c>
      <c r="T434" s="91" t="s">
        <v>31</v>
      </c>
      <c r="U434" s="21"/>
      <c r="V434" s="22"/>
      <c r="X434" s="24"/>
    </row>
    <row r="435" spans="1:24" s="23" customFormat="1" ht="31.5" x14ac:dyDescent="0.25">
      <c r="A435" s="40" t="s">
        <v>836</v>
      </c>
      <c r="B435" s="58" t="s">
        <v>849</v>
      </c>
      <c r="C435" s="50" t="s">
        <v>850</v>
      </c>
      <c r="D435" s="43">
        <v>0.93725099999999995</v>
      </c>
      <c r="E435" s="43">
        <v>0</v>
      </c>
      <c r="F435" s="43">
        <f t="shared" si="143"/>
        <v>0.93725099999999995</v>
      </c>
      <c r="G435" s="44">
        <v>0.93725099999999995</v>
      </c>
      <c r="H435" s="43">
        <f t="shared" si="144"/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0.93725099999999995</v>
      </c>
      <c r="P435" s="43">
        <v>0</v>
      </c>
      <c r="Q435" s="43">
        <f t="shared" si="145"/>
        <v>0.93725099999999995</v>
      </c>
      <c r="R435" s="43">
        <f t="shared" si="146"/>
        <v>0</v>
      </c>
      <c r="S435" s="45">
        <v>0</v>
      </c>
      <c r="T435" s="91" t="s">
        <v>31</v>
      </c>
      <c r="U435" s="21"/>
      <c r="V435" s="22"/>
      <c r="X435" s="24"/>
    </row>
    <row r="436" spans="1:24" s="23" customFormat="1" x14ac:dyDescent="0.25">
      <c r="A436" s="40" t="s">
        <v>836</v>
      </c>
      <c r="B436" s="58" t="s">
        <v>851</v>
      </c>
      <c r="C436" s="50" t="s">
        <v>852</v>
      </c>
      <c r="D436" s="43">
        <v>0.67087439999999998</v>
      </c>
      <c r="E436" s="43">
        <v>0</v>
      </c>
      <c r="F436" s="43">
        <f t="shared" si="143"/>
        <v>0.67087439999999998</v>
      </c>
      <c r="G436" s="44">
        <v>0.67087439999999998</v>
      </c>
      <c r="H436" s="43">
        <f t="shared" si="144"/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0.67087439999999998</v>
      </c>
      <c r="N436" s="43">
        <v>0</v>
      </c>
      <c r="O436" s="43">
        <v>0</v>
      </c>
      <c r="P436" s="43">
        <v>0</v>
      </c>
      <c r="Q436" s="43">
        <f t="shared" si="145"/>
        <v>0.67087439999999998</v>
      </c>
      <c r="R436" s="43">
        <f t="shared" si="146"/>
        <v>0</v>
      </c>
      <c r="S436" s="45">
        <v>0</v>
      </c>
      <c r="T436" s="46" t="s">
        <v>31</v>
      </c>
      <c r="U436" s="21"/>
      <c r="V436" s="22"/>
      <c r="X436" s="24"/>
    </row>
    <row r="437" spans="1:24" s="23" customFormat="1" ht="31.5" x14ac:dyDescent="0.25">
      <c r="A437" s="53" t="s">
        <v>836</v>
      </c>
      <c r="B437" s="66" t="s">
        <v>853</v>
      </c>
      <c r="C437" s="98" t="s">
        <v>854</v>
      </c>
      <c r="D437" s="43">
        <v>0.24</v>
      </c>
      <c r="E437" s="43">
        <v>0</v>
      </c>
      <c r="F437" s="43">
        <f t="shared" si="143"/>
        <v>0.24</v>
      </c>
      <c r="G437" s="44">
        <v>0.24</v>
      </c>
      <c r="H437" s="43">
        <f t="shared" si="144"/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0.24</v>
      </c>
      <c r="N437" s="43">
        <v>0</v>
      </c>
      <c r="O437" s="43">
        <v>0</v>
      </c>
      <c r="P437" s="43">
        <v>0</v>
      </c>
      <c r="Q437" s="43">
        <f t="shared" si="145"/>
        <v>0.24</v>
      </c>
      <c r="R437" s="43">
        <f t="shared" si="146"/>
        <v>0</v>
      </c>
      <c r="S437" s="45">
        <v>0</v>
      </c>
      <c r="T437" s="56" t="s">
        <v>31</v>
      </c>
      <c r="U437" s="21"/>
      <c r="V437" s="22"/>
      <c r="X437" s="24"/>
    </row>
    <row r="438" spans="1:24" s="23" customFormat="1" ht="24.75" customHeight="1" x14ac:dyDescent="0.25">
      <c r="A438" s="40" t="s">
        <v>836</v>
      </c>
      <c r="B438" s="58" t="s">
        <v>855</v>
      </c>
      <c r="C438" s="50" t="s">
        <v>856</v>
      </c>
      <c r="D438" s="43">
        <v>0.24</v>
      </c>
      <c r="E438" s="43">
        <v>0</v>
      </c>
      <c r="F438" s="43">
        <f t="shared" si="143"/>
        <v>0.24</v>
      </c>
      <c r="G438" s="44">
        <v>0.24</v>
      </c>
      <c r="H438" s="43">
        <f t="shared" si="144"/>
        <v>0.216</v>
      </c>
      <c r="I438" s="43">
        <v>0</v>
      </c>
      <c r="J438" s="43">
        <v>0</v>
      </c>
      <c r="K438" s="43">
        <v>0</v>
      </c>
      <c r="L438" s="43">
        <v>0.216</v>
      </c>
      <c r="M438" s="43">
        <v>0.24</v>
      </c>
      <c r="N438" s="43">
        <v>0</v>
      </c>
      <c r="O438" s="43">
        <v>0</v>
      </c>
      <c r="P438" s="43">
        <v>0</v>
      </c>
      <c r="Q438" s="43">
        <f t="shared" si="145"/>
        <v>2.3999999999999994E-2</v>
      </c>
      <c r="R438" s="43">
        <f t="shared" si="146"/>
        <v>0.216</v>
      </c>
      <c r="S438" s="45">
        <v>1</v>
      </c>
      <c r="T438" s="46" t="s">
        <v>857</v>
      </c>
      <c r="U438" s="21"/>
      <c r="V438" s="22"/>
      <c r="X438" s="24"/>
    </row>
    <row r="439" spans="1:24" s="23" customFormat="1" ht="25.5" customHeight="1" x14ac:dyDescent="0.25">
      <c r="A439" s="40" t="s">
        <v>836</v>
      </c>
      <c r="B439" s="58" t="s">
        <v>858</v>
      </c>
      <c r="C439" s="50" t="s">
        <v>859</v>
      </c>
      <c r="D439" s="43">
        <v>9.6000000000000002E-2</v>
      </c>
      <c r="E439" s="43">
        <v>0</v>
      </c>
      <c r="F439" s="43">
        <f t="shared" si="143"/>
        <v>9.6000000000000002E-2</v>
      </c>
      <c r="G439" s="44">
        <v>9.6000000000000002E-2</v>
      </c>
      <c r="H439" s="43">
        <f t="shared" si="144"/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9.6000000000000002E-2</v>
      </c>
      <c r="N439" s="43">
        <v>0</v>
      </c>
      <c r="O439" s="43">
        <v>0</v>
      </c>
      <c r="P439" s="43">
        <v>0</v>
      </c>
      <c r="Q439" s="43">
        <f t="shared" si="145"/>
        <v>9.6000000000000002E-2</v>
      </c>
      <c r="R439" s="43">
        <f t="shared" si="146"/>
        <v>0</v>
      </c>
      <c r="S439" s="45">
        <v>0</v>
      </c>
      <c r="T439" s="46" t="s">
        <v>31</v>
      </c>
      <c r="U439" s="21"/>
      <c r="V439" s="22"/>
      <c r="X439" s="24"/>
    </row>
    <row r="440" spans="1:24" s="23" customFormat="1" ht="31.5" x14ac:dyDescent="0.25">
      <c r="A440" s="40" t="s">
        <v>836</v>
      </c>
      <c r="B440" s="58" t="s">
        <v>860</v>
      </c>
      <c r="C440" s="50" t="s">
        <v>861</v>
      </c>
      <c r="D440" s="43">
        <v>0.24</v>
      </c>
      <c r="E440" s="43">
        <v>0</v>
      </c>
      <c r="F440" s="43">
        <f t="shared" si="143"/>
        <v>0.24</v>
      </c>
      <c r="G440" s="44">
        <v>0.24</v>
      </c>
      <c r="H440" s="43">
        <f t="shared" si="144"/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0.24</v>
      </c>
      <c r="N440" s="43">
        <v>0</v>
      </c>
      <c r="O440" s="43">
        <v>0</v>
      </c>
      <c r="P440" s="43">
        <v>0</v>
      </c>
      <c r="Q440" s="43">
        <f t="shared" si="145"/>
        <v>0.24</v>
      </c>
      <c r="R440" s="43">
        <f t="shared" si="146"/>
        <v>0</v>
      </c>
      <c r="S440" s="45">
        <v>0</v>
      </c>
      <c r="T440" s="91" t="s">
        <v>31</v>
      </c>
      <c r="U440" s="21"/>
      <c r="V440" s="22"/>
      <c r="X440" s="24"/>
    </row>
    <row r="441" spans="1:24" s="23" customFormat="1" ht="31.5" x14ac:dyDescent="0.25">
      <c r="A441" s="40" t="s">
        <v>836</v>
      </c>
      <c r="B441" s="58" t="s">
        <v>862</v>
      </c>
      <c r="C441" s="50" t="s">
        <v>863</v>
      </c>
      <c r="D441" s="43">
        <v>1.44</v>
      </c>
      <c r="E441" s="43">
        <v>0</v>
      </c>
      <c r="F441" s="43">
        <f t="shared" si="143"/>
        <v>1.44</v>
      </c>
      <c r="G441" s="44">
        <v>1.44</v>
      </c>
      <c r="H441" s="43">
        <f t="shared" si="144"/>
        <v>0.72</v>
      </c>
      <c r="I441" s="43">
        <v>0</v>
      </c>
      <c r="J441" s="43">
        <v>0</v>
      </c>
      <c r="K441" s="43">
        <v>0</v>
      </c>
      <c r="L441" s="43">
        <v>0.72</v>
      </c>
      <c r="M441" s="43">
        <v>1.44</v>
      </c>
      <c r="N441" s="43">
        <v>0</v>
      </c>
      <c r="O441" s="43">
        <v>0</v>
      </c>
      <c r="P441" s="43">
        <v>0</v>
      </c>
      <c r="Q441" s="43">
        <f t="shared" si="145"/>
        <v>0.72</v>
      </c>
      <c r="R441" s="43">
        <f t="shared" si="146"/>
        <v>0.72</v>
      </c>
      <c r="S441" s="45">
        <v>1</v>
      </c>
      <c r="T441" s="46" t="s">
        <v>857</v>
      </c>
      <c r="U441" s="21"/>
      <c r="V441" s="22"/>
      <c r="X441" s="24"/>
    </row>
    <row r="442" spans="1:24" s="23" customFormat="1" ht="47.25" x14ac:dyDescent="0.25">
      <c r="A442" s="40" t="s">
        <v>836</v>
      </c>
      <c r="B442" s="58" t="s">
        <v>864</v>
      </c>
      <c r="C442" s="50" t="s">
        <v>865</v>
      </c>
      <c r="D442" s="43">
        <v>0.32400000000000001</v>
      </c>
      <c r="E442" s="43">
        <v>0</v>
      </c>
      <c r="F442" s="43">
        <f t="shared" si="143"/>
        <v>0.32400000000000001</v>
      </c>
      <c r="G442" s="44">
        <v>0.32400000000000001</v>
      </c>
      <c r="H442" s="43">
        <f t="shared" si="144"/>
        <v>0.19331999999999999</v>
      </c>
      <c r="I442" s="43">
        <v>0</v>
      </c>
      <c r="J442" s="43">
        <v>0</v>
      </c>
      <c r="K442" s="43">
        <v>0</v>
      </c>
      <c r="L442" s="43">
        <v>0.19331999999999999</v>
      </c>
      <c r="M442" s="43">
        <v>0.32400000000000001</v>
      </c>
      <c r="N442" s="43">
        <v>0</v>
      </c>
      <c r="O442" s="43">
        <v>0</v>
      </c>
      <c r="P442" s="43">
        <v>0</v>
      </c>
      <c r="Q442" s="43">
        <f t="shared" si="145"/>
        <v>0.13068000000000002</v>
      </c>
      <c r="R442" s="43">
        <f t="shared" si="146"/>
        <v>0.19331999999999999</v>
      </c>
      <c r="S442" s="45">
        <v>1</v>
      </c>
      <c r="T442" s="46" t="s">
        <v>857</v>
      </c>
      <c r="U442" s="21"/>
      <c r="V442" s="22"/>
      <c r="X442" s="24"/>
    </row>
    <row r="443" spans="1:24" s="23" customFormat="1" ht="31.5" x14ac:dyDescent="0.25">
      <c r="A443" s="40" t="s">
        <v>836</v>
      </c>
      <c r="B443" s="58" t="s">
        <v>866</v>
      </c>
      <c r="C443" s="50" t="s">
        <v>867</v>
      </c>
      <c r="D443" s="43">
        <v>0.28799999999999998</v>
      </c>
      <c r="E443" s="43">
        <v>0</v>
      </c>
      <c r="F443" s="43">
        <f t="shared" si="143"/>
        <v>0.28799999999999998</v>
      </c>
      <c r="G443" s="44">
        <v>0.28799999999999998</v>
      </c>
      <c r="H443" s="43">
        <f t="shared" si="144"/>
        <v>0.29963519999999999</v>
      </c>
      <c r="I443" s="43">
        <v>0</v>
      </c>
      <c r="J443" s="43">
        <v>0</v>
      </c>
      <c r="K443" s="43">
        <v>0</v>
      </c>
      <c r="L443" s="43">
        <v>0.29963519999999999</v>
      </c>
      <c r="M443" s="43">
        <v>0.28799999999999998</v>
      </c>
      <c r="N443" s="43">
        <v>0</v>
      </c>
      <c r="O443" s="43">
        <v>0</v>
      </c>
      <c r="P443" s="43">
        <v>0</v>
      </c>
      <c r="Q443" s="43">
        <f t="shared" si="145"/>
        <v>-1.1635200000000012E-2</v>
      </c>
      <c r="R443" s="43">
        <f t="shared" si="146"/>
        <v>0.29963519999999999</v>
      </c>
      <c r="S443" s="45">
        <v>1</v>
      </c>
      <c r="T443" s="46" t="s">
        <v>857</v>
      </c>
      <c r="U443" s="21"/>
      <c r="V443" s="22"/>
      <c r="X443" s="24"/>
    </row>
    <row r="444" spans="1:24" s="23" customFormat="1" ht="31.5" x14ac:dyDescent="0.25">
      <c r="A444" s="40" t="s">
        <v>836</v>
      </c>
      <c r="B444" s="58" t="s">
        <v>868</v>
      </c>
      <c r="C444" s="50" t="s">
        <v>869</v>
      </c>
      <c r="D444" s="43">
        <v>1.44</v>
      </c>
      <c r="E444" s="43">
        <v>0</v>
      </c>
      <c r="F444" s="43">
        <f t="shared" si="143"/>
        <v>1.44</v>
      </c>
      <c r="G444" s="44">
        <v>1.44</v>
      </c>
      <c r="H444" s="43">
        <f t="shared" si="144"/>
        <v>1.044</v>
      </c>
      <c r="I444" s="43">
        <v>0</v>
      </c>
      <c r="J444" s="43">
        <v>0</v>
      </c>
      <c r="K444" s="43">
        <v>0</v>
      </c>
      <c r="L444" s="43">
        <v>1.044</v>
      </c>
      <c r="M444" s="43">
        <v>1.44</v>
      </c>
      <c r="N444" s="43">
        <v>0</v>
      </c>
      <c r="O444" s="43">
        <v>0</v>
      </c>
      <c r="P444" s="43">
        <v>0</v>
      </c>
      <c r="Q444" s="43">
        <f t="shared" si="145"/>
        <v>0.39599999999999991</v>
      </c>
      <c r="R444" s="43">
        <f t="shared" si="146"/>
        <v>1.044</v>
      </c>
      <c r="S444" s="45">
        <v>1</v>
      </c>
      <c r="T444" s="46" t="s">
        <v>857</v>
      </c>
      <c r="U444" s="21"/>
      <c r="V444" s="22"/>
      <c r="X444" s="24"/>
    </row>
    <row r="445" spans="1:24" s="23" customFormat="1" ht="31.5" x14ac:dyDescent="0.25">
      <c r="A445" s="40" t="s">
        <v>836</v>
      </c>
      <c r="B445" s="58" t="s">
        <v>870</v>
      </c>
      <c r="C445" s="50" t="s">
        <v>871</v>
      </c>
      <c r="D445" s="43">
        <v>1.44</v>
      </c>
      <c r="E445" s="43">
        <v>0</v>
      </c>
      <c r="F445" s="43">
        <f t="shared" si="143"/>
        <v>1.44</v>
      </c>
      <c r="G445" s="44">
        <v>1.44</v>
      </c>
      <c r="H445" s="43">
        <f t="shared" si="144"/>
        <v>1.044</v>
      </c>
      <c r="I445" s="43">
        <v>0</v>
      </c>
      <c r="J445" s="43">
        <v>0</v>
      </c>
      <c r="K445" s="43">
        <v>0</v>
      </c>
      <c r="L445" s="43">
        <v>1.044</v>
      </c>
      <c r="M445" s="43">
        <v>0</v>
      </c>
      <c r="N445" s="43">
        <v>0</v>
      </c>
      <c r="O445" s="43">
        <v>1.44</v>
      </c>
      <c r="P445" s="43">
        <v>0</v>
      </c>
      <c r="Q445" s="43">
        <f t="shared" si="145"/>
        <v>0.39599999999999991</v>
      </c>
      <c r="R445" s="43">
        <f t="shared" si="146"/>
        <v>1.044</v>
      </c>
      <c r="S445" s="45">
        <v>1</v>
      </c>
      <c r="T445" s="46" t="s">
        <v>857</v>
      </c>
      <c r="U445" s="21"/>
      <c r="V445" s="22"/>
      <c r="X445" s="24"/>
    </row>
    <row r="446" spans="1:24" s="23" customFormat="1" ht="31.5" x14ac:dyDescent="0.25">
      <c r="A446" s="40" t="s">
        <v>836</v>
      </c>
      <c r="B446" s="58" t="s">
        <v>872</v>
      </c>
      <c r="C446" s="50" t="s">
        <v>873</v>
      </c>
      <c r="D446" s="43">
        <v>0.52617600000000009</v>
      </c>
      <c r="E446" s="43">
        <v>0</v>
      </c>
      <c r="F446" s="43">
        <f t="shared" si="143"/>
        <v>0.52617600000000009</v>
      </c>
      <c r="G446" s="44">
        <v>0.52617600000000009</v>
      </c>
      <c r="H446" s="43">
        <f t="shared" si="144"/>
        <v>0.60200155</v>
      </c>
      <c r="I446" s="43">
        <v>0</v>
      </c>
      <c r="J446" s="43">
        <v>0</v>
      </c>
      <c r="K446" s="43">
        <v>0</v>
      </c>
      <c r="L446" s="43">
        <v>0.60200155</v>
      </c>
      <c r="M446" s="43">
        <v>0.52617600000000009</v>
      </c>
      <c r="N446" s="43">
        <v>0</v>
      </c>
      <c r="O446" s="43">
        <v>0</v>
      </c>
      <c r="P446" s="43">
        <v>0</v>
      </c>
      <c r="Q446" s="43">
        <f t="shared" si="145"/>
        <v>-7.5825549999999908E-2</v>
      </c>
      <c r="R446" s="43">
        <f t="shared" si="146"/>
        <v>0.60200155</v>
      </c>
      <c r="S446" s="45">
        <v>1</v>
      </c>
      <c r="T446" s="46" t="s">
        <v>857</v>
      </c>
      <c r="U446" s="21"/>
      <c r="V446" s="22"/>
      <c r="X446" s="24"/>
    </row>
    <row r="447" spans="1:24" s="23" customFormat="1" ht="31.5" x14ac:dyDescent="0.25">
      <c r="A447" s="40" t="s">
        <v>836</v>
      </c>
      <c r="B447" s="58" t="s">
        <v>874</v>
      </c>
      <c r="C447" s="50" t="s">
        <v>875</v>
      </c>
      <c r="D447" s="43">
        <v>0.19731599999999999</v>
      </c>
      <c r="E447" s="43">
        <v>0</v>
      </c>
      <c r="F447" s="43">
        <f t="shared" si="143"/>
        <v>0.19731599999999999</v>
      </c>
      <c r="G447" s="44">
        <v>0.19731599999999999</v>
      </c>
      <c r="H447" s="43">
        <f t="shared" si="144"/>
        <v>0</v>
      </c>
      <c r="I447" s="43">
        <v>0</v>
      </c>
      <c r="J447" s="43">
        <v>0</v>
      </c>
      <c r="K447" s="43">
        <v>0</v>
      </c>
      <c r="L447" s="43">
        <v>0</v>
      </c>
      <c r="M447" s="43">
        <v>0.19731599999999999</v>
      </c>
      <c r="N447" s="43">
        <v>0</v>
      </c>
      <c r="O447" s="43">
        <v>0</v>
      </c>
      <c r="P447" s="43">
        <v>0</v>
      </c>
      <c r="Q447" s="43">
        <f t="shared" si="145"/>
        <v>0.19731599999999999</v>
      </c>
      <c r="R447" s="43">
        <f t="shared" si="146"/>
        <v>0</v>
      </c>
      <c r="S447" s="45">
        <v>0</v>
      </c>
      <c r="T447" s="91" t="s">
        <v>31</v>
      </c>
      <c r="U447" s="21"/>
      <c r="V447" s="22"/>
      <c r="X447" s="24"/>
    </row>
    <row r="448" spans="1:24" s="23" customFormat="1" ht="31.5" x14ac:dyDescent="0.25">
      <c r="A448" s="40" t="s">
        <v>836</v>
      </c>
      <c r="B448" s="58" t="s">
        <v>876</v>
      </c>
      <c r="C448" s="50" t="s">
        <v>877</v>
      </c>
      <c r="D448" s="43">
        <v>1.62</v>
      </c>
      <c r="E448" s="43">
        <v>0</v>
      </c>
      <c r="F448" s="43">
        <f t="shared" si="143"/>
        <v>1.62</v>
      </c>
      <c r="G448" s="44">
        <v>1.62</v>
      </c>
      <c r="H448" s="43">
        <f t="shared" si="144"/>
        <v>1.8654837500000001</v>
      </c>
      <c r="I448" s="43">
        <v>0</v>
      </c>
      <c r="J448" s="43">
        <v>0</v>
      </c>
      <c r="K448" s="43">
        <v>0</v>
      </c>
      <c r="L448" s="43">
        <v>1.8654837500000001</v>
      </c>
      <c r="M448" s="43">
        <v>1.62</v>
      </c>
      <c r="N448" s="43">
        <v>0</v>
      </c>
      <c r="O448" s="43">
        <v>0</v>
      </c>
      <c r="P448" s="43">
        <v>0</v>
      </c>
      <c r="Q448" s="43">
        <f t="shared" si="145"/>
        <v>-0.24548375</v>
      </c>
      <c r="R448" s="43">
        <f t="shared" si="146"/>
        <v>1.8654837500000001</v>
      </c>
      <c r="S448" s="45">
        <v>1</v>
      </c>
      <c r="T448" s="46" t="s">
        <v>857</v>
      </c>
      <c r="U448" s="21"/>
      <c r="V448" s="22"/>
      <c r="X448" s="24"/>
    </row>
    <row r="449" spans="1:24" s="23" customFormat="1" ht="31.5" x14ac:dyDescent="0.25">
      <c r="A449" s="40" t="s">
        <v>836</v>
      </c>
      <c r="B449" s="58" t="s">
        <v>878</v>
      </c>
      <c r="C449" s="50" t="s">
        <v>879</v>
      </c>
      <c r="D449" s="43">
        <v>0.48</v>
      </c>
      <c r="E449" s="43">
        <v>0</v>
      </c>
      <c r="F449" s="43">
        <f t="shared" si="143"/>
        <v>0.48</v>
      </c>
      <c r="G449" s="44">
        <v>0.48</v>
      </c>
      <c r="H449" s="43">
        <f t="shared" si="144"/>
        <v>0</v>
      </c>
      <c r="I449" s="43"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0.48</v>
      </c>
      <c r="P449" s="43">
        <v>0</v>
      </c>
      <c r="Q449" s="43">
        <f t="shared" si="145"/>
        <v>0.48</v>
      </c>
      <c r="R449" s="43">
        <f t="shared" si="146"/>
        <v>0</v>
      </c>
      <c r="S449" s="45">
        <v>0</v>
      </c>
      <c r="T449" s="46" t="s">
        <v>31</v>
      </c>
      <c r="U449" s="21"/>
      <c r="V449" s="22"/>
      <c r="X449" s="24"/>
    </row>
    <row r="450" spans="1:24" s="23" customFormat="1" ht="47.25" x14ac:dyDescent="0.25">
      <c r="A450" s="40" t="s">
        <v>836</v>
      </c>
      <c r="B450" s="58" t="s">
        <v>880</v>
      </c>
      <c r="C450" s="50" t="s">
        <v>881</v>
      </c>
      <c r="D450" s="43">
        <v>0.96</v>
      </c>
      <c r="E450" s="43">
        <v>0</v>
      </c>
      <c r="F450" s="43">
        <f t="shared" si="143"/>
        <v>0.96</v>
      </c>
      <c r="G450" s="44">
        <v>0.96</v>
      </c>
      <c r="H450" s="43">
        <f t="shared" si="144"/>
        <v>0</v>
      </c>
      <c r="I450" s="43">
        <v>0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0.96</v>
      </c>
      <c r="P450" s="43">
        <v>0</v>
      </c>
      <c r="Q450" s="43">
        <f t="shared" si="145"/>
        <v>0.96</v>
      </c>
      <c r="R450" s="43">
        <f t="shared" si="146"/>
        <v>0</v>
      </c>
      <c r="S450" s="45">
        <v>0</v>
      </c>
      <c r="T450" s="46" t="s">
        <v>31</v>
      </c>
      <c r="U450" s="21"/>
      <c r="V450" s="22"/>
      <c r="X450" s="24"/>
    </row>
    <row r="451" spans="1:24" s="23" customFormat="1" ht="31.5" x14ac:dyDescent="0.25">
      <c r="A451" s="40" t="s">
        <v>836</v>
      </c>
      <c r="B451" s="58" t="s">
        <v>882</v>
      </c>
      <c r="C451" s="50" t="s">
        <v>883</v>
      </c>
      <c r="D451" s="43">
        <v>2.4</v>
      </c>
      <c r="E451" s="43">
        <v>0</v>
      </c>
      <c r="F451" s="43">
        <f t="shared" si="143"/>
        <v>2.4</v>
      </c>
      <c r="G451" s="44">
        <v>2.4</v>
      </c>
      <c r="H451" s="43">
        <f t="shared" si="144"/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2.4</v>
      </c>
      <c r="P451" s="43">
        <v>0</v>
      </c>
      <c r="Q451" s="43">
        <f t="shared" si="145"/>
        <v>2.4</v>
      </c>
      <c r="R451" s="43">
        <f t="shared" si="146"/>
        <v>0</v>
      </c>
      <c r="S451" s="45">
        <v>0</v>
      </c>
      <c r="T451" s="46" t="s">
        <v>31</v>
      </c>
      <c r="U451" s="21"/>
      <c r="V451" s="22"/>
      <c r="X451" s="24"/>
    </row>
    <row r="452" spans="1:24" s="23" customFormat="1" ht="31.5" x14ac:dyDescent="0.25">
      <c r="A452" s="40" t="s">
        <v>836</v>
      </c>
      <c r="B452" s="58" t="s">
        <v>884</v>
      </c>
      <c r="C452" s="50" t="s">
        <v>885</v>
      </c>
      <c r="D452" s="43">
        <v>0.145068</v>
      </c>
      <c r="E452" s="43">
        <v>0</v>
      </c>
      <c r="F452" s="43">
        <f t="shared" si="143"/>
        <v>0.145068</v>
      </c>
      <c r="G452" s="44">
        <v>0.145068</v>
      </c>
      <c r="H452" s="43">
        <f t="shared" si="144"/>
        <v>0</v>
      </c>
      <c r="I452" s="43">
        <v>0</v>
      </c>
      <c r="J452" s="43">
        <v>0</v>
      </c>
      <c r="K452" s="43">
        <v>0</v>
      </c>
      <c r="L452" s="43">
        <v>0</v>
      </c>
      <c r="M452" s="43">
        <v>0</v>
      </c>
      <c r="N452" s="43">
        <v>0</v>
      </c>
      <c r="O452" s="43">
        <v>0.145068</v>
      </c>
      <c r="P452" s="43">
        <v>0</v>
      </c>
      <c r="Q452" s="43">
        <f t="shared" si="145"/>
        <v>0.145068</v>
      </c>
      <c r="R452" s="43">
        <f t="shared" si="146"/>
        <v>0</v>
      </c>
      <c r="S452" s="45">
        <v>0</v>
      </c>
      <c r="T452" s="91" t="s">
        <v>31</v>
      </c>
      <c r="U452" s="21"/>
      <c r="V452" s="22"/>
      <c r="X452" s="24"/>
    </row>
    <row r="453" spans="1:24" s="23" customFormat="1" ht="31.5" x14ac:dyDescent="0.25">
      <c r="A453" s="40" t="s">
        <v>836</v>
      </c>
      <c r="B453" s="58" t="s">
        <v>886</v>
      </c>
      <c r="C453" s="50" t="s">
        <v>887</v>
      </c>
      <c r="D453" s="43">
        <v>0.12</v>
      </c>
      <c r="E453" s="43">
        <v>0</v>
      </c>
      <c r="F453" s="43">
        <f t="shared" si="143"/>
        <v>0.12</v>
      </c>
      <c r="G453" s="44">
        <v>0.12</v>
      </c>
      <c r="H453" s="43">
        <f t="shared" si="144"/>
        <v>7.4106000000000005E-2</v>
      </c>
      <c r="I453" s="43">
        <v>0</v>
      </c>
      <c r="J453" s="43">
        <v>0</v>
      </c>
      <c r="K453" s="43">
        <v>0</v>
      </c>
      <c r="L453" s="43">
        <v>7.4106000000000005E-2</v>
      </c>
      <c r="M453" s="43">
        <v>0</v>
      </c>
      <c r="N453" s="43">
        <v>0</v>
      </c>
      <c r="O453" s="43">
        <v>0.12</v>
      </c>
      <c r="P453" s="43">
        <v>0</v>
      </c>
      <c r="Q453" s="43">
        <f t="shared" si="145"/>
        <v>4.589399999999999E-2</v>
      </c>
      <c r="R453" s="43">
        <f t="shared" si="146"/>
        <v>7.4106000000000005E-2</v>
      </c>
      <c r="S453" s="45">
        <v>1</v>
      </c>
      <c r="T453" s="46" t="s">
        <v>857</v>
      </c>
      <c r="U453" s="21"/>
      <c r="V453" s="22"/>
      <c r="X453" s="24"/>
    </row>
    <row r="454" spans="1:24" s="23" customFormat="1" ht="47.25" x14ac:dyDescent="0.25">
      <c r="A454" s="40" t="s">
        <v>836</v>
      </c>
      <c r="B454" s="58" t="s">
        <v>888</v>
      </c>
      <c r="C454" s="50" t="s">
        <v>889</v>
      </c>
      <c r="D454" s="43">
        <v>0.19430609491525427</v>
      </c>
      <c r="E454" s="43">
        <v>0</v>
      </c>
      <c r="F454" s="43">
        <f t="shared" si="143"/>
        <v>0.19430609491525427</v>
      </c>
      <c r="G454" s="44">
        <v>0.19430609491525427</v>
      </c>
      <c r="H454" s="43">
        <f t="shared" si="144"/>
        <v>0</v>
      </c>
      <c r="I454" s="43">
        <v>0</v>
      </c>
      <c r="J454" s="43">
        <v>0</v>
      </c>
      <c r="K454" s="43">
        <v>0</v>
      </c>
      <c r="L454" s="43">
        <v>0</v>
      </c>
      <c r="M454" s="43">
        <v>0</v>
      </c>
      <c r="N454" s="43">
        <v>0</v>
      </c>
      <c r="O454" s="43">
        <v>0.19430609492000001</v>
      </c>
      <c r="P454" s="43">
        <v>0</v>
      </c>
      <c r="Q454" s="43">
        <f t="shared" si="145"/>
        <v>0.19430609491525427</v>
      </c>
      <c r="R454" s="43">
        <f t="shared" si="146"/>
        <v>0</v>
      </c>
      <c r="S454" s="45">
        <v>0</v>
      </c>
      <c r="T454" s="91" t="s">
        <v>31</v>
      </c>
      <c r="U454" s="21"/>
      <c r="V454" s="22"/>
      <c r="X454" s="24"/>
    </row>
    <row r="455" spans="1:24" s="23" customFormat="1" ht="31.5" x14ac:dyDescent="0.25">
      <c r="A455" s="40" t="s">
        <v>836</v>
      </c>
      <c r="B455" s="58" t="s">
        <v>890</v>
      </c>
      <c r="C455" s="50" t="s">
        <v>891</v>
      </c>
      <c r="D455" s="43">
        <v>0.11838926174496646</v>
      </c>
      <c r="E455" s="43">
        <v>0</v>
      </c>
      <c r="F455" s="43">
        <f t="shared" si="143"/>
        <v>0.11838926174496646</v>
      </c>
      <c r="G455" s="44">
        <v>0.11838926174496646</v>
      </c>
      <c r="H455" s="43">
        <f t="shared" si="144"/>
        <v>0.1176</v>
      </c>
      <c r="I455" s="43">
        <v>0</v>
      </c>
      <c r="J455" s="43">
        <v>0</v>
      </c>
      <c r="K455" s="43">
        <v>0</v>
      </c>
      <c r="L455" s="43">
        <v>0.1176</v>
      </c>
      <c r="M455" s="43">
        <v>0.11838926174</v>
      </c>
      <c r="N455" s="43">
        <v>0</v>
      </c>
      <c r="O455" s="43">
        <v>0</v>
      </c>
      <c r="P455" s="43">
        <v>0</v>
      </c>
      <c r="Q455" s="43">
        <f t="shared" si="145"/>
        <v>7.8926174496646295E-4</v>
      </c>
      <c r="R455" s="43">
        <f t="shared" si="146"/>
        <v>0.1176</v>
      </c>
      <c r="S455" s="45">
        <v>1</v>
      </c>
      <c r="T455" s="46" t="s">
        <v>857</v>
      </c>
      <c r="U455" s="21"/>
      <c r="V455" s="22"/>
      <c r="X455" s="24"/>
    </row>
    <row r="456" spans="1:24" s="23" customFormat="1" ht="31.5" x14ac:dyDescent="0.25">
      <c r="A456" s="40" t="s">
        <v>836</v>
      </c>
      <c r="B456" s="58" t="s">
        <v>892</v>
      </c>
      <c r="C456" s="50" t="s">
        <v>893</v>
      </c>
      <c r="D456" s="43">
        <v>0.12359999999999999</v>
      </c>
      <c r="E456" s="43">
        <v>0</v>
      </c>
      <c r="F456" s="43">
        <f t="shared" si="143"/>
        <v>0.12359999999999999</v>
      </c>
      <c r="G456" s="44">
        <v>0.12359999999999999</v>
      </c>
      <c r="H456" s="43">
        <f t="shared" si="144"/>
        <v>0</v>
      </c>
      <c r="I456" s="43">
        <v>0</v>
      </c>
      <c r="J456" s="43">
        <v>0</v>
      </c>
      <c r="K456" s="43">
        <v>0</v>
      </c>
      <c r="L456" s="43">
        <v>0</v>
      </c>
      <c r="M456" s="43">
        <v>0.12359999999999999</v>
      </c>
      <c r="N456" s="43">
        <v>0</v>
      </c>
      <c r="O456" s="43">
        <v>0</v>
      </c>
      <c r="P456" s="43">
        <v>0</v>
      </c>
      <c r="Q456" s="43">
        <f t="shared" si="145"/>
        <v>0.12359999999999999</v>
      </c>
      <c r="R456" s="43">
        <f t="shared" si="146"/>
        <v>0</v>
      </c>
      <c r="S456" s="45">
        <v>0</v>
      </c>
      <c r="T456" s="91" t="s">
        <v>31</v>
      </c>
      <c r="U456" s="21"/>
      <c r="V456" s="22"/>
      <c r="X456" s="24"/>
    </row>
    <row r="457" spans="1:24" s="23" customFormat="1" ht="31.5" x14ac:dyDescent="0.25">
      <c r="A457" s="40" t="s">
        <v>836</v>
      </c>
      <c r="B457" s="58" t="s">
        <v>894</v>
      </c>
      <c r="C457" s="50" t="s">
        <v>895</v>
      </c>
      <c r="D457" s="43">
        <v>7.9200000000000007E-2</v>
      </c>
      <c r="E457" s="43">
        <v>0</v>
      </c>
      <c r="F457" s="43">
        <f t="shared" si="143"/>
        <v>7.9200000000000007E-2</v>
      </c>
      <c r="G457" s="44">
        <v>7.9200000000000007E-2</v>
      </c>
      <c r="H457" s="43">
        <f t="shared" si="144"/>
        <v>0</v>
      </c>
      <c r="I457" s="43">
        <v>0</v>
      </c>
      <c r="J457" s="43">
        <v>0</v>
      </c>
      <c r="K457" s="43">
        <v>0</v>
      </c>
      <c r="L457" s="43">
        <v>0</v>
      </c>
      <c r="M457" s="43">
        <v>7.9200000000000007E-2</v>
      </c>
      <c r="N457" s="43">
        <v>0</v>
      </c>
      <c r="O457" s="43">
        <v>0</v>
      </c>
      <c r="P457" s="43">
        <v>0</v>
      </c>
      <c r="Q457" s="43">
        <f t="shared" si="145"/>
        <v>7.9200000000000007E-2</v>
      </c>
      <c r="R457" s="43">
        <f t="shared" si="146"/>
        <v>0</v>
      </c>
      <c r="S457" s="45">
        <v>0</v>
      </c>
      <c r="T457" s="91" t="s">
        <v>31</v>
      </c>
      <c r="U457" s="21"/>
      <c r="V457" s="22"/>
      <c r="X457" s="24"/>
    </row>
    <row r="458" spans="1:24" s="23" customFormat="1" ht="31.5" x14ac:dyDescent="0.25">
      <c r="A458" s="40" t="s">
        <v>836</v>
      </c>
      <c r="B458" s="58" t="s">
        <v>896</v>
      </c>
      <c r="C458" s="50" t="s">
        <v>897</v>
      </c>
      <c r="D458" s="43">
        <v>0.2424</v>
      </c>
      <c r="E458" s="43">
        <v>0</v>
      </c>
      <c r="F458" s="43">
        <f t="shared" si="143"/>
        <v>0.2424</v>
      </c>
      <c r="G458" s="44">
        <v>0.1176</v>
      </c>
      <c r="H458" s="43">
        <f t="shared" si="144"/>
        <v>0</v>
      </c>
      <c r="I458" s="43">
        <v>0</v>
      </c>
      <c r="J458" s="43">
        <v>0</v>
      </c>
      <c r="K458" s="43">
        <v>0</v>
      </c>
      <c r="L458" s="43">
        <v>0</v>
      </c>
      <c r="M458" s="43">
        <v>0</v>
      </c>
      <c r="N458" s="43">
        <v>0</v>
      </c>
      <c r="O458" s="43">
        <v>0.1176</v>
      </c>
      <c r="P458" s="43">
        <v>0</v>
      </c>
      <c r="Q458" s="43">
        <f t="shared" si="145"/>
        <v>0.2424</v>
      </c>
      <c r="R458" s="43">
        <f t="shared" si="146"/>
        <v>0</v>
      </c>
      <c r="S458" s="45">
        <v>0</v>
      </c>
      <c r="T458" s="91" t="s">
        <v>31</v>
      </c>
      <c r="U458" s="21"/>
      <c r="V458" s="22"/>
      <c r="X458" s="24"/>
    </row>
    <row r="459" spans="1:24" s="23" customFormat="1" ht="31.5" x14ac:dyDescent="0.25">
      <c r="A459" s="40" t="s">
        <v>836</v>
      </c>
      <c r="B459" s="58" t="s">
        <v>898</v>
      </c>
      <c r="C459" s="50" t="s">
        <v>899</v>
      </c>
      <c r="D459" s="43">
        <v>0.2424</v>
      </c>
      <c r="E459" s="43">
        <v>0</v>
      </c>
      <c r="F459" s="43">
        <f t="shared" si="143"/>
        <v>0.2424</v>
      </c>
      <c r="G459" s="44">
        <v>0.1176</v>
      </c>
      <c r="H459" s="43">
        <f t="shared" si="144"/>
        <v>0</v>
      </c>
      <c r="I459" s="43">
        <v>0</v>
      </c>
      <c r="J459" s="43">
        <v>0</v>
      </c>
      <c r="K459" s="43">
        <v>0</v>
      </c>
      <c r="L459" s="43">
        <v>0</v>
      </c>
      <c r="M459" s="43">
        <v>0.1176</v>
      </c>
      <c r="N459" s="43">
        <v>0</v>
      </c>
      <c r="O459" s="43">
        <v>0</v>
      </c>
      <c r="P459" s="43">
        <v>0</v>
      </c>
      <c r="Q459" s="43">
        <f t="shared" si="145"/>
        <v>0.2424</v>
      </c>
      <c r="R459" s="43">
        <f t="shared" si="146"/>
        <v>0</v>
      </c>
      <c r="S459" s="45">
        <v>0</v>
      </c>
      <c r="T459" s="91" t="s">
        <v>31</v>
      </c>
      <c r="U459" s="21"/>
      <c r="V459" s="22"/>
      <c r="X459" s="24"/>
    </row>
    <row r="460" spans="1:24" s="23" customFormat="1" ht="31.5" x14ac:dyDescent="0.25">
      <c r="A460" s="40" t="s">
        <v>836</v>
      </c>
      <c r="B460" s="58" t="s">
        <v>900</v>
      </c>
      <c r="C460" s="50" t="s">
        <v>901</v>
      </c>
      <c r="D460" s="43">
        <v>0.72006530019952852</v>
      </c>
      <c r="E460" s="43">
        <v>0</v>
      </c>
      <c r="F460" s="43">
        <f t="shared" si="143"/>
        <v>0.72006530019952852</v>
      </c>
      <c r="G460" s="44">
        <v>0.35033557046979874</v>
      </c>
      <c r="H460" s="43">
        <f t="shared" si="144"/>
        <v>0.48249959999999997</v>
      </c>
      <c r="I460" s="43">
        <v>0</v>
      </c>
      <c r="J460" s="43">
        <v>0</v>
      </c>
      <c r="K460" s="43">
        <v>0</v>
      </c>
      <c r="L460" s="43">
        <v>0.48249959999999997</v>
      </c>
      <c r="M460" s="43">
        <v>0.35033557046999997</v>
      </c>
      <c r="N460" s="43">
        <v>0</v>
      </c>
      <c r="O460" s="43">
        <v>0</v>
      </c>
      <c r="P460" s="43">
        <v>0</v>
      </c>
      <c r="Q460" s="43">
        <f t="shared" si="145"/>
        <v>0.23756570019952855</v>
      </c>
      <c r="R460" s="43">
        <f t="shared" si="146"/>
        <v>0.48249959999999997</v>
      </c>
      <c r="S460" s="45">
        <v>1</v>
      </c>
      <c r="T460" s="91" t="s">
        <v>857</v>
      </c>
      <c r="U460" s="21"/>
      <c r="V460" s="22"/>
      <c r="X460" s="24"/>
    </row>
    <row r="461" spans="1:24" s="23" customFormat="1" ht="31.5" x14ac:dyDescent="0.25">
      <c r="A461" s="40" t="s">
        <v>836</v>
      </c>
      <c r="B461" s="58" t="s">
        <v>902</v>
      </c>
      <c r="C461" s="50" t="s">
        <v>903</v>
      </c>
      <c r="D461" s="43">
        <v>0.58079999999999998</v>
      </c>
      <c r="E461" s="43">
        <v>0</v>
      </c>
      <c r="F461" s="43">
        <f t="shared" si="143"/>
        <v>0.58079999999999998</v>
      </c>
      <c r="G461" s="44">
        <v>0.28320000000000001</v>
      </c>
      <c r="H461" s="43">
        <f t="shared" si="144"/>
        <v>0</v>
      </c>
      <c r="I461" s="43">
        <v>0</v>
      </c>
      <c r="J461" s="43">
        <v>0</v>
      </c>
      <c r="K461" s="43">
        <v>0</v>
      </c>
      <c r="L461" s="43">
        <v>0</v>
      </c>
      <c r="M461" s="43">
        <v>0</v>
      </c>
      <c r="N461" s="43">
        <v>0</v>
      </c>
      <c r="O461" s="43">
        <v>0.28320000000000001</v>
      </c>
      <c r="P461" s="43">
        <v>0</v>
      </c>
      <c r="Q461" s="43">
        <f t="shared" si="145"/>
        <v>0.58079999999999998</v>
      </c>
      <c r="R461" s="43">
        <f t="shared" si="146"/>
        <v>0</v>
      </c>
      <c r="S461" s="45">
        <v>0</v>
      </c>
      <c r="T461" s="91" t="s">
        <v>31</v>
      </c>
      <c r="U461" s="21"/>
      <c r="V461" s="22"/>
      <c r="X461" s="24"/>
    </row>
    <row r="462" spans="1:24" s="23" customFormat="1" ht="31.5" x14ac:dyDescent="0.25">
      <c r="A462" s="40" t="s">
        <v>836</v>
      </c>
      <c r="B462" s="58" t="s">
        <v>904</v>
      </c>
      <c r="C462" s="50" t="s">
        <v>905</v>
      </c>
      <c r="D462" s="43">
        <v>0.58079999999999998</v>
      </c>
      <c r="E462" s="43">
        <v>0</v>
      </c>
      <c r="F462" s="43">
        <f t="shared" si="143"/>
        <v>0.58079999999999998</v>
      </c>
      <c r="G462" s="44">
        <v>0.28320000000000001</v>
      </c>
      <c r="H462" s="43">
        <f t="shared" si="144"/>
        <v>0</v>
      </c>
      <c r="I462" s="43">
        <v>0</v>
      </c>
      <c r="J462" s="43">
        <v>0</v>
      </c>
      <c r="K462" s="43">
        <v>0</v>
      </c>
      <c r="L462" s="43">
        <v>0</v>
      </c>
      <c r="M462" s="43">
        <v>0.28320000000000001</v>
      </c>
      <c r="N462" s="43">
        <v>0</v>
      </c>
      <c r="O462" s="43">
        <v>0</v>
      </c>
      <c r="P462" s="43">
        <v>0</v>
      </c>
      <c r="Q462" s="43">
        <f t="shared" si="145"/>
        <v>0.58079999999999998</v>
      </c>
      <c r="R462" s="43">
        <f t="shared" si="146"/>
        <v>0</v>
      </c>
      <c r="S462" s="45">
        <v>0</v>
      </c>
      <c r="T462" s="91" t="s">
        <v>31</v>
      </c>
      <c r="U462" s="21"/>
      <c r="V462" s="22"/>
      <c r="X462" s="24"/>
    </row>
    <row r="463" spans="1:24" s="23" customFormat="1" ht="31.5" x14ac:dyDescent="0.25">
      <c r="A463" s="40" t="s">
        <v>836</v>
      </c>
      <c r="B463" s="58" t="s">
        <v>906</v>
      </c>
      <c r="C463" s="50" t="s">
        <v>907</v>
      </c>
      <c r="D463" s="43">
        <v>0.17275167785234899</v>
      </c>
      <c r="E463" s="43">
        <v>0</v>
      </c>
      <c r="F463" s="43">
        <f t="shared" si="143"/>
        <v>0.17275167785234899</v>
      </c>
      <c r="G463" s="44">
        <v>0.17275167785234899</v>
      </c>
      <c r="H463" s="43">
        <f t="shared" si="144"/>
        <v>0</v>
      </c>
      <c r="I463" s="43">
        <v>0</v>
      </c>
      <c r="J463" s="43">
        <v>0</v>
      </c>
      <c r="K463" s="43">
        <v>0</v>
      </c>
      <c r="L463" s="43">
        <v>0</v>
      </c>
      <c r="M463" s="43">
        <v>0.17275167784999998</v>
      </c>
      <c r="N463" s="43">
        <v>0</v>
      </c>
      <c r="O463" s="43">
        <v>0</v>
      </c>
      <c r="P463" s="43">
        <v>0</v>
      </c>
      <c r="Q463" s="43">
        <f t="shared" si="145"/>
        <v>0.17275167785234899</v>
      </c>
      <c r="R463" s="43">
        <f t="shared" si="146"/>
        <v>0</v>
      </c>
      <c r="S463" s="45">
        <v>0</v>
      </c>
      <c r="T463" s="91" t="s">
        <v>31</v>
      </c>
      <c r="U463" s="21"/>
      <c r="V463" s="22"/>
      <c r="X463" s="24"/>
    </row>
    <row r="464" spans="1:24" s="23" customFormat="1" ht="31.5" x14ac:dyDescent="0.25">
      <c r="A464" s="40" t="s">
        <v>836</v>
      </c>
      <c r="B464" s="58" t="s">
        <v>908</v>
      </c>
      <c r="C464" s="50" t="s">
        <v>909</v>
      </c>
      <c r="D464" s="43">
        <v>0.1716</v>
      </c>
      <c r="E464" s="43">
        <v>0</v>
      </c>
      <c r="F464" s="43">
        <f t="shared" si="143"/>
        <v>0.1716</v>
      </c>
      <c r="G464" s="44">
        <v>0.1716</v>
      </c>
      <c r="H464" s="43">
        <f t="shared" si="144"/>
        <v>0</v>
      </c>
      <c r="I464" s="43">
        <v>0</v>
      </c>
      <c r="J464" s="43">
        <v>0</v>
      </c>
      <c r="K464" s="43">
        <v>0</v>
      </c>
      <c r="L464" s="43">
        <v>0</v>
      </c>
      <c r="M464" s="43">
        <v>0</v>
      </c>
      <c r="N464" s="43">
        <v>0</v>
      </c>
      <c r="O464" s="43">
        <v>0.1716</v>
      </c>
      <c r="P464" s="43">
        <v>0</v>
      </c>
      <c r="Q464" s="43">
        <f t="shared" si="145"/>
        <v>0.1716</v>
      </c>
      <c r="R464" s="43">
        <f t="shared" si="146"/>
        <v>0</v>
      </c>
      <c r="S464" s="45">
        <v>0</v>
      </c>
      <c r="T464" s="91" t="s">
        <v>31</v>
      </c>
      <c r="U464" s="21"/>
      <c r="V464" s="22"/>
      <c r="X464" s="24"/>
    </row>
    <row r="465" spans="1:24" s="23" customFormat="1" ht="31.5" x14ac:dyDescent="0.25">
      <c r="A465" s="40" t="s">
        <v>836</v>
      </c>
      <c r="B465" s="58" t="s">
        <v>910</v>
      </c>
      <c r="C465" s="50" t="s">
        <v>911</v>
      </c>
      <c r="D465" s="43">
        <v>0.1716</v>
      </c>
      <c r="E465" s="43">
        <v>0</v>
      </c>
      <c r="F465" s="43">
        <f t="shared" si="143"/>
        <v>0.1716</v>
      </c>
      <c r="G465" s="44">
        <v>0.1716</v>
      </c>
      <c r="H465" s="43">
        <f t="shared" si="144"/>
        <v>0</v>
      </c>
      <c r="I465" s="43">
        <v>0</v>
      </c>
      <c r="J465" s="43">
        <v>0</v>
      </c>
      <c r="K465" s="43">
        <v>0</v>
      </c>
      <c r="L465" s="43">
        <v>0</v>
      </c>
      <c r="M465" s="43">
        <v>0.1716</v>
      </c>
      <c r="N465" s="43">
        <v>0</v>
      </c>
      <c r="O465" s="43">
        <v>0</v>
      </c>
      <c r="P465" s="43">
        <v>0</v>
      </c>
      <c r="Q465" s="43">
        <f t="shared" si="145"/>
        <v>0.1716</v>
      </c>
      <c r="R465" s="43">
        <f t="shared" si="146"/>
        <v>0</v>
      </c>
      <c r="S465" s="45">
        <v>0</v>
      </c>
      <c r="T465" s="91" t="s">
        <v>31</v>
      </c>
      <c r="U465" s="21"/>
      <c r="V465" s="22"/>
      <c r="X465" s="24"/>
    </row>
    <row r="466" spans="1:24" s="23" customFormat="1" ht="47.25" x14ac:dyDescent="0.25">
      <c r="A466" s="40" t="s">
        <v>836</v>
      </c>
      <c r="B466" s="58" t="s">
        <v>912</v>
      </c>
      <c r="C466" s="50" t="s">
        <v>913</v>
      </c>
      <c r="D466" s="43">
        <v>3.1920000000000002</v>
      </c>
      <c r="E466" s="43">
        <v>0</v>
      </c>
      <c r="F466" s="43">
        <f t="shared" si="143"/>
        <v>3.1920000000000002</v>
      </c>
      <c r="G466" s="44">
        <v>3.1920000000000002</v>
      </c>
      <c r="H466" s="43">
        <f t="shared" si="144"/>
        <v>0</v>
      </c>
      <c r="I466" s="43">
        <v>0</v>
      </c>
      <c r="J466" s="43">
        <v>0</v>
      </c>
      <c r="K466" s="43">
        <v>0</v>
      </c>
      <c r="L466" s="43">
        <v>0</v>
      </c>
      <c r="M466" s="43">
        <v>0</v>
      </c>
      <c r="N466" s="43">
        <v>0</v>
      </c>
      <c r="O466" s="43">
        <v>3.1920000000000002</v>
      </c>
      <c r="P466" s="43">
        <v>0</v>
      </c>
      <c r="Q466" s="43">
        <f t="shared" si="145"/>
        <v>3.1920000000000002</v>
      </c>
      <c r="R466" s="43">
        <f t="shared" si="146"/>
        <v>0</v>
      </c>
      <c r="S466" s="45">
        <v>0</v>
      </c>
      <c r="T466" s="91" t="s">
        <v>31</v>
      </c>
      <c r="U466" s="21"/>
      <c r="V466" s="22"/>
      <c r="X466" s="24"/>
    </row>
    <row r="467" spans="1:24" s="23" customFormat="1" ht="31.5" x14ac:dyDescent="0.25">
      <c r="A467" s="40" t="s">
        <v>836</v>
      </c>
      <c r="B467" s="58" t="s">
        <v>914</v>
      </c>
      <c r="C467" s="50" t="s">
        <v>915</v>
      </c>
      <c r="D467" s="43">
        <v>0.16079999999999997</v>
      </c>
      <c r="E467" s="43">
        <v>0</v>
      </c>
      <c r="F467" s="43">
        <f t="shared" si="143"/>
        <v>0.16079999999999997</v>
      </c>
      <c r="G467" s="44">
        <v>0.16079999999999997</v>
      </c>
      <c r="H467" s="43">
        <f t="shared" si="144"/>
        <v>0</v>
      </c>
      <c r="I467" s="43">
        <v>0</v>
      </c>
      <c r="J467" s="43">
        <v>0</v>
      </c>
      <c r="K467" s="43">
        <v>0</v>
      </c>
      <c r="L467" s="43">
        <v>0</v>
      </c>
      <c r="M467" s="43">
        <v>0.1608</v>
      </c>
      <c r="N467" s="43">
        <v>0</v>
      </c>
      <c r="O467" s="43">
        <v>0</v>
      </c>
      <c r="P467" s="43">
        <v>0</v>
      </c>
      <c r="Q467" s="43">
        <f t="shared" si="145"/>
        <v>0.16079999999999997</v>
      </c>
      <c r="R467" s="43">
        <f t="shared" si="146"/>
        <v>0</v>
      </c>
      <c r="S467" s="45">
        <v>0</v>
      </c>
      <c r="T467" s="91" t="s">
        <v>31</v>
      </c>
      <c r="U467" s="21"/>
      <c r="V467" s="22"/>
      <c r="X467" s="24"/>
    </row>
    <row r="468" spans="1:24" s="23" customFormat="1" ht="31.5" x14ac:dyDescent="0.25">
      <c r="A468" s="40" t="s">
        <v>836</v>
      </c>
      <c r="B468" s="58" t="s">
        <v>916</v>
      </c>
      <c r="C468" s="50" t="s">
        <v>917</v>
      </c>
      <c r="D468" s="43">
        <v>0.13079999999999997</v>
      </c>
      <c r="E468" s="43">
        <v>0</v>
      </c>
      <c r="F468" s="43">
        <f t="shared" si="143"/>
        <v>0.13079999999999997</v>
      </c>
      <c r="G468" s="44">
        <v>0.13079999999999997</v>
      </c>
      <c r="H468" s="43">
        <f t="shared" si="144"/>
        <v>0</v>
      </c>
      <c r="I468" s="43">
        <v>0</v>
      </c>
      <c r="J468" s="43">
        <v>0</v>
      </c>
      <c r="K468" s="43">
        <v>0</v>
      </c>
      <c r="L468" s="43">
        <v>0</v>
      </c>
      <c r="M468" s="43">
        <v>0.1308</v>
      </c>
      <c r="N468" s="43">
        <v>0</v>
      </c>
      <c r="O468" s="43">
        <v>0</v>
      </c>
      <c r="P468" s="43">
        <v>0</v>
      </c>
      <c r="Q468" s="43">
        <f t="shared" si="145"/>
        <v>0.13079999999999997</v>
      </c>
      <c r="R468" s="43">
        <f t="shared" si="146"/>
        <v>0</v>
      </c>
      <c r="S468" s="45">
        <v>0</v>
      </c>
      <c r="T468" s="91" t="s">
        <v>31</v>
      </c>
      <c r="U468" s="21"/>
      <c r="V468" s="22"/>
      <c r="X468" s="24"/>
    </row>
    <row r="469" spans="1:24" s="23" customFormat="1" ht="31.5" x14ac:dyDescent="0.25">
      <c r="A469" s="40" t="s">
        <v>836</v>
      </c>
      <c r="B469" s="58" t="s">
        <v>918</v>
      </c>
      <c r="C469" s="50" t="s">
        <v>919</v>
      </c>
      <c r="D469" s="43">
        <v>5.7599999999999991E-2</v>
      </c>
      <c r="E469" s="43">
        <v>0</v>
      </c>
      <c r="F469" s="43">
        <f t="shared" si="143"/>
        <v>5.7599999999999991E-2</v>
      </c>
      <c r="G469" s="44">
        <v>5.7599999999999991E-2</v>
      </c>
      <c r="H469" s="43">
        <f t="shared" si="144"/>
        <v>0</v>
      </c>
      <c r="I469" s="43">
        <v>0</v>
      </c>
      <c r="J469" s="43">
        <v>0</v>
      </c>
      <c r="K469" s="43">
        <v>0</v>
      </c>
      <c r="L469" s="43">
        <v>0</v>
      </c>
      <c r="M469" s="43">
        <v>5.7599999999999998E-2</v>
      </c>
      <c r="N469" s="43">
        <v>0</v>
      </c>
      <c r="O469" s="43">
        <v>0</v>
      </c>
      <c r="P469" s="43">
        <v>0</v>
      </c>
      <c r="Q469" s="43">
        <f t="shared" si="145"/>
        <v>5.7599999999999991E-2</v>
      </c>
      <c r="R469" s="43">
        <f t="shared" si="146"/>
        <v>0</v>
      </c>
      <c r="S469" s="45">
        <v>0</v>
      </c>
      <c r="T469" s="91" t="s">
        <v>31</v>
      </c>
      <c r="U469" s="21"/>
      <c r="V469" s="22"/>
      <c r="X469" s="24"/>
    </row>
    <row r="470" spans="1:24" s="23" customFormat="1" ht="31.5" x14ac:dyDescent="0.25">
      <c r="A470" s="40" t="s">
        <v>836</v>
      </c>
      <c r="B470" s="58" t="s">
        <v>920</v>
      </c>
      <c r="C470" s="50" t="s">
        <v>921</v>
      </c>
      <c r="D470" s="43">
        <v>0.37680000000000002</v>
      </c>
      <c r="E470" s="43">
        <v>0</v>
      </c>
      <c r="F470" s="43">
        <f t="shared" si="143"/>
        <v>0.37680000000000002</v>
      </c>
      <c r="G470" s="44">
        <v>0.37680000000000002</v>
      </c>
      <c r="H470" s="43">
        <f t="shared" si="144"/>
        <v>0</v>
      </c>
      <c r="I470" s="43">
        <v>0</v>
      </c>
      <c r="J470" s="43">
        <v>0</v>
      </c>
      <c r="K470" s="43">
        <v>0</v>
      </c>
      <c r="L470" s="43">
        <v>0</v>
      </c>
      <c r="M470" s="43">
        <v>0.37680000000000002</v>
      </c>
      <c r="N470" s="43">
        <v>0</v>
      </c>
      <c r="O470" s="43">
        <v>0</v>
      </c>
      <c r="P470" s="43">
        <v>0</v>
      </c>
      <c r="Q470" s="43">
        <f t="shared" si="145"/>
        <v>0.37680000000000002</v>
      </c>
      <c r="R470" s="43">
        <f t="shared" si="146"/>
        <v>0</v>
      </c>
      <c r="S470" s="45">
        <v>0</v>
      </c>
      <c r="T470" s="91" t="s">
        <v>31</v>
      </c>
      <c r="U470" s="21"/>
      <c r="V470" s="22"/>
      <c r="X470" s="24"/>
    </row>
    <row r="471" spans="1:24" s="23" customFormat="1" ht="47.25" x14ac:dyDescent="0.25">
      <c r="A471" s="40" t="s">
        <v>836</v>
      </c>
      <c r="B471" s="58" t="s">
        <v>922</v>
      </c>
      <c r="C471" s="50" t="s">
        <v>923</v>
      </c>
      <c r="D471" s="43">
        <v>0.13319999999999999</v>
      </c>
      <c r="E471" s="43">
        <v>0</v>
      </c>
      <c r="F471" s="43">
        <f t="shared" si="143"/>
        <v>0.13319999999999999</v>
      </c>
      <c r="G471" s="44">
        <v>0.13319999999999999</v>
      </c>
      <c r="H471" s="43">
        <f t="shared" si="144"/>
        <v>0</v>
      </c>
      <c r="I471" s="43">
        <v>0</v>
      </c>
      <c r="J471" s="43">
        <v>0</v>
      </c>
      <c r="K471" s="43">
        <v>0</v>
      </c>
      <c r="L471" s="43">
        <v>0</v>
      </c>
      <c r="M471" s="43">
        <v>0.13319999999999999</v>
      </c>
      <c r="N471" s="43">
        <v>0</v>
      </c>
      <c r="O471" s="43">
        <v>0</v>
      </c>
      <c r="P471" s="43">
        <v>0</v>
      </c>
      <c r="Q471" s="43">
        <f t="shared" si="145"/>
        <v>0.13319999999999999</v>
      </c>
      <c r="R471" s="43">
        <f t="shared" si="146"/>
        <v>0</v>
      </c>
      <c r="S471" s="45">
        <v>0</v>
      </c>
      <c r="T471" s="91" t="s">
        <v>31</v>
      </c>
      <c r="U471" s="21"/>
      <c r="V471" s="22"/>
      <c r="X471" s="24"/>
    </row>
    <row r="472" spans="1:24" s="23" customFormat="1" ht="31.5" x14ac:dyDescent="0.25">
      <c r="A472" s="40" t="s">
        <v>836</v>
      </c>
      <c r="B472" s="58" t="s">
        <v>924</v>
      </c>
      <c r="C472" s="50" t="s">
        <v>925</v>
      </c>
      <c r="D472" s="43">
        <v>6.9599999999999995E-2</v>
      </c>
      <c r="E472" s="43">
        <v>0</v>
      </c>
      <c r="F472" s="43">
        <f t="shared" si="143"/>
        <v>6.9599999999999995E-2</v>
      </c>
      <c r="G472" s="44">
        <v>6.9599999999999995E-2</v>
      </c>
      <c r="H472" s="43">
        <f t="shared" si="144"/>
        <v>0</v>
      </c>
      <c r="I472" s="43">
        <v>0</v>
      </c>
      <c r="J472" s="43">
        <v>0</v>
      </c>
      <c r="K472" s="43">
        <v>0</v>
      </c>
      <c r="L472" s="43">
        <v>0</v>
      </c>
      <c r="M472" s="43">
        <v>6.9599999999999995E-2</v>
      </c>
      <c r="N472" s="43">
        <v>0</v>
      </c>
      <c r="O472" s="43">
        <v>0</v>
      </c>
      <c r="P472" s="43">
        <v>0</v>
      </c>
      <c r="Q472" s="43">
        <f t="shared" si="145"/>
        <v>6.9599999999999995E-2</v>
      </c>
      <c r="R472" s="43">
        <f t="shared" si="146"/>
        <v>0</v>
      </c>
      <c r="S472" s="45">
        <v>0</v>
      </c>
      <c r="T472" s="91" t="s">
        <v>31</v>
      </c>
      <c r="U472" s="21"/>
      <c r="V472" s="22"/>
      <c r="X472" s="24"/>
    </row>
    <row r="473" spans="1:24" s="23" customFormat="1" ht="31.5" x14ac:dyDescent="0.25">
      <c r="A473" s="40" t="s">
        <v>836</v>
      </c>
      <c r="B473" s="58" t="s">
        <v>926</v>
      </c>
      <c r="C473" s="50" t="s">
        <v>927</v>
      </c>
      <c r="D473" s="43">
        <v>0.20519999999999999</v>
      </c>
      <c r="E473" s="43">
        <v>0</v>
      </c>
      <c r="F473" s="43">
        <f t="shared" si="143"/>
        <v>0.20519999999999999</v>
      </c>
      <c r="G473" s="44">
        <v>0.20519999999999999</v>
      </c>
      <c r="H473" s="43">
        <f t="shared" si="144"/>
        <v>0</v>
      </c>
      <c r="I473" s="43">
        <v>0</v>
      </c>
      <c r="J473" s="43">
        <v>0</v>
      </c>
      <c r="K473" s="43">
        <v>0</v>
      </c>
      <c r="L473" s="43">
        <v>0</v>
      </c>
      <c r="M473" s="43">
        <v>0.20519999999999999</v>
      </c>
      <c r="N473" s="43">
        <v>0</v>
      </c>
      <c r="O473" s="43">
        <v>0</v>
      </c>
      <c r="P473" s="43">
        <v>0</v>
      </c>
      <c r="Q473" s="43">
        <f t="shared" si="145"/>
        <v>0.20519999999999999</v>
      </c>
      <c r="R473" s="43">
        <f t="shared" si="146"/>
        <v>0</v>
      </c>
      <c r="S473" s="45">
        <v>0</v>
      </c>
      <c r="T473" s="91" t="s">
        <v>31</v>
      </c>
      <c r="U473" s="21"/>
      <c r="V473" s="22"/>
      <c r="X473" s="24"/>
    </row>
    <row r="474" spans="1:24" s="23" customFormat="1" ht="31.5" x14ac:dyDescent="0.25">
      <c r="A474" s="40" t="s">
        <v>836</v>
      </c>
      <c r="B474" s="58" t="s">
        <v>928</v>
      </c>
      <c r="C474" s="50" t="s">
        <v>929</v>
      </c>
      <c r="D474" s="43">
        <v>8.0399999999999985E-2</v>
      </c>
      <c r="E474" s="43">
        <v>0</v>
      </c>
      <c r="F474" s="43">
        <f t="shared" si="143"/>
        <v>8.0399999999999985E-2</v>
      </c>
      <c r="G474" s="44">
        <v>8.0399999999999985E-2</v>
      </c>
      <c r="H474" s="43">
        <f t="shared" si="144"/>
        <v>0</v>
      </c>
      <c r="I474" s="43">
        <v>0</v>
      </c>
      <c r="J474" s="43">
        <v>0</v>
      </c>
      <c r="K474" s="43">
        <v>0</v>
      </c>
      <c r="L474" s="43">
        <v>0</v>
      </c>
      <c r="M474" s="43">
        <v>8.0399999999999999E-2</v>
      </c>
      <c r="N474" s="43">
        <v>0</v>
      </c>
      <c r="O474" s="43">
        <v>0</v>
      </c>
      <c r="P474" s="43">
        <v>0</v>
      </c>
      <c r="Q474" s="43">
        <f t="shared" si="145"/>
        <v>8.0399999999999985E-2</v>
      </c>
      <c r="R474" s="43">
        <f t="shared" si="146"/>
        <v>0</v>
      </c>
      <c r="S474" s="45">
        <v>0</v>
      </c>
      <c r="T474" s="91" t="s">
        <v>31</v>
      </c>
      <c r="U474" s="21"/>
      <c r="V474" s="22"/>
      <c r="X474" s="24"/>
    </row>
    <row r="475" spans="1:24" s="23" customFormat="1" ht="31.5" x14ac:dyDescent="0.25">
      <c r="A475" s="40" t="s">
        <v>836</v>
      </c>
      <c r="B475" s="58" t="s">
        <v>930</v>
      </c>
      <c r="C475" s="50" t="s">
        <v>931</v>
      </c>
      <c r="D475" s="43">
        <v>0.59160000000000001</v>
      </c>
      <c r="E475" s="43">
        <v>0</v>
      </c>
      <c r="F475" s="43">
        <f t="shared" si="143"/>
        <v>0.59160000000000001</v>
      </c>
      <c r="G475" s="44">
        <v>0.59160000000000001</v>
      </c>
      <c r="H475" s="43">
        <f t="shared" si="144"/>
        <v>0</v>
      </c>
      <c r="I475" s="43">
        <v>0</v>
      </c>
      <c r="J475" s="43">
        <v>0</v>
      </c>
      <c r="K475" s="43">
        <v>0</v>
      </c>
      <c r="L475" s="43">
        <v>0</v>
      </c>
      <c r="M475" s="43">
        <v>0.59160000000000001</v>
      </c>
      <c r="N475" s="43">
        <v>0</v>
      </c>
      <c r="O475" s="43">
        <v>0</v>
      </c>
      <c r="P475" s="43">
        <v>0</v>
      </c>
      <c r="Q475" s="43">
        <f t="shared" si="145"/>
        <v>0.59160000000000001</v>
      </c>
      <c r="R475" s="43">
        <f t="shared" si="146"/>
        <v>0</v>
      </c>
      <c r="S475" s="45">
        <v>0</v>
      </c>
      <c r="T475" s="91" t="s">
        <v>31</v>
      </c>
      <c r="U475" s="21"/>
      <c r="V475" s="22"/>
      <c r="X475" s="24"/>
    </row>
    <row r="476" spans="1:24" s="23" customFormat="1" ht="31.5" x14ac:dyDescent="0.25">
      <c r="A476" s="40" t="s">
        <v>836</v>
      </c>
      <c r="B476" s="58" t="s">
        <v>932</v>
      </c>
      <c r="C476" s="50" t="s">
        <v>933</v>
      </c>
      <c r="D476" s="43">
        <v>1.0427999999999999</v>
      </c>
      <c r="E476" s="43">
        <v>0</v>
      </c>
      <c r="F476" s="43">
        <f t="shared" si="143"/>
        <v>1.0427999999999999</v>
      </c>
      <c r="G476" s="44">
        <v>1.0427999999999999</v>
      </c>
      <c r="H476" s="43">
        <f t="shared" si="144"/>
        <v>1.0403712000000001</v>
      </c>
      <c r="I476" s="43">
        <v>0</v>
      </c>
      <c r="J476" s="43">
        <v>0</v>
      </c>
      <c r="K476" s="43">
        <v>0</v>
      </c>
      <c r="L476" s="43">
        <v>1.0403712000000001</v>
      </c>
      <c r="M476" s="43">
        <v>1.0427999999999999</v>
      </c>
      <c r="N476" s="43">
        <v>0</v>
      </c>
      <c r="O476" s="43">
        <v>0</v>
      </c>
      <c r="P476" s="43">
        <v>0</v>
      </c>
      <c r="Q476" s="43">
        <f t="shared" si="145"/>
        <v>2.4287999999998977E-3</v>
      </c>
      <c r="R476" s="43">
        <f t="shared" si="146"/>
        <v>1.0403712000000001</v>
      </c>
      <c r="S476" s="45">
        <v>1</v>
      </c>
      <c r="T476" s="91" t="s">
        <v>857</v>
      </c>
      <c r="U476" s="21"/>
      <c r="V476" s="22"/>
      <c r="X476" s="24"/>
    </row>
    <row r="477" spans="1:24" s="23" customFormat="1" ht="31.5" x14ac:dyDescent="0.25">
      <c r="A477" s="40" t="s">
        <v>836</v>
      </c>
      <c r="B477" s="58" t="s">
        <v>934</v>
      </c>
      <c r="C477" s="50" t="s">
        <v>935</v>
      </c>
      <c r="D477" s="43">
        <v>0.16440000000000002</v>
      </c>
      <c r="E477" s="43">
        <v>0</v>
      </c>
      <c r="F477" s="43">
        <f t="shared" si="143"/>
        <v>0.16440000000000002</v>
      </c>
      <c r="G477" s="44">
        <v>0.16440000000000002</v>
      </c>
      <c r="H477" s="43">
        <f t="shared" si="144"/>
        <v>0.154422</v>
      </c>
      <c r="I477" s="43">
        <v>0</v>
      </c>
      <c r="J477" s="43">
        <v>0</v>
      </c>
      <c r="K477" s="43">
        <v>0</v>
      </c>
      <c r="L477" s="43">
        <v>0.154422</v>
      </c>
      <c r="M477" s="43">
        <v>0.16440000000000002</v>
      </c>
      <c r="N477" s="43">
        <v>0</v>
      </c>
      <c r="O477" s="43">
        <v>0</v>
      </c>
      <c r="P477" s="43">
        <v>0</v>
      </c>
      <c r="Q477" s="43">
        <f t="shared" si="145"/>
        <v>9.9780000000000146E-3</v>
      </c>
      <c r="R477" s="43">
        <f t="shared" si="146"/>
        <v>0.154422</v>
      </c>
      <c r="S477" s="45">
        <v>1</v>
      </c>
      <c r="T477" s="91" t="s">
        <v>857</v>
      </c>
      <c r="U477" s="21"/>
      <c r="V477" s="22"/>
      <c r="X477" s="24"/>
    </row>
    <row r="478" spans="1:24" s="23" customFormat="1" ht="31.5" x14ac:dyDescent="0.25">
      <c r="A478" s="40" t="s">
        <v>836</v>
      </c>
      <c r="B478" s="58" t="s">
        <v>936</v>
      </c>
      <c r="C478" s="50" t="s">
        <v>937</v>
      </c>
      <c r="D478" s="43">
        <v>0.20519999999999999</v>
      </c>
      <c r="E478" s="43">
        <v>0</v>
      </c>
      <c r="F478" s="43">
        <f t="shared" si="143"/>
        <v>0.20519999999999999</v>
      </c>
      <c r="G478" s="44">
        <v>0.20519999999999999</v>
      </c>
      <c r="H478" s="43">
        <f t="shared" si="144"/>
        <v>0</v>
      </c>
      <c r="I478" s="43">
        <v>0</v>
      </c>
      <c r="J478" s="43">
        <v>0</v>
      </c>
      <c r="K478" s="43">
        <v>0</v>
      </c>
      <c r="L478" s="43">
        <v>0</v>
      </c>
      <c r="M478" s="43">
        <v>0.20519999999999999</v>
      </c>
      <c r="N478" s="43">
        <v>0</v>
      </c>
      <c r="O478" s="43">
        <v>0</v>
      </c>
      <c r="P478" s="43">
        <v>0</v>
      </c>
      <c r="Q478" s="43">
        <f t="shared" si="145"/>
        <v>0.20519999999999999</v>
      </c>
      <c r="R478" s="43">
        <f t="shared" si="146"/>
        <v>0</v>
      </c>
      <c r="S478" s="45">
        <v>0</v>
      </c>
      <c r="T478" s="91" t="s">
        <v>31</v>
      </c>
      <c r="U478" s="21"/>
      <c r="V478" s="22"/>
      <c r="X478" s="24"/>
    </row>
    <row r="479" spans="1:24" s="23" customFormat="1" ht="31.5" x14ac:dyDescent="0.25">
      <c r="A479" s="40" t="s">
        <v>836</v>
      </c>
      <c r="B479" s="58" t="s">
        <v>938</v>
      </c>
      <c r="C479" s="50" t="s">
        <v>939</v>
      </c>
      <c r="D479" s="43">
        <v>7.92</v>
      </c>
      <c r="E479" s="43">
        <v>0</v>
      </c>
      <c r="F479" s="43">
        <f t="shared" si="143"/>
        <v>7.92</v>
      </c>
      <c r="G479" s="44">
        <v>7.92</v>
      </c>
      <c r="H479" s="43">
        <f t="shared" si="144"/>
        <v>0</v>
      </c>
      <c r="I479" s="43">
        <v>0</v>
      </c>
      <c r="J479" s="43">
        <v>0</v>
      </c>
      <c r="K479" s="43">
        <v>0</v>
      </c>
      <c r="L479" s="43">
        <v>0</v>
      </c>
      <c r="M479" s="43">
        <v>7.92</v>
      </c>
      <c r="N479" s="43">
        <v>0</v>
      </c>
      <c r="O479" s="43">
        <v>0</v>
      </c>
      <c r="P479" s="43">
        <v>0</v>
      </c>
      <c r="Q479" s="43">
        <f t="shared" si="145"/>
        <v>7.92</v>
      </c>
      <c r="R479" s="43">
        <f t="shared" si="146"/>
        <v>0</v>
      </c>
      <c r="S479" s="45">
        <v>0</v>
      </c>
      <c r="T479" s="91" t="s">
        <v>31</v>
      </c>
      <c r="U479" s="21"/>
      <c r="V479" s="22"/>
      <c r="X479" s="24"/>
    </row>
    <row r="480" spans="1:24" s="23" customFormat="1" ht="31.5" x14ac:dyDescent="0.25">
      <c r="A480" s="40" t="s">
        <v>836</v>
      </c>
      <c r="B480" s="58" t="s">
        <v>940</v>
      </c>
      <c r="C480" s="50" t="s">
        <v>941</v>
      </c>
      <c r="D480" s="43">
        <v>1.8480000000000001</v>
      </c>
      <c r="E480" s="43">
        <v>0</v>
      </c>
      <c r="F480" s="43">
        <f t="shared" si="143"/>
        <v>1.8480000000000001</v>
      </c>
      <c r="G480" s="44">
        <v>1.8480000000000001</v>
      </c>
      <c r="H480" s="43">
        <f t="shared" si="144"/>
        <v>0</v>
      </c>
      <c r="I480" s="43">
        <v>0</v>
      </c>
      <c r="J480" s="43">
        <v>0</v>
      </c>
      <c r="K480" s="43">
        <v>0</v>
      </c>
      <c r="L480" s="43">
        <v>0</v>
      </c>
      <c r="M480" s="43">
        <v>1.8480000000000001</v>
      </c>
      <c r="N480" s="43">
        <v>0</v>
      </c>
      <c r="O480" s="43">
        <v>0</v>
      </c>
      <c r="P480" s="43">
        <v>0</v>
      </c>
      <c r="Q480" s="43">
        <f t="shared" si="145"/>
        <v>1.8480000000000001</v>
      </c>
      <c r="R480" s="43">
        <f t="shared" si="146"/>
        <v>0</v>
      </c>
      <c r="S480" s="45">
        <v>0</v>
      </c>
      <c r="T480" s="91" t="s">
        <v>31</v>
      </c>
      <c r="U480" s="21"/>
      <c r="V480" s="22"/>
      <c r="X480" s="24"/>
    </row>
    <row r="481" spans="1:24" s="23" customFormat="1" ht="31.5" x14ac:dyDescent="0.25">
      <c r="A481" s="40" t="s">
        <v>836</v>
      </c>
      <c r="B481" s="58" t="s">
        <v>942</v>
      </c>
      <c r="C481" s="50" t="s">
        <v>943</v>
      </c>
      <c r="D481" s="43">
        <v>3.7800000000000002</v>
      </c>
      <c r="E481" s="43">
        <v>0</v>
      </c>
      <c r="F481" s="43">
        <f t="shared" si="143"/>
        <v>3.7800000000000002</v>
      </c>
      <c r="G481" s="44">
        <v>1.26</v>
      </c>
      <c r="H481" s="43">
        <f t="shared" si="144"/>
        <v>0</v>
      </c>
      <c r="I481" s="43">
        <v>0</v>
      </c>
      <c r="J481" s="43">
        <v>0</v>
      </c>
      <c r="K481" s="43">
        <v>0</v>
      </c>
      <c r="L481" s="43">
        <v>0</v>
      </c>
      <c r="M481" s="43">
        <v>1.26</v>
      </c>
      <c r="N481" s="43">
        <v>0</v>
      </c>
      <c r="O481" s="43">
        <v>0</v>
      </c>
      <c r="P481" s="43">
        <v>0</v>
      </c>
      <c r="Q481" s="43">
        <f t="shared" si="145"/>
        <v>3.7800000000000002</v>
      </c>
      <c r="R481" s="43">
        <f t="shared" si="146"/>
        <v>0</v>
      </c>
      <c r="S481" s="45">
        <v>0</v>
      </c>
      <c r="T481" s="91" t="s">
        <v>31</v>
      </c>
      <c r="U481" s="21"/>
      <c r="V481" s="22"/>
      <c r="X481" s="24"/>
    </row>
    <row r="482" spans="1:24" s="23" customFormat="1" x14ac:dyDescent="0.25">
      <c r="A482" s="40" t="s">
        <v>836</v>
      </c>
      <c r="B482" s="58" t="s">
        <v>944</v>
      </c>
      <c r="C482" s="50" t="s">
        <v>945</v>
      </c>
      <c r="D482" s="43">
        <v>11.76</v>
      </c>
      <c r="E482" s="43">
        <v>0</v>
      </c>
      <c r="F482" s="43">
        <f t="shared" si="143"/>
        <v>11.76</v>
      </c>
      <c r="G482" s="44">
        <v>11.76</v>
      </c>
      <c r="H482" s="43">
        <f t="shared" si="144"/>
        <v>0</v>
      </c>
      <c r="I482" s="43">
        <v>0</v>
      </c>
      <c r="J482" s="43">
        <v>0</v>
      </c>
      <c r="K482" s="43">
        <v>0</v>
      </c>
      <c r="L482" s="43">
        <v>0</v>
      </c>
      <c r="M482" s="43">
        <v>11.76</v>
      </c>
      <c r="N482" s="43">
        <v>0</v>
      </c>
      <c r="O482" s="43">
        <v>0</v>
      </c>
      <c r="P482" s="43">
        <v>0</v>
      </c>
      <c r="Q482" s="43">
        <f t="shared" si="145"/>
        <v>11.76</v>
      </c>
      <c r="R482" s="43">
        <f t="shared" si="146"/>
        <v>0</v>
      </c>
      <c r="S482" s="45">
        <v>0</v>
      </c>
      <c r="T482" s="91" t="s">
        <v>31</v>
      </c>
      <c r="U482" s="21"/>
      <c r="V482" s="22"/>
      <c r="X482" s="24"/>
    </row>
    <row r="483" spans="1:24" s="23" customFormat="1" ht="31.5" x14ac:dyDescent="0.25">
      <c r="A483" s="40" t="s">
        <v>836</v>
      </c>
      <c r="B483" s="58" t="s">
        <v>946</v>
      </c>
      <c r="C483" s="50" t="s">
        <v>947</v>
      </c>
      <c r="D483" s="43">
        <v>2.4</v>
      </c>
      <c r="E483" s="43">
        <v>0</v>
      </c>
      <c r="F483" s="43">
        <f t="shared" si="143"/>
        <v>2.4</v>
      </c>
      <c r="G483" s="44">
        <v>2.4</v>
      </c>
      <c r="H483" s="43">
        <f t="shared" si="144"/>
        <v>0</v>
      </c>
      <c r="I483" s="43">
        <v>0</v>
      </c>
      <c r="J483" s="43">
        <v>0</v>
      </c>
      <c r="K483" s="43">
        <v>0</v>
      </c>
      <c r="L483" s="43">
        <v>0</v>
      </c>
      <c r="M483" s="43">
        <v>2.4</v>
      </c>
      <c r="N483" s="43">
        <v>0</v>
      </c>
      <c r="O483" s="43">
        <v>0</v>
      </c>
      <c r="P483" s="43">
        <v>0</v>
      </c>
      <c r="Q483" s="43">
        <f t="shared" si="145"/>
        <v>2.4</v>
      </c>
      <c r="R483" s="43">
        <f t="shared" si="146"/>
        <v>0</v>
      </c>
      <c r="S483" s="45">
        <v>0</v>
      </c>
      <c r="T483" s="91" t="s">
        <v>31</v>
      </c>
      <c r="U483" s="21"/>
      <c r="V483" s="22"/>
      <c r="X483" s="24"/>
    </row>
    <row r="484" spans="1:24" s="23" customFormat="1" ht="31.5" x14ac:dyDescent="0.25">
      <c r="A484" s="40" t="s">
        <v>836</v>
      </c>
      <c r="B484" s="58" t="s">
        <v>948</v>
      </c>
      <c r="C484" s="50" t="s">
        <v>949</v>
      </c>
      <c r="D484" s="43">
        <v>14.496</v>
      </c>
      <c r="E484" s="43">
        <v>0</v>
      </c>
      <c r="F484" s="43">
        <f t="shared" si="143"/>
        <v>14.496</v>
      </c>
      <c r="G484" s="44">
        <v>5.4960000000000004</v>
      </c>
      <c r="H484" s="43">
        <f t="shared" si="144"/>
        <v>0</v>
      </c>
      <c r="I484" s="43">
        <v>0</v>
      </c>
      <c r="J484" s="43">
        <v>0</v>
      </c>
      <c r="K484" s="43">
        <v>0</v>
      </c>
      <c r="L484" s="43">
        <v>0</v>
      </c>
      <c r="M484" s="43">
        <v>5.4960000000000004</v>
      </c>
      <c r="N484" s="43">
        <v>0</v>
      </c>
      <c r="O484" s="43">
        <v>0</v>
      </c>
      <c r="P484" s="43">
        <v>0</v>
      </c>
      <c r="Q484" s="43">
        <f t="shared" si="145"/>
        <v>14.496</v>
      </c>
      <c r="R484" s="43">
        <f t="shared" si="146"/>
        <v>0</v>
      </c>
      <c r="S484" s="45">
        <v>0</v>
      </c>
      <c r="T484" s="91" t="s">
        <v>31</v>
      </c>
      <c r="U484" s="21"/>
      <c r="V484" s="22"/>
      <c r="X484" s="24"/>
    </row>
    <row r="485" spans="1:24" s="23" customFormat="1" ht="31.5" x14ac:dyDescent="0.25">
      <c r="A485" s="40" t="s">
        <v>836</v>
      </c>
      <c r="B485" s="58" t="s">
        <v>950</v>
      </c>
      <c r="C485" s="50" t="s">
        <v>951</v>
      </c>
      <c r="D485" s="43">
        <v>6.5759999999999996</v>
      </c>
      <c r="E485" s="43">
        <v>0</v>
      </c>
      <c r="F485" s="43">
        <f t="shared" si="143"/>
        <v>6.5759999999999996</v>
      </c>
      <c r="G485" s="44">
        <v>6.5759999999999996</v>
      </c>
      <c r="H485" s="43">
        <f t="shared" si="144"/>
        <v>0</v>
      </c>
      <c r="I485" s="43">
        <v>0</v>
      </c>
      <c r="J485" s="43">
        <v>0</v>
      </c>
      <c r="K485" s="43">
        <v>0</v>
      </c>
      <c r="L485" s="43">
        <v>0</v>
      </c>
      <c r="M485" s="43">
        <v>6.5759999999999996</v>
      </c>
      <c r="N485" s="43">
        <v>0</v>
      </c>
      <c r="O485" s="43">
        <v>0</v>
      </c>
      <c r="P485" s="43">
        <v>0</v>
      </c>
      <c r="Q485" s="43">
        <f t="shared" si="145"/>
        <v>6.5759999999999996</v>
      </c>
      <c r="R485" s="43">
        <f t="shared" si="146"/>
        <v>0</v>
      </c>
      <c r="S485" s="45">
        <v>0</v>
      </c>
      <c r="T485" s="91" t="s">
        <v>31</v>
      </c>
      <c r="U485" s="21"/>
      <c r="V485" s="22"/>
      <c r="X485" s="24"/>
    </row>
    <row r="486" spans="1:24" s="23" customFormat="1" ht="31.5" x14ac:dyDescent="0.25">
      <c r="A486" s="40" t="s">
        <v>836</v>
      </c>
      <c r="B486" s="58" t="s">
        <v>952</v>
      </c>
      <c r="C486" s="50" t="s">
        <v>953</v>
      </c>
      <c r="D486" s="43">
        <v>0.75600000000000001</v>
      </c>
      <c r="E486" s="43">
        <v>0</v>
      </c>
      <c r="F486" s="43">
        <f t="shared" si="143"/>
        <v>0.75600000000000001</v>
      </c>
      <c r="G486" s="44">
        <v>0.36</v>
      </c>
      <c r="H486" s="43">
        <f t="shared" si="144"/>
        <v>0.14399999999999999</v>
      </c>
      <c r="I486" s="43">
        <v>0</v>
      </c>
      <c r="J486" s="43">
        <v>0</v>
      </c>
      <c r="K486" s="43">
        <v>0</v>
      </c>
      <c r="L486" s="43">
        <v>0.14399999999999999</v>
      </c>
      <c r="M486" s="43">
        <v>0.36</v>
      </c>
      <c r="N486" s="43">
        <v>0</v>
      </c>
      <c r="O486" s="43">
        <v>0</v>
      </c>
      <c r="P486" s="43">
        <v>0</v>
      </c>
      <c r="Q486" s="43">
        <f t="shared" si="145"/>
        <v>0.61199999999999999</v>
      </c>
      <c r="R486" s="43">
        <f t="shared" si="146"/>
        <v>0.14399999999999999</v>
      </c>
      <c r="S486" s="45">
        <v>1</v>
      </c>
      <c r="T486" s="91" t="s">
        <v>857</v>
      </c>
      <c r="U486" s="21"/>
      <c r="V486" s="22"/>
      <c r="X486" s="24"/>
    </row>
    <row r="487" spans="1:24" s="23" customFormat="1" ht="31.5" x14ac:dyDescent="0.25">
      <c r="A487" s="40" t="s">
        <v>836</v>
      </c>
      <c r="B487" s="58" t="s">
        <v>954</v>
      </c>
      <c r="C487" s="50" t="s">
        <v>955</v>
      </c>
      <c r="D487" s="43">
        <v>0.24</v>
      </c>
      <c r="E487" s="43">
        <v>0</v>
      </c>
      <c r="F487" s="43">
        <f t="shared" si="143"/>
        <v>0.24</v>
      </c>
      <c r="G487" s="44">
        <v>0.24</v>
      </c>
      <c r="H487" s="43">
        <f t="shared" si="144"/>
        <v>0.18786</v>
      </c>
      <c r="I487" s="43">
        <v>0</v>
      </c>
      <c r="J487" s="43">
        <v>0</v>
      </c>
      <c r="K487" s="43">
        <v>0</v>
      </c>
      <c r="L487" s="43">
        <v>0.18786</v>
      </c>
      <c r="M487" s="43">
        <v>0.24</v>
      </c>
      <c r="N487" s="43">
        <v>0</v>
      </c>
      <c r="O487" s="43">
        <v>0</v>
      </c>
      <c r="P487" s="43">
        <v>0</v>
      </c>
      <c r="Q487" s="43">
        <f t="shared" si="145"/>
        <v>5.2139999999999992E-2</v>
      </c>
      <c r="R487" s="43">
        <f t="shared" si="146"/>
        <v>0.18786</v>
      </c>
      <c r="S487" s="45">
        <v>1</v>
      </c>
      <c r="T487" s="91" t="s">
        <v>857</v>
      </c>
      <c r="U487" s="21"/>
      <c r="V487" s="22"/>
      <c r="X487" s="24"/>
    </row>
    <row r="488" spans="1:24" s="23" customFormat="1" ht="31.5" x14ac:dyDescent="0.25">
      <c r="A488" s="40" t="s">
        <v>836</v>
      </c>
      <c r="B488" s="58" t="s">
        <v>956</v>
      </c>
      <c r="C488" s="50" t="s">
        <v>957</v>
      </c>
      <c r="D488" s="43">
        <v>0.25800000000000001</v>
      </c>
      <c r="E488" s="43">
        <v>0</v>
      </c>
      <c r="F488" s="43">
        <f t="shared" si="143"/>
        <v>0.25800000000000001</v>
      </c>
      <c r="G488" s="44">
        <v>0.12</v>
      </c>
      <c r="H488" s="43">
        <f t="shared" si="144"/>
        <v>0.14399999999999999</v>
      </c>
      <c r="I488" s="43">
        <v>0</v>
      </c>
      <c r="J488" s="43">
        <v>0</v>
      </c>
      <c r="K488" s="43">
        <v>0</v>
      </c>
      <c r="L488" s="43">
        <v>0.14399999999999999</v>
      </c>
      <c r="M488" s="43">
        <v>0.12</v>
      </c>
      <c r="N488" s="43">
        <v>0</v>
      </c>
      <c r="O488" s="43">
        <v>0</v>
      </c>
      <c r="P488" s="43">
        <v>0</v>
      </c>
      <c r="Q488" s="43">
        <f t="shared" si="145"/>
        <v>0.11400000000000002</v>
      </c>
      <c r="R488" s="43">
        <f t="shared" si="146"/>
        <v>0.14399999999999999</v>
      </c>
      <c r="S488" s="45">
        <v>1</v>
      </c>
      <c r="T488" s="91" t="s">
        <v>857</v>
      </c>
      <c r="U488" s="21"/>
      <c r="V488" s="22"/>
      <c r="X488" s="24"/>
    </row>
    <row r="489" spans="1:24" s="23" customFormat="1" ht="31.5" x14ac:dyDescent="0.25">
      <c r="A489" s="40" t="s">
        <v>836</v>
      </c>
      <c r="B489" s="58" t="s">
        <v>958</v>
      </c>
      <c r="C489" s="50" t="s">
        <v>959</v>
      </c>
      <c r="D489" s="43">
        <v>0.34799999999999998</v>
      </c>
      <c r="E489" s="43">
        <v>0</v>
      </c>
      <c r="F489" s="43">
        <f t="shared" si="143"/>
        <v>0.34799999999999998</v>
      </c>
      <c r="G489" s="44">
        <v>0.34799999999999998</v>
      </c>
      <c r="H489" s="43">
        <f t="shared" si="144"/>
        <v>0</v>
      </c>
      <c r="I489" s="43">
        <v>0</v>
      </c>
      <c r="J489" s="43">
        <v>0</v>
      </c>
      <c r="K489" s="43">
        <v>0</v>
      </c>
      <c r="L489" s="43">
        <v>0</v>
      </c>
      <c r="M489" s="43">
        <v>0.34799999999999998</v>
      </c>
      <c r="N489" s="43">
        <v>0</v>
      </c>
      <c r="O489" s="43">
        <v>0</v>
      </c>
      <c r="P489" s="43">
        <v>0</v>
      </c>
      <c r="Q489" s="43">
        <f t="shared" si="145"/>
        <v>0.34799999999999998</v>
      </c>
      <c r="R489" s="43">
        <f t="shared" si="146"/>
        <v>0</v>
      </c>
      <c r="S489" s="45">
        <v>0</v>
      </c>
      <c r="T489" s="91" t="s">
        <v>31</v>
      </c>
      <c r="U489" s="21"/>
      <c r="V489" s="22"/>
      <c r="X489" s="24"/>
    </row>
    <row r="490" spans="1:24" s="23" customFormat="1" ht="31.5" x14ac:dyDescent="0.25">
      <c r="A490" s="40" t="s">
        <v>836</v>
      </c>
      <c r="B490" s="58" t="s">
        <v>960</v>
      </c>
      <c r="C490" s="50" t="s">
        <v>961</v>
      </c>
      <c r="D490" s="43">
        <v>0.1032</v>
      </c>
      <c r="E490" s="43">
        <v>0</v>
      </c>
      <c r="F490" s="43">
        <f t="shared" si="143"/>
        <v>0.1032</v>
      </c>
      <c r="G490" s="44">
        <v>0.1032</v>
      </c>
      <c r="H490" s="43">
        <f t="shared" si="144"/>
        <v>0.108</v>
      </c>
      <c r="I490" s="43">
        <v>0</v>
      </c>
      <c r="J490" s="43">
        <v>0</v>
      </c>
      <c r="K490" s="43">
        <v>0</v>
      </c>
      <c r="L490" s="43">
        <v>0.108</v>
      </c>
      <c r="M490" s="43">
        <v>0.1032</v>
      </c>
      <c r="N490" s="43">
        <v>0</v>
      </c>
      <c r="O490" s="43">
        <v>0</v>
      </c>
      <c r="P490" s="43">
        <v>0</v>
      </c>
      <c r="Q490" s="43">
        <f t="shared" si="145"/>
        <v>-4.7999999999999987E-3</v>
      </c>
      <c r="R490" s="43">
        <f t="shared" si="146"/>
        <v>0.108</v>
      </c>
      <c r="S490" s="45">
        <v>1</v>
      </c>
      <c r="T490" s="91" t="s">
        <v>857</v>
      </c>
      <c r="U490" s="21"/>
      <c r="V490" s="22"/>
      <c r="X490" s="24"/>
    </row>
    <row r="491" spans="1:24" s="23" customFormat="1" ht="31.5" x14ac:dyDescent="0.25">
      <c r="A491" s="40" t="s">
        <v>836</v>
      </c>
      <c r="B491" s="58" t="s">
        <v>962</v>
      </c>
      <c r="C491" s="50" t="s">
        <v>963</v>
      </c>
      <c r="D491" s="43">
        <v>0.36</v>
      </c>
      <c r="E491" s="43">
        <v>0</v>
      </c>
      <c r="F491" s="43">
        <f t="shared" si="143"/>
        <v>0.36</v>
      </c>
      <c r="G491" s="44">
        <v>0.36</v>
      </c>
      <c r="H491" s="43">
        <f t="shared" si="144"/>
        <v>5.2953E-2</v>
      </c>
      <c r="I491" s="43">
        <v>0</v>
      </c>
      <c r="J491" s="43">
        <v>5.2953E-2</v>
      </c>
      <c r="K491" s="43">
        <v>0</v>
      </c>
      <c r="L491" s="43">
        <v>0</v>
      </c>
      <c r="M491" s="43">
        <v>0.36</v>
      </c>
      <c r="N491" s="43">
        <v>0</v>
      </c>
      <c r="O491" s="43">
        <v>0</v>
      </c>
      <c r="P491" s="43">
        <v>0</v>
      </c>
      <c r="Q491" s="43">
        <f t="shared" si="145"/>
        <v>0.30704699999999996</v>
      </c>
      <c r="R491" s="43">
        <f t="shared" si="146"/>
        <v>5.2953E-2</v>
      </c>
      <c r="S491" s="45">
        <v>1</v>
      </c>
      <c r="T491" s="52" t="s">
        <v>857</v>
      </c>
      <c r="U491" s="21"/>
      <c r="V491" s="22"/>
      <c r="X491" s="24"/>
    </row>
    <row r="492" spans="1:24" s="23" customFormat="1" ht="31.5" x14ac:dyDescent="0.25">
      <c r="A492" s="40" t="s">
        <v>836</v>
      </c>
      <c r="B492" s="58" t="s">
        <v>964</v>
      </c>
      <c r="C492" s="50" t="s">
        <v>965</v>
      </c>
      <c r="D492" s="43">
        <v>0.15719999999999998</v>
      </c>
      <c r="E492" s="43">
        <v>0</v>
      </c>
      <c r="F492" s="43">
        <f t="shared" si="143"/>
        <v>0.15719999999999998</v>
      </c>
      <c r="G492" s="44">
        <v>0.15719999999999998</v>
      </c>
      <c r="H492" s="43">
        <f t="shared" si="144"/>
        <v>0</v>
      </c>
      <c r="I492" s="43">
        <v>0</v>
      </c>
      <c r="J492" s="43">
        <v>0</v>
      </c>
      <c r="K492" s="43">
        <v>0</v>
      </c>
      <c r="L492" s="43">
        <v>0</v>
      </c>
      <c r="M492" s="43">
        <v>0.15719999999999998</v>
      </c>
      <c r="N492" s="43">
        <v>0</v>
      </c>
      <c r="O492" s="43">
        <v>0</v>
      </c>
      <c r="P492" s="43">
        <v>0</v>
      </c>
      <c r="Q492" s="43">
        <f t="shared" si="145"/>
        <v>0.15719999999999998</v>
      </c>
      <c r="R492" s="43">
        <f t="shared" si="146"/>
        <v>0</v>
      </c>
      <c r="S492" s="45">
        <v>0</v>
      </c>
      <c r="T492" s="46" t="s">
        <v>31</v>
      </c>
      <c r="U492" s="21"/>
      <c r="V492" s="22"/>
      <c r="X492" s="24"/>
    </row>
    <row r="493" spans="1:24" s="23" customFormat="1" ht="31.5" x14ac:dyDescent="0.25">
      <c r="A493" s="40" t="s">
        <v>836</v>
      </c>
      <c r="B493" s="58" t="s">
        <v>966</v>
      </c>
      <c r="C493" s="50" t="s">
        <v>967</v>
      </c>
      <c r="D493" s="43">
        <v>0.38400000000000001</v>
      </c>
      <c r="E493" s="43">
        <v>0</v>
      </c>
      <c r="F493" s="43">
        <f t="shared" si="143"/>
        <v>0.38400000000000001</v>
      </c>
      <c r="G493" s="44">
        <v>0.38400000000000001</v>
      </c>
      <c r="H493" s="43">
        <f t="shared" si="144"/>
        <v>0.34367999999999999</v>
      </c>
      <c r="I493" s="43">
        <v>0</v>
      </c>
      <c r="J493" s="43">
        <v>0</v>
      </c>
      <c r="K493" s="43">
        <v>0</v>
      </c>
      <c r="L493" s="43">
        <v>0.34367999999999999</v>
      </c>
      <c r="M493" s="43">
        <v>0.38400000000000001</v>
      </c>
      <c r="N493" s="43">
        <v>0</v>
      </c>
      <c r="O493" s="43">
        <v>0</v>
      </c>
      <c r="P493" s="43">
        <v>0</v>
      </c>
      <c r="Q493" s="43">
        <f t="shared" si="145"/>
        <v>4.0320000000000022E-2</v>
      </c>
      <c r="R493" s="43">
        <f t="shared" si="146"/>
        <v>0.34367999999999999</v>
      </c>
      <c r="S493" s="45">
        <v>1</v>
      </c>
      <c r="T493" s="91" t="s">
        <v>857</v>
      </c>
      <c r="U493" s="21"/>
      <c r="V493" s="22"/>
      <c r="X493" s="24"/>
    </row>
    <row r="494" spans="1:24" s="23" customFormat="1" ht="31.5" x14ac:dyDescent="0.25">
      <c r="A494" s="40" t="s">
        <v>836</v>
      </c>
      <c r="B494" s="58" t="s">
        <v>968</v>
      </c>
      <c r="C494" s="50" t="s">
        <v>969</v>
      </c>
      <c r="D494" s="43">
        <v>1.08</v>
      </c>
      <c r="E494" s="43">
        <v>0</v>
      </c>
      <c r="F494" s="43">
        <f t="shared" ref="F494:F501" si="147">D494-E494</f>
        <v>1.08</v>
      </c>
      <c r="G494" s="44">
        <v>1.08</v>
      </c>
      <c r="H494" s="43">
        <f t="shared" ref="H494:H501" si="148">J494+L494+N494+P494</f>
        <v>0</v>
      </c>
      <c r="I494" s="43">
        <v>0</v>
      </c>
      <c r="J494" s="43">
        <v>0</v>
      </c>
      <c r="K494" s="43">
        <v>0</v>
      </c>
      <c r="L494" s="43">
        <v>0</v>
      </c>
      <c r="M494" s="43">
        <v>1.08</v>
      </c>
      <c r="N494" s="43">
        <v>0</v>
      </c>
      <c r="O494" s="43">
        <v>0</v>
      </c>
      <c r="P494" s="43">
        <v>0</v>
      </c>
      <c r="Q494" s="43">
        <f t="shared" ref="Q494:Q501" si="149">F494-H494</f>
        <v>1.08</v>
      </c>
      <c r="R494" s="43">
        <f t="shared" ref="R494:R501" si="150">H494-(I494+K494)</f>
        <v>0</v>
      </c>
      <c r="S494" s="45">
        <v>0</v>
      </c>
      <c r="T494" s="76" t="s">
        <v>31</v>
      </c>
      <c r="U494" s="21"/>
      <c r="V494" s="22"/>
      <c r="X494" s="24"/>
    </row>
    <row r="495" spans="1:24" s="23" customFormat="1" ht="31.5" x14ac:dyDescent="0.25">
      <c r="A495" s="40" t="s">
        <v>836</v>
      </c>
      <c r="B495" s="58" t="s">
        <v>970</v>
      </c>
      <c r="C495" s="50" t="s">
        <v>971</v>
      </c>
      <c r="D495" s="43">
        <v>0.43346760000000001</v>
      </c>
      <c r="E495" s="43">
        <v>0</v>
      </c>
      <c r="F495" s="43">
        <f t="shared" si="147"/>
        <v>0.43346760000000001</v>
      </c>
      <c r="G495" s="44">
        <v>0.26400000000000001</v>
      </c>
      <c r="H495" s="43">
        <f t="shared" si="148"/>
        <v>0</v>
      </c>
      <c r="I495" s="43">
        <v>0</v>
      </c>
      <c r="J495" s="43">
        <v>0</v>
      </c>
      <c r="K495" s="43">
        <v>0</v>
      </c>
      <c r="L495" s="43">
        <v>0</v>
      </c>
      <c r="M495" s="43">
        <v>0.26400000000000001</v>
      </c>
      <c r="N495" s="43">
        <v>0</v>
      </c>
      <c r="O495" s="43">
        <v>0</v>
      </c>
      <c r="P495" s="43">
        <v>0</v>
      </c>
      <c r="Q495" s="43">
        <f t="shared" si="149"/>
        <v>0.43346760000000001</v>
      </c>
      <c r="R495" s="43">
        <f t="shared" si="150"/>
        <v>0</v>
      </c>
      <c r="S495" s="45">
        <v>0</v>
      </c>
      <c r="T495" s="91" t="s">
        <v>31</v>
      </c>
      <c r="U495" s="21"/>
      <c r="V495" s="22"/>
      <c r="X495" s="24"/>
    </row>
    <row r="496" spans="1:24" s="23" customFormat="1" ht="31.5" x14ac:dyDescent="0.25">
      <c r="A496" s="40" t="s">
        <v>836</v>
      </c>
      <c r="B496" s="58" t="s">
        <v>972</v>
      </c>
      <c r="C496" s="50" t="s">
        <v>973</v>
      </c>
      <c r="D496" s="43">
        <v>0.192</v>
      </c>
      <c r="E496" s="43">
        <v>0</v>
      </c>
      <c r="F496" s="43">
        <f t="shared" si="147"/>
        <v>0.192</v>
      </c>
      <c r="G496" s="44">
        <v>0.192</v>
      </c>
      <c r="H496" s="43">
        <f t="shared" si="148"/>
        <v>0</v>
      </c>
      <c r="I496" s="43">
        <v>0</v>
      </c>
      <c r="J496" s="43">
        <v>0</v>
      </c>
      <c r="K496" s="43">
        <v>0</v>
      </c>
      <c r="L496" s="43">
        <v>0</v>
      </c>
      <c r="M496" s="43">
        <v>0.192</v>
      </c>
      <c r="N496" s="43">
        <v>0</v>
      </c>
      <c r="O496" s="43">
        <v>0</v>
      </c>
      <c r="P496" s="43">
        <v>0</v>
      </c>
      <c r="Q496" s="43">
        <f t="shared" si="149"/>
        <v>0.192</v>
      </c>
      <c r="R496" s="43">
        <f t="shared" si="150"/>
        <v>0</v>
      </c>
      <c r="S496" s="45">
        <v>0</v>
      </c>
      <c r="T496" s="91" t="s">
        <v>31</v>
      </c>
      <c r="U496" s="21"/>
      <c r="V496" s="22"/>
      <c r="X496" s="24"/>
    </row>
    <row r="497" spans="1:24" s="23" customFormat="1" ht="31.5" x14ac:dyDescent="0.25">
      <c r="A497" s="40" t="s">
        <v>836</v>
      </c>
      <c r="B497" s="58" t="s">
        <v>974</v>
      </c>
      <c r="C497" s="50" t="s">
        <v>975</v>
      </c>
      <c r="D497" s="43">
        <v>8.4000000000000005E-2</v>
      </c>
      <c r="E497" s="43">
        <v>0</v>
      </c>
      <c r="F497" s="43">
        <f t="shared" si="147"/>
        <v>8.4000000000000005E-2</v>
      </c>
      <c r="G497" s="44">
        <v>8.4000000000000005E-2</v>
      </c>
      <c r="H497" s="43">
        <f t="shared" si="148"/>
        <v>0</v>
      </c>
      <c r="I497" s="43">
        <v>0</v>
      </c>
      <c r="J497" s="43">
        <v>0</v>
      </c>
      <c r="K497" s="43">
        <v>0</v>
      </c>
      <c r="L497" s="43">
        <v>0</v>
      </c>
      <c r="M497" s="43">
        <v>8.4000000000000005E-2</v>
      </c>
      <c r="N497" s="43">
        <v>0</v>
      </c>
      <c r="O497" s="43">
        <v>0</v>
      </c>
      <c r="P497" s="43">
        <v>0</v>
      </c>
      <c r="Q497" s="43">
        <f t="shared" si="149"/>
        <v>8.4000000000000005E-2</v>
      </c>
      <c r="R497" s="43">
        <f t="shared" si="150"/>
        <v>0</v>
      </c>
      <c r="S497" s="45">
        <v>0</v>
      </c>
      <c r="T497" s="91" t="s">
        <v>31</v>
      </c>
      <c r="U497" s="21"/>
      <c r="V497" s="22"/>
      <c r="X497" s="24"/>
    </row>
    <row r="498" spans="1:24" s="23" customFormat="1" ht="31.5" x14ac:dyDescent="0.25">
      <c r="A498" s="40" t="s">
        <v>836</v>
      </c>
      <c r="B498" s="58" t="s">
        <v>976</v>
      </c>
      <c r="C498" s="50" t="s">
        <v>977</v>
      </c>
      <c r="D498" s="43">
        <v>6.6000000000000003E-2</v>
      </c>
      <c r="E498" s="43">
        <v>0</v>
      </c>
      <c r="F498" s="43">
        <f t="shared" si="147"/>
        <v>6.6000000000000003E-2</v>
      </c>
      <c r="G498" s="44">
        <v>6.6000000000000003E-2</v>
      </c>
      <c r="H498" s="43">
        <f t="shared" si="148"/>
        <v>0</v>
      </c>
      <c r="I498" s="43">
        <v>0</v>
      </c>
      <c r="J498" s="43">
        <v>0</v>
      </c>
      <c r="K498" s="43">
        <v>0</v>
      </c>
      <c r="L498" s="43">
        <v>0</v>
      </c>
      <c r="M498" s="43">
        <v>6.6000000000000003E-2</v>
      </c>
      <c r="N498" s="43">
        <v>0</v>
      </c>
      <c r="O498" s="43">
        <v>0</v>
      </c>
      <c r="P498" s="43">
        <v>0</v>
      </c>
      <c r="Q498" s="43">
        <f t="shared" si="149"/>
        <v>6.6000000000000003E-2</v>
      </c>
      <c r="R498" s="43">
        <f t="shared" si="150"/>
        <v>0</v>
      </c>
      <c r="S498" s="45">
        <v>0</v>
      </c>
      <c r="T498" s="91" t="s">
        <v>31</v>
      </c>
      <c r="U498" s="21"/>
      <c r="V498" s="22"/>
      <c r="X498" s="24"/>
    </row>
    <row r="499" spans="1:24" s="23" customFormat="1" x14ac:dyDescent="0.25">
      <c r="A499" s="40" t="s">
        <v>836</v>
      </c>
      <c r="B499" s="58" t="s">
        <v>978</v>
      </c>
      <c r="C499" s="50" t="s">
        <v>979</v>
      </c>
      <c r="D499" s="43">
        <v>9.6359999999999992</v>
      </c>
      <c r="E499" s="43">
        <v>0</v>
      </c>
      <c r="F499" s="43">
        <f t="shared" si="147"/>
        <v>9.6359999999999992</v>
      </c>
      <c r="G499" s="44">
        <v>9.6359999999999992</v>
      </c>
      <c r="H499" s="43">
        <f t="shared" si="148"/>
        <v>0</v>
      </c>
      <c r="I499" s="43">
        <v>0</v>
      </c>
      <c r="J499" s="43">
        <v>0</v>
      </c>
      <c r="K499" s="43">
        <v>0</v>
      </c>
      <c r="L499" s="43">
        <v>0</v>
      </c>
      <c r="M499" s="43">
        <v>0</v>
      </c>
      <c r="N499" s="43">
        <v>0</v>
      </c>
      <c r="O499" s="43">
        <v>9.6359999999999992</v>
      </c>
      <c r="P499" s="43">
        <v>0</v>
      </c>
      <c r="Q499" s="43">
        <f t="shared" si="149"/>
        <v>9.6359999999999992</v>
      </c>
      <c r="R499" s="43">
        <f t="shared" si="150"/>
        <v>0</v>
      </c>
      <c r="S499" s="45">
        <v>0</v>
      </c>
      <c r="T499" s="91" t="s">
        <v>31</v>
      </c>
      <c r="U499" s="21"/>
      <c r="V499" s="22"/>
      <c r="X499" s="24"/>
    </row>
    <row r="500" spans="1:24" s="23" customFormat="1" ht="78.75" x14ac:dyDescent="0.25">
      <c r="A500" s="40" t="s">
        <v>836</v>
      </c>
      <c r="B500" s="58" t="s">
        <v>980</v>
      </c>
      <c r="C500" s="50" t="s">
        <v>981</v>
      </c>
      <c r="D500" s="43">
        <v>156</v>
      </c>
      <c r="E500" s="43">
        <v>0</v>
      </c>
      <c r="F500" s="43">
        <f t="shared" si="147"/>
        <v>156</v>
      </c>
      <c r="G500" s="44">
        <v>84</v>
      </c>
      <c r="H500" s="43">
        <f t="shared" si="148"/>
        <v>0.45</v>
      </c>
      <c r="I500" s="43">
        <v>0</v>
      </c>
      <c r="J500" s="43">
        <v>0</v>
      </c>
      <c r="K500" s="43">
        <v>0</v>
      </c>
      <c r="L500" s="43">
        <v>0.45</v>
      </c>
      <c r="M500" s="43">
        <v>0</v>
      </c>
      <c r="N500" s="43">
        <v>0</v>
      </c>
      <c r="O500" s="43">
        <v>84</v>
      </c>
      <c r="P500" s="43">
        <v>0</v>
      </c>
      <c r="Q500" s="43">
        <f t="shared" si="149"/>
        <v>155.55000000000001</v>
      </c>
      <c r="R500" s="43">
        <f t="shared" si="150"/>
        <v>0.45</v>
      </c>
      <c r="S500" s="45">
        <v>1</v>
      </c>
      <c r="T500" s="91" t="s">
        <v>982</v>
      </c>
      <c r="U500" s="21"/>
      <c r="V500" s="22"/>
      <c r="X500" s="24"/>
    </row>
    <row r="501" spans="1:24" s="23" customFormat="1" ht="47.25" x14ac:dyDescent="0.25">
      <c r="A501" s="40" t="s">
        <v>836</v>
      </c>
      <c r="B501" s="58" t="s">
        <v>983</v>
      </c>
      <c r="C501" s="50" t="s">
        <v>984</v>
      </c>
      <c r="D501" s="43">
        <v>14.9268</v>
      </c>
      <c r="E501" s="43">
        <v>2.4919823999999999</v>
      </c>
      <c r="F501" s="43">
        <f t="shared" si="147"/>
        <v>12.434817600000001</v>
      </c>
      <c r="G501" s="44">
        <v>9.3539999999999992</v>
      </c>
      <c r="H501" s="43">
        <f t="shared" si="148"/>
        <v>0</v>
      </c>
      <c r="I501" s="43">
        <v>0</v>
      </c>
      <c r="J501" s="43">
        <v>0</v>
      </c>
      <c r="K501" s="43">
        <v>0</v>
      </c>
      <c r="L501" s="43">
        <v>0</v>
      </c>
      <c r="M501" s="43">
        <v>0</v>
      </c>
      <c r="N501" s="43">
        <v>0</v>
      </c>
      <c r="O501" s="43">
        <v>9.3539999999999992</v>
      </c>
      <c r="P501" s="43">
        <v>0</v>
      </c>
      <c r="Q501" s="43">
        <f t="shared" si="149"/>
        <v>12.434817600000001</v>
      </c>
      <c r="R501" s="43">
        <f t="shared" si="150"/>
        <v>0</v>
      </c>
      <c r="S501" s="45">
        <v>0</v>
      </c>
      <c r="T501" s="46" t="s">
        <v>31</v>
      </c>
      <c r="U501" s="21"/>
      <c r="V501" s="22"/>
      <c r="X501" s="24"/>
    </row>
    <row r="502" spans="1:24" s="23" customFormat="1" x14ac:dyDescent="0.25">
      <c r="A502" s="31" t="s">
        <v>985</v>
      </c>
      <c r="B502" s="36" t="s">
        <v>986</v>
      </c>
      <c r="C502" s="33" t="s">
        <v>30</v>
      </c>
      <c r="D502" s="34">
        <f t="shared" ref="D502:R502" si="151">SUM(D503,D520,D538,D557,D564,D570,D571)</f>
        <v>5382.7502955414002</v>
      </c>
      <c r="E502" s="34">
        <f t="shared" si="151"/>
        <v>649.62535805000016</v>
      </c>
      <c r="F502" s="34">
        <f t="shared" si="151"/>
        <v>4733.1249374914005</v>
      </c>
      <c r="G502" s="34">
        <f t="shared" si="151"/>
        <v>607.57682794520008</v>
      </c>
      <c r="H502" s="34">
        <f t="shared" si="151"/>
        <v>212.48798140999997</v>
      </c>
      <c r="I502" s="34">
        <f t="shared" si="151"/>
        <v>95.664447906400056</v>
      </c>
      <c r="J502" s="34">
        <f t="shared" si="151"/>
        <v>72.768211170000015</v>
      </c>
      <c r="K502" s="34">
        <f t="shared" si="151"/>
        <v>159.88079290519997</v>
      </c>
      <c r="L502" s="34">
        <f t="shared" si="151"/>
        <v>139.71977024</v>
      </c>
      <c r="M502" s="34">
        <f t="shared" si="151"/>
        <v>150.73747283839998</v>
      </c>
      <c r="N502" s="34">
        <f t="shared" si="151"/>
        <v>0</v>
      </c>
      <c r="O502" s="34">
        <f t="shared" si="151"/>
        <v>201.29411429520002</v>
      </c>
      <c r="P502" s="34">
        <f t="shared" si="151"/>
        <v>0</v>
      </c>
      <c r="Q502" s="34">
        <f t="shared" si="151"/>
        <v>4538.6969083114</v>
      </c>
      <c r="R502" s="34">
        <f t="shared" si="151"/>
        <v>-61.117211631600043</v>
      </c>
      <c r="S502" s="29">
        <f t="shared" ref="S502:S524" si="152">R502/(I502+K502)</f>
        <v>-0.23916395953019734</v>
      </c>
      <c r="T502" s="96" t="s">
        <v>31</v>
      </c>
      <c r="U502" s="21"/>
      <c r="V502" s="22"/>
      <c r="X502" s="24"/>
    </row>
    <row r="503" spans="1:24" s="23" customFormat="1" ht="31.5" x14ac:dyDescent="0.25">
      <c r="A503" s="31" t="s">
        <v>987</v>
      </c>
      <c r="B503" s="36" t="s">
        <v>49</v>
      </c>
      <c r="C503" s="33" t="s">
        <v>30</v>
      </c>
      <c r="D503" s="34">
        <f t="shared" ref="D503:P503" si="153">D504+D507+D510+D519</f>
        <v>422.27726311999999</v>
      </c>
      <c r="E503" s="34">
        <f t="shared" si="153"/>
        <v>198.44715789000003</v>
      </c>
      <c r="F503" s="34">
        <f t="shared" si="153"/>
        <v>223.83010522999996</v>
      </c>
      <c r="G503" s="34">
        <f t="shared" si="153"/>
        <v>69.75081969600005</v>
      </c>
      <c r="H503" s="34">
        <f t="shared" si="153"/>
        <v>70.820860069999995</v>
      </c>
      <c r="I503" s="34">
        <f>I504+I507+I510+I519</f>
        <v>69.75081969600005</v>
      </c>
      <c r="J503" s="34">
        <f t="shared" si="153"/>
        <v>21.870735530000001</v>
      </c>
      <c r="K503" s="34">
        <f>K504+K507+K510+K519</f>
        <v>0</v>
      </c>
      <c r="L503" s="34">
        <f t="shared" si="153"/>
        <v>48.950124539999997</v>
      </c>
      <c r="M503" s="34">
        <f>M504+M507+M510+M519</f>
        <v>0</v>
      </c>
      <c r="N503" s="34">
        <f t="shared" si="153"/>
        <v>0</v>
      </c>
      <c r="O503" s="34">
        <f t="shared" si="153"/>
        <v>0</v>
      </c>
      <c r="P503" s="34">
        <f t="shared" si="153"/>
        <v>0</v>
      </c>
      <c r="Q503" s="34">
        <f>Q504+Q507+Q510+Q519</f>
        <v>153.00924515999998</v>
      </c>
      <c r="R503" s="34">
        <f>R504+R507+R510+R519</f>
        <v>1.0700403739999498</v>
      </c>
      <c r="S503" s="29">
        <f t="shared" si="152"/>
        <v>1.5340900345882424E-2</v>
      </c>
      <c r="T503" s="96" t="s">
        <v>31</v>
      </c>
      <c r="U503" s="21"/>
      <c r="V503" s="22"/>
      <c r="X503" s="24"/>
    </row>
    <row r="504" spans="1:24" s="23" customFormat="1" ht="63" x14ac:dyDescent="0.25">
      <c r="A504" s="31" t="s">
        <v>988</v>
      </c>
      <c r="B504" s="32" t="s">
        <v>51</v>
      </c>
      <c r="C504" s="99" t="s">
        <v>30</v>
      </c>
      <c r="D504" s="34">
        <f t="shared" ref="D504:P504" si="154">D505+D506</f>
        <v>0</v>
      </c>
      <c r="E504" s="34">
        <f t="shared" si="154"/>
        <v>0</v>
      </c>
      <c r="F504" s="34">
        <f t="shared" si="154"/>
        <v>0</v>
      </c>
      <c r="G504" s="34">
        <f t="shared" si="154"/>
        <v>0</v>
      </c>
      <c r="H504" s="34">
        <f t="shared" si="154"/>
        <v>0</v>
      </c>
      <c r="I504" s="34">
        <f>I505+I506</f>
        <v>0</v>
      </c>
      <c r="J504" s="34">
        <f t="shared" si="154"/>
        <v>0</v>
      </c>
      <c r="K504" s="34">
        <f>K505+K506</f>
        <v>0</v>
      </c>
      <c r="L504" s="34">
        <f t="shared" si="154"/>
        <v>0</v>
      </c>
      <c r="M504" s="34">
        <f>M505+M506</f>
        <v>0</v>
      </c>
      <c r="N504" s="34">
        <f t="shared" si="154"/>
        <v>0</v>
      </c>
      <c r="O504" s="34">
        <f t="shared" si="154"/>
        <v>0</v>
      </c>
      <c r="P504" s="34">
        <f t="shared" si="154"/>
        <v>0</v>
      </c>
      <c r="Q504" s="34">
        <f>Q505+Q506</f>
        <v>0</v>
      </c>
      <c r="R504" s="34">
        <f>R505+R506</f>
        <v>0</v>
      </c>
      <c r="S504" s="29">
        <v>0</v>
      </c>
      <c r="T504" s="35" t="s">
        <v>31</v>
      </c>
      <c r="U504" s="21"/>
      <c r="V504" s="22"/>
      <c r="X504" s="24"/>
    </row>
    <row r="505" spans="1:24" s="23" customFormat="1" ht="40.5" customHeight="1" x14ac:dyDescent="0.25">
      <c r="A505" s="80" t="s">
        <v>989</v>
      </c>
      <c r="B505" s="36" t="s">
        <v>990</v>
      </c>
      <c r="C505" s="99" t="s">
        <v>30</v>
      </c>
      <c r="D505" s="34">
        <v>0</v>
      </c>
      <c r="E505" s="34">
        <v>0</v>
      </c>
      <c r="F505" s="34">
        <v>0</v>
      </c>
      <c r="G505" s="34">
        <v>0</v>
      </c>
      <c r="H505" s="34">
        <v>0</v>
      </c>
      <c r="I505" s="34">
        <v>0</v>
      </c>
      <c r="J505" s="34">
        <v>0</v>
      </c>
      <c r="K505" s="34">
        <v>0</v>
      </c>
      <c r="L505" s="34">
        <v>0</v>
      </c>
      <c r="M505" s="34">
        <v>0</v>
      </c>
      <c r="N505" s="34">
        <v>0</v>
      </c>
      <c r="O505" s="34">
        <v>0</v>
      </c>
      <c r="P505" s="34">
        <v>0</v>
      </c>
      <c r="Q505" s="34">
        <v>0</v>
      </c>
      <c r="R505" s="34">
        <v>0</v>
      </c>
      <c r="S505" s="29">
        <v>0</v>
      </c>
      <c r="T505" s="35" t="s">
        <v>31</v>
      </c>
      <c r="U505" s="21"/>
      <c r="V505" s="22"/>
      <c r="X505" s="24"/>
    </row>
    <row r="506" spans="1:24" s="23" customFormat="1" x14ac:dyDescent="0.25">
      <c r="A506" s="83" t="s">
        <v>991</v>
      </c>
      <c r="B506" s="36" t="s">
        <v>992</v>
      </c>
      <c r="C506" s="99" t="s">
        <v>30</v>
      </c>
      <c r="D506" s="34">
        <v>0</v>
      </c>
      <c r="E506" s="34">
        <v>0</v>
      </c>
      <c r="F506" s="34">
        <v>0</v>
      </c>
      <c r="G506" s="34">
        <v>0</v>
      </c>
      <c r="H506" s="34">
        <v>0</v>
      </c>
      <c r="I506" s="34">
        <v>0</v>
      </c>
      <c r="J506" s="34">
        <v>0</v>
      </c>
      <c r="K506" s="34">
        <v>0</v>
      </c>
      <c r="L506" s="34">
        <v>0</v>
      </c>
      <c r="M506" s="34">
        <v>0</v>
      </c>
      <c r="N506" s="34">
        <v>0</v>
      </c>
      <c r="O506" s="34">
        <v>0</v>
      </c>
      <c r="P506" s="34">
        <v>0</v>
      </c>
      <c r="Q506" s="34">
        <v>0</v>
      </c>
      <c r="R506" s="34">
        <v>0</v>
      </c>
      <c r="S506" s="29">
        <v>0</v>
      </c>
      <c r="T506" s="35" t="s">
        <v>31</v>
      </c>
      <c r="U506" s="21"/>
      <c r="V506" s="22"/>
      <c r="X506" s="24"/>
    </row>
    <row r="507" spans="1:24" s="23" customFormat="1" ht="47.25" x14ac:dyDescent="0.25">
      <c r="A507" s="83" t="s">
        <v>993</v>
      </c>
      <c r="B507" s="36" t="s">
        <v>57</v>
      </c>
      <c r="C507" s="99" t="s">
        <v>30</v>
      </c>
      <c r="D507" s="34">
        <v>0</v>
      </c>
      <c r="E507" s="34">
        <f t="shared" ref="E507:R507" si="155">E508</f>
        <v>0</v>
      </c>
      <c r="F507" s="34">
        <f t="shared" si="155"/>
        <v>0</v>
      </c>
      <c r="G507" s="34">
        <f t="shared" si="155"/>
        <v>0</v>
      </c>
      <c r="H507" s="34">
        <f t="shared" si="155"/>
        <v>0</v>
      </c>
      <c r="I507" s="34">
        <f t="shared" si="155"/>
        <v>0</v>
      </c>
      <c r="J507" s="34">
        <f t="shared" si="155"/>
        <v>0</v>
      </c>
      <c r="K507" s="34">
        <f t="shared" si="155"/>
        <v>0</v>
      </c>
      <c r="L507" s="34">
        <f t="shared" si="155"/>
        <v>0</v>
      </c>
      <c r="M507" s="34">
        <f t="shared" si="155"/>
        <v>0</v>
      </c>
      <c r="N507" s="34">
        <f t="shared" si="155"/>
        <v>0</v>
      </c>
      <c r="O507" s="34">
        <f t="shared" si="155"/>
        <v>0</v>
      </c>
      <c r="P507" s="34">
        <f t="shared" si="155"/>
        <v>0</v>
      </c>
      <c r="Q507" s="34">
        <f t="shared" si="155"/>
        <v>0</v>
      </c>
      <c r="R507" s="34">
        <f t="shared" si="155"/>
        <v>0</v>
      </c>
      <c r="S507" s="29">
        <v>0</v>
      </c>
      <c r="T507" s="35" t="s">
        <v>31</v>
      </c>
      <c r="U507" s="21"/>
      <c r="V507" s="22"/>
      <c r="X507" s="24"/>
    </row>
    <row r="508" spans="1:24" s="23" customFormat="1" ht="31.5" x14ac:dyDescent="0.25">
      <c r="A508" s="31" t="s">
        <v>994</v>
      </c>
      <c r="B508" s="36" t="s">
        <v>995</v>
      </c>
      <c r="C508" s="99" t="s">
        <v>30</v>
      </c>
      <c r="D508" s="34">
        <v>0</v>
      </c>
      <c r="E508" s="34">
        <v>0</v>
      </c>
      <c r="F508" s="34">
        <v>0</v>
      </c>
      <c r="G508" s="34">
        <v>0</v>
      </c>
      <c r="H508" s="34">
        <v>0</v>
      </c>
      <c r="I508" s="34">
        <v>0</v>
      </c>
      <c r="J508" s="34">
        <v>0</v>
      </c>
      <c r="K508" s="34">
        <v>0</v>
      </c>
      <c r="L508" s="34">
        <v>0</v>
      </c>
      <c r="M508" s="34">
        <v>0</v>
      </c>
      <c r="N508" s="34">
        <v>0</v>
      </c>
      <c r="O508" s="34">
        <v>0</v>
      </c>
      <c r="P508" s="34">
        <v>0</v>
      </c>
      <c r="Q508" s="34">
        <v>0</v>
      </c>
      <c r="R508" s="34">
        <v>0</v>
      </c>
      <c r="S508" s="29">
        <v>0</v>
      </c>
      <c r="T508" s="35" t="s">
        <v>31</v>
      </c>
      <c r="U508" s="21"/>
      <c r="V508" s="22"/>
      <c r="X508" s="24"/>
    </row>
    <row r="509" spans="1:24" s="23" customFormat="1" ht="31.5" x14ac:dyDescent="0.25">
      <c r="A509" s="31" t="s">
        <v>996</v>
      </c>
      <c r="B509" s="36" t="s">
        <v>995</v>
      </c>
      <c r="C509" s="99" t="s">
        <v>30</v>
      </c>
      <c r="D509" s="34">
        <v>0</v>
      </c>
      <c r="E509" s="34">
        <v>0</v>
      </c>
      <c r="F509" s="34">
        <v>0</v>
      </c>
      <c r="G509" s="34"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0</v>
      </c>
      <c r="N509" s="34">
        <v>0</v>
      </c>
      <c r="O509" s="34">
        <v>0</v>
      </c>
      <c r="P509" s="34">
        <v>0</v>
      </c>
      <c r="Q509" s="34">
        <v>0</v>
      </c>
      <c r="R509" s="34">
        <v>0</v>
      </c>
      <c r="S509" s="29">
        <v>0</v>
      </c>
      <c r="T509" s="35" t="s">
        <v>31</v>
      </c>
      <c r="U509" s="21"/>
      <c r="V509" s="22"/>
      <c r="X509" s="24"/>
    </row>
    <row r="510" spans="1:24" s="23" customFormat="1" ht="47.25" x14ac:dyDescent="0.25">
      <c r="A510" s="31" t="s">
        <v>997</v>
      </c>
      <c r="B510" s="36" t="s">
        <v>61</v>
      </c>
      <c r="C510" s="99" t="s">
        <v>30</v>
      </c>
      <c r="D510" s="34">
        <f t="shared" ref="D510:P510" si="156">SUM(D511:D515)</f>
        <v>422.27726311999999</v>
      </c>
      <c r="E510" s="34">
        <f t="shared" si="156"/>
        <v>198.44715789000003</v>
      </c>
      <c r="F510" s="34">
        <f t="shared" si="156"/>
        <v>223.83010522999996</v>
      </c>
      <c r="G510" s="34">
        <f t="shared" si="156"/>
        <v>69.75081969600005</v>
      </c>
      <c r="H510" s="34">
        <f t="shared" si="156"/>
        <v>70.820860069999995</v>
      </c>
      <c r="I510" s="34">
        <f>SUM(I511:I515)</f>
        <v>69.75081969600005</v>
      </c>
      <c r="J510" s="34">
        <f t="shared" si="156"/>
        <v>21.870735530000001</v>
      </c>
      <c r="K510" s="34">
        <f>SUM(K511:K515)</f>
        <v>0</v>
      </c>
      <c r="L510" s="34">
        <f t="shared" si="156"/>
        <v>48.950124539999997</v>
      </c>
      <c r="M510" s="34">
        <f>SUM(M511:M515)</f>
        <v>0</v>
      </c>
      <c r="N510" s="34">
        <f t="shared" si="156"/>
        <v>0</v>
      </c>
      <c r="O510" s="34">
        <f t="shared" si="156"/>
        <v>0</v>
      </c>
      <c r="P510" s="34">
        <f t="shared" si="156"/>
        <v>0</v>
      </c>
      <c r="Q510" s="34">
        <f>SUM(Q511:Q515)</f>
        <v>153.00924515999998</v>
      </c>
      <c r="R510" s="34">
        <f>SUM(R511:R515)</f>
        <v>1.0700403739999498</v>
      </c>
      <c r="S510" s="29">
        <f t="shared" si="152"/>
        <v>1.5340900345882424E-2</v>
      </c>
      <c r="T510" s="35" t="s">
        <v>31</v>
      </c>
      <c r="U510" s="21"/>
      <c r="V510" s="22"/>
      <c r="X510" s="24"/>
    </row>
    <row r="511" spans="1:24" s="23" customFormat="1" ht="63" x14ac:dyDescent="0.25">
      <c r="A511" s="31" t="s">
        <v>998</v>
      </c>
      <c r="B511" s="36" t="s">
        <v>63</v>
      </c>
      <c r="C511" s="99" t="s">
        <v>30</v>
      </c>
      <c r="D511" s="34">
        <v>0</v>
      </c>
      <c r="E511" s="34">
        <v>0</v>
      </c>
      <c r="F511" s="34">
        <v>0</v>
      </c>
      <c r="G511" s="34">
        <v>0</v>
      </c>
      <c r="H511" s="34">
        <v>0</v>
      </c>
      <c r="I511" s="34">
        <v>0</v>
      </c>
      <c r="J511" s="34">
        <v>0</v>
      </c>
      <c r="K511" s="34">
        <v>0</v>
      </c>
      <c r="L511" s="34">
        <v>0</v>
      </c>
      <c r="M511" s="34">
        <v>0</v>
      </c>
      <c r="N511" s="34">
        <v>0</v>
      </c>
      <c r="O511" s="34">
        <v>0</v>
      </c>
      <c r="P511" s="34">
        <v>0</v>
      </c>
      <c r="Q511" s="34">
        <v>0</v>
      </c>
      <c r="R511" s="34">
        <v>0</v>
      </c>
      <c r="S511" s="29">
        <v>0</v>
      </c>
      <c r="T511" s="35" t="s">
        <v>31</v>
      </c>
      <c r="U511" s="21"/>
      <c r="V511" s="22"/>
      <c r="X511" s="24"/>
    </row>
    <row r="512" spans="1:24" s="23" customFormat="1" ht="63" x14ac:dyDescent="0.25">
      <c r="A512" s="31" t="s">
        <v>999</v>
      </c>
      <c r="B512" s="36" t="s">
        <v>65</v>
      </c>
      <c r="C512" s="99" t="s">
        <v>30</v>
      </c>
      <c r="D512" s="34">
        <v>0</v>
      </c>
      <c r="E512" s="34">
        <v>0</v>
      </c>
      <c r="F512" s="34">
        <v>0</v>
      </c>
      <c r="G512" s="34">
        <v>0</v>
      </c>
      <c r="H512" s="34">
        <v>0</v>
      </c>
      <c r="I512" s="34"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34">
        <v>0</v>
      </c>
      <c r="Q512" s="34">
        <v>0</v>
      </c>
      <c r="R512" s="34">
        <v>0</v>
      </c>
      <c r="S512" s="29">
        <v>0</v>
      </c>
      <c r="T512" s="35" t="s">
        <v>31</v>
      </c>
      <c r="U512" s="21"/>
      <c r="V512" s="22"/>
      <c r="X512" s="24"/>
    </row>
    <row r="513" spans="1:24" s="23" customFormat="1" ht="63" x14ac:dyDescent="0.25">
      <c r="A513" s="31" t="s">
        <v>1000</v>
      </c>
      <c r="B513" s="36" t="s">
        <v>67</v>
      </c>
      <c r="C513" s="99" t="s">
        <v>30</v>
      </c>
      <c r="D513" s="34">
        <v>0</v>
      </c>
      <c r="E513" s="34">
        <v>0</v>
      </c>
      <c r="F513" s="34">
        <v>0</v>
      </c>
      <c r="G513" s="34">
        <v>0</v>
      </c>
      <c r="H513" s="34">
        <v>0</v>
      </c>
      <c r="I513" s="34">
        <v>0</v>
      </c>
      <c r="J513" s="34">
        <v>0</v>
      </c>
      <c r="K513" s="34">
        <v>0</v>
      </c>
      <c r="L513" s="34">
        <v>0</v>
      </c>
      <c r="M513" s="34">
        <v>0</v>
      </c>
      <c r="N513" s="34">
        <v>0</v>
      </c>
      <c r="O513" s="34">
        <v>0</v>
      </c>
      <c r="P513" s="34">
        <v>0</v>
      </c>
      <c r="Q513" s="34">
        <v>0</v>
      </c>
      <c r="R513" s="34">
        <v>0</v>
      </c>
      <c r="S513" s="29">
        <v>0</v>
      </c>
      <c r="T513" s="100" t="s">
        <v>31</v>
      </c>
      <c r="U513" s="21"/>
      <c r="V513" s="22"/>
      <c r="X513" s="24"/>
    </row>
    <row r="514" spans="1:24" s="23" customFormat="1" ht="78.75" x14ac:dyDescent="0.25">
      <c r="A514" s="31" t="s">
        <v>1001</v>
      </c>
      <c r="B514" s="36" t="s">
        <v>74</v>
      </c>
      <c r="C514" s="99" t="s">
        <v>30</v>
      </c>
      <c r="D514" s="34">
        <v>0</v>
      </c>
      <c r="E514" s="34">
        <v>0</v>
      </c>
      <c r="F514" s="34">
        <v>0</v>
      </c>
      <c r="G514" s="34">
        <v>0</v>
      </c>
      <c r="H514" s="34">
        <v>0</v>
      </c>
      <c r="I514" s="34"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34">
        <v>0</v>
      </c>
      <c r="Q514" s="34">
        <v>0</v>
      </c>
      <c r="R514" s="34">
        <v>0</v>
      </c>
      <c r="S514" s="29">
        <v>0</v>
      </c>
      <c r="T514" s="35" t="s">
        <v>31</v>
      </c>
      <c r="U514" s="21"/>
      <c r="V514" s="22"/>
      <c r="X514" s="24"/>
    </row>
    <row r="515" spans="1:24" s="23" customFormat="1" ht="78.75" x14ac:dyDescent="0.25">
      <c r="A515" s="31" t="s">
        <v>1002</v>
      </c>
      <c r="B515" s="36" t="s">
        <v>79</v>
      </c>
      <c r="C515" s="99" t="s">
        <v>30</v>
      </c>
      <c r="D515" s="34">
        <f>SUM(D516:D518)</f>
        <v>422.27726311999999</v>
      </c>
      <c r="E515" s="34">
        <f t="shared" ref="E515:P515" si="157">SUM(E516:E518)</f>
        <v>198.44715789000003</v>
      </c>
      <c r="F515" s="34">
        <f t="shared" si="157"/>
        <v>223.83010522999996</v>
      </c>
      <c r="G515" s="34">
        <f t="shared" si="157"/>
        <v>69.75081969600005</v>
      </c>
      <c r="H515" s="34">
        <f t="shared" si="157"/>
        <v>70.820860069999995</v>
      </c>
      <c r="I515" s="34">
        <f>SUM(I516:I518)</f>
        <v>69.75081969600005</v>
      </c>
      <c r="J515" s="34">
        <f t="shared" si="157"/>
        <v>21.870735530000001</v>
      </c>
      <c r="K515" s="34">
        <f>SUM(K516:K518)</f>
        <v>0</v>
      </c>
      <c r="L515" s="34">
        <f t="shared" si="157"/>
        <v>48.950124539999997</v>
      </c>
      <c r="M515" s="34">
        <f>SUM(M516:M518)</f>
        <v>0</v>
      </c>
      <c r="N515" s="34">
        <f t="shared" si="157"/>
        <v>0</v>
      </c>
      <c r="O515" s="34">
        <f t="shared" si="157"/>
        <v>0</v>
      </c>
      <c r="P515" s="34">
        <f t="shared" si="157"/>
        <v>0</v>
      </c>
      <c r="Q515" s="34">
        <f>SUM(Q516:Q518)</f>
        <v>153.00924515999998</v>
      </c>
      <c r="R515" s="34">
        <f>SUM(R516:R518)</f>
        <v>1.0700403739999498</v>
      </c>
      <c r="S515" s="29">
        <f t="shared" si="152"/>
        <v>1.5340900345882424E-2</v>
      </c>
      <c r="T515" s="35" t="s">
        <v>31</v>
      </c>
      <c r="U515" s="21"/>
      <c r="V515" s="22"/>
      <c r="X515" s="24"/>
    </row>
    <row r="516" spans="1:24" s="23" customFormat="1" ht="47.25" x14ac:dyDescent="0.25">
      <c r="A516" s="40" t="s">
        <v>1002</v>
      </c>
      <c r="B516" s="58" t="s">
        <v>1003</v>
      </c>
      <c r="C516" s="50" t="s">
        <v>1004</v>
      </c>
      <c r="D516" s="43">
        <v>154.13483580799999</v>
      </c>
      <c r="E516" s="43">
        <v>35.474284930000003</v>
      </c>
      <c r="F516" s="43">
        <f>D516-E516</f>
        <v>118.66055087799998</v>
      </c>
      <c r="G516" s="44">
        <v>25.605874384000025</v>
      </c>
      <c r="H516" s="43">
        <f>J516+L516+N516+P516</f>
        <v>12.330545399999998</v>
      </c>
      <c r="I516" s="43">
        <v>25.605874384000025</v>
      </c>
      <c r="J516" s="43">
        <v>6.5650235099999996</v>
      </c>
      <c r="K516" s="43">
        <v>0</v>
      </c>
      <c r="L516" s="43">
        <v>5.7655218899999996</v>
      </c>
      <c r="M516" s="43">
        <v>0</v>
      </c>
      <c r="N516" s="43">
        <v>0</v>
      </c>
      <c r="O516" s="43">
        <v>0</v>
      </c>
      <c r="P516" s="43">
        <v>0</v>
      </c>
      <c r="Q516" s="43">
        <f>F516-H516</f>
        <v>106.33000547799998</v>
      </c>
      <c r="R516" s="43">
        <f>H516-(I516+K516)</f>
        <v>-13.275328984000026</v>
      </c>
      <c r="S516" s="45">
        <f t="shared" si="152"/>
        <v>-0.5184485710160005</v>
      </c>
      <c r="T516" s="91" t="s">
        <v>1005</v>
      </c>
      <c r="U516" s="21"/>
      <c r="V516" s="22"/>
      <c r="X516" s="24"/>
    </row>
    <row r="517" spans="1:24" s="23" customFormat="1" ht="47.25" x14ac:dyDescent="0.25">
      <c r="A517" s="40" t="s">
        <v>1002</v>
      </c>
      <c r="B517" s="58" t="s">
        <v>1006</v>
      </c>
      <c r="C517" s="50" t="s">
        <v>1007</v>
      </c>
      <c r="D517" s="43">
        <v>144.22784696799999</v>
      </c>
      <c r="E517" s="43">
        <v>62.413783790000004</v>
      </c>
      <c r="F517" s="43">
        <f>D517-E517</f>
        <v>81.814063177999998</v>
      </c>
      <c r="G517" s="44">
        <v>23.98009802800005</v>
      </c>
      <c r="H517" s="43">
        <f>J517+L517+N517+P517</f>
        <v>43.216243140000003</v>
      </c>
      <c r="I517" s="43">
        <v>23.98009802800005</v>
      </c>
      <c r="J517" s="43">
        <v>15.275046740000001</v>
      </c>
      <c r="K517" s="43">
        <v>0</v>
      </c>
      <c r="L517" s="43">
        <v>27.941196399999999</v>
      </c>
      <c r="M517" s="43">
        <v>0</v>
      </c>
      <c r="N517" s="43">
        <v>0</v>
      </c>
      <c r="O517" s="43">
        <v>0</v>
      </c>
      <c r="P517" s="43">
        <v>0</v>
      </c>
      <c r="Q517" s="43">
        <f>F517-H517</f>
        <v>38.597820037999995</v>
      </c>
      <c r="R517" s="43">
        <f>H517-(I517+K517)</f>
        <v>19.236145111999953</v>
      </c>
      <c r="S517" s="45">
        <f t="shared" si="152"/>
        <v>0.80217124590312838</v>
      </c>
      <c r="T517" s="91" t="s">
        <v>1005</v>
      </c>
      <c r="U517" s="21"/>
      <c r="V517" s="22"/>
      <c r="X517" s="24"/>
    </row>
    <row r="518" spans="1:24" s="23" customFormat="1" ht="78.75" x14ac:dyDescent="0.25">
      <c r="A518" s="40" t="s">
        <v>1002</v>
      </c>
      <c r="B518" s="58" t="s">
        <v>1008</v>
      </c>
      <c r="C518" s="101" t="s">
        <v>1009</v>
      </c>
      <c r="D518" s="61">
        <v>123.914580344</v>
      </c>
      <c r="E518" s="43">
        <v>100.55908917000001</v>
      </c>
      <c r="F518" s="43">
        <f>D518-E518</f>
        <v>23.355491173999994</v>
      </c>
      <c r="G518" s="44">
        <v>20.164847283999976</v>
      </c>
      <c r="H518" s="43">
        <f>J518+L518+N518+P518</f>
        <v>15.274071529999999</v>
      </c>
      <c r="I518" s="43">
        <v>20.164847283999976</v>
      </c>
      <c r="J518" s="43">
        <v>3.066528E-2</v>
      </c>
      <c r="K518" s="43">
        <v>0</v>
      </c>
      <c r="L518" s="43">
        <v>15.24340625</v>
      </c>
      <c r="M518" s="43">
        <v>0</v>
      </c>
      <c r="N518" s="43">
        <v>0</v>
      </c>
      <c r="O518" s="43">
        <v>0</v>
      </c>
      <c r="P518" s="43">
        <v>0</v>
      </c>
      <c r="Q518" s="43">
        <f>F518-H518</f>
        <v>8.081419643999995</v>
      </c>
      <c r="R518" s="43">
        <f>H518-(I518+K518)</f>
        <v>-4.8907757539999768</v>
      </c>
      <c r="S518" s="45">
        <f t="shared" si="152"/>
        <v>-0.24253968726461012</v>
      </c>
      <c r="T518" s="91" t="s">
        <v>1005</v>
      </c>
      <c r="U518" s="21"/>
      <c r="V518" s="22"/>
      <c r="X518" s="24"/>
    </row>
    <row r="519" spans="1:24" s="23" customFormat="1" ht="31.5" x14ac:dyDescent="0.25">
      <c r="A519" s="31" t="s">
        <v>1010</v>
      </c>
      <c r="B519" s="36" t="s">
        <v>99</v>
      </c>
      <c r="C519" s="99" t="s">
        <v>30</v>
      </c>
      <c r="D519" s="34">
        <v>0</v>
      </c>
      <c r="E519" s="34">
        <v>0</v>
      </c>
      <c r="F519" s="34">
        <v>0</v>
      </c>
      <c r="G519" s="34">
        <v>0</v>
      </c>
      <c r="H519" s="34">
        <v>0</v>
      </c>
      <c r="I519" s="34">
        <v>0</v>
      </c>
      <c r="J519" s="34">
        <v>0</v>
      </c>
      <c r="K519" s="34">
        <v>0</v>
      </c>
      <c r="L519" s="34">
        <v>0</v>
      </c>
      <c r="M519" s="34">
        <v>0</v>
      </c>
      <c r="N519" s="34">
        <v>0</v>
      </c>
      <c r="O519" s="34">
        <v>0</v>
      </c>
      <c r="P519" s="34">
        <v>0</v>
      </c>
      <c r="Q519" s="34">
        <v>0</v>
      </c>
      <c r="R519" s="34">
        <v>0</v>
      </c>
      <c r="S519" s="29">
        <v>0</v>
      </c>
      <c r="T519" s="35" t="s">
        <v>31</v>
      </c>
      <c r="U519" s="21"/>
      <c r="V519" s="22"/>
      <c r="X519" s="24"/>
    </row>
    <row r="520" spans="1:24" s="23" customFormat="1" ht="47.25" x14ac:dyDescent="0.25">
      <c r="A520" s="31" t="s">
        <v>1011</v>
      </c>
      <c r="B520" s="36" t="s">
        <v>101</v>
      </c>
      <c r="C520" s="99" t="s">
        <v>30</v>
      </c>
      <c r="D520" s="34">
        <f>D521+D529+D531+D533</f>
        <v>1630.5176925432002</v>
      </c>
      <c r="E520" s="34">
        <f>E521+E529+E531+E533</f>
        <v>269.2977434</v>
      </c>
      <c r="F520" s="34">
        <f t="shared" ref="F520:R520" si="158">F521+F529+F531+F533</f>
        <v>1361.2199491432</v>
      </c>
      <c r="G520" s="34">
        <f t="shared" si="158"/>
        <v>286.70724564720001</v>
      </c>
      <c r="H520" s="34">
        <f t="shared" si="158"/>
        <v>73.341963259999986</v>
      </c>
      <c r="I520" s="34">
        <f t="shared" si="158"/>
        <v>24.626695820400002</v>
      </c>
      <c r="J520" s="34">
        <f t="shared" si="158"/>
        <v>38.261505459999995</v>
      </c>
      <c r="K520" s="34">
        <f t="shared" si="158"/>
        <v>118.92209313519999</v>
      </c>
      <c r="L520" s="34">
        <f t="shared" si="158"/>
        <v>35.080457799999998</v>
      </c>
      <c r="M520" s="34">
        <f t="shared" si="158"/>
        <v>82.942426690399998</v>
      </c>
      <c r="N520" s="34">
        <f t="shared" si="158"/>
        <v>0</v>
      </c>
      <c r="O520" s="34">
        <f t="shared" si="158"/>
        <v>60.216030001200004</v>
      </c>
      <c r="P520" s="34">
        <f t="shared" si="158"/>
        <v>0</v>
      </c>
      <c r="Q520" s="34">
        <f t="shared" si="158"/>
        <v>1301.1532382732</v>
      </c>
      <c r="R520" s="34">
        <f t="shared" si="158"/>
        <v>-83.482078085599994</v>
      </c>
      <c r="S520" s="29">
        <f t="shared" si="152"/>
        <v>-0.58155891591270203</v>
      </c>
      <c r="T520" s="35" t="s">
        <v>31</v>
      </c>
      <c r="U520" s="21"/>
      <c r="V520" s="22"/>
      <c r="X520" s="24"/>
    </row>
    <row r="521" spans="1:24" s="23" customFormat="1" ht="31.5" x14ac:dyDescent="0.25">
      <c r="A521" s="31" t="s">
        <v>1012</v>
      </c>
      <c r="B521" s="36" t="s">
        <v>103</v>
      </c>
      <c r="C521" s="99" t="s">
        <v>30</v>
      </c>
      <c r="D521" s="34">
        <f>SUM(D522:D528)</f>
        <v>392.76443918000007</v>
      </c>
      <c r="E521" s="34">
        <f t="shared" ref="E521:R521" si="159">SUM(E522:E528)</f>
        <v>226.08605118</v>
      </c>
      <c r="F521" s="34">
        <f t="shared" si="159"/>
        <v>166.67838800000001</v>
      </c>
      <c r="G521" s="34">
        <f t="shared" si="159"/>
        <v>142.14158800000001</v>
      </c>
      <c r="H521" s="34">
        <f t="shared" si="159"/>
        <v>53.518637129999995</v>
      </c>
      <c r="I521" s="34">
        <f t="shared" si="159"/>
        <v>9.1121719603999995</v>
      </c>
      <c r="J521" s="34">
        <f t="shared" si="159"/>
        <v>23.419871049999998</v>
      </c>
      <c r="K521" s="34">
        <f t="shared" si="159"/>
        <v>87.25185060119999</v>
      </c>
      <c r="L521" s="34">
        <f t="shared" si="159"/>
        <v>30.098766079999997</v>
      </c>
      <c r="M521" s="34">
        <f t="shared" si="159"/>
        <v>39.863165438400003</v>
      </c>
      <c r="N521" s="34">
        <f t="shared" si="159"/>
        <v>0</v>
      </c>
      <c r="O521" s="34">
        <f t="shared" si="159"/>
        <v>5.9143999999999997</v>
      </c>
      <c r="P521" s="34">
        <f t="shared" si="159"/>
        <v>0</v>
      </c>
      <c r="Q521" s="34">
        <f t="shared" si="159"/>
        <v>126.43500326000003</v>
      </c>
      <c r="R521" s="34">
        <f t="shared" si="159"/>
        <v>-56.120637821599992</v>
      </c>
      <c r="S521" s="29">
        <f t="shared" si="152"/>
        <v>-0.58238164337447917</v>
      </c>
      <c r="T521" s="35" t="s">
        <v>31</v>
      </c>
      <c r="U521" s="21"/>
      <c r="V521" s="22"/>
      <c r="X521" s="24"/>
    </row>
    <row r="522" spans="1:24" s="23" customFormat="1" ht="21" customHeight="1" x14ac:dyDescent="0.25">
      <c r="A522" s="40" t="s">
        <v>1012</v>
      </c>
      <c r="B522" s="58" t="s">
        <v>1013</v>
      </c>
      <c r="C522" s="101" t="s">
        <v>1014</v>
      </c>
      <c r="D522" s="43" t="s">
        <v>31</v>
      </c>
      <c r="E522" s="43" t="s">
        <v>31</v>
      </c>
      <c r="F522" s="43" t="s">
        <v>31</v>
      </c>
      <c r="G522" s="43" t="s">
        <v>31</v>
      </c>
      <c r="H522" s="43">
        <f>J522+L522+N522+P522</f>
        <v>7.7965001999999997</v>
      </c>
      <c r="I522" s="43" t="s">
        <v>31</v>
      </c>
      <c r="J522" s="43">
        <v>7.7965001999999997</v>
      </c>
      <c r="K522" s="43" t="s">
        <v>31</v>
      </c>
      <c r="L522" s="43">
        <v>0</v>
      </c>
      <c r="M522" s="43" t="s">
        <v>31</v>
      </c>
      <c r="N522" s="43">
        <v>0</v>
      </c>
      <c r="O522" s="43" t="s">
        <v>31</v>
      </c>
      <c r="P522" s="43">
        <v>0</v>
      </c>
      <c r="Q522" s="43" t="s">
        <v>31</v>
      </c>
      <c r="R522" s="43" t="s">
        <v>31</v>
      </c>
      <c r="S522" s="51" t="s">
        <v>31</v>
      </c>
      <c r="T522" s="91" t="s">
        <v>141</v>
      </c>
      <c r="U522" s="21"/>
      <c r="V522" s="22"/>
      <c r="X522" s="24"/>
    </row>
    <row r="523" spans="1:24" s="23" customFormat="1" ht="45.75" customHeight="1" x14ac:dyDescent="0.25">
      <c r="A523" s="40" t="s">
        <v>1012</v>
      </c>
      <c r="B523" s="58" t="s">
        <v>1015</v>
      </c>
      <c r="C523" s="101" t="s">
        <v>1016</v>
      </c>
      <c r="D523" s="43">
        <v>317.25184891000004</v>
      </c>
      <c r="E523" s="43">
        <v>202.27666091</v>
      </c>
      <c r="F523" s="43">
        <f>D523-E523</f>
        <v>114.97518800000003</v>
      </c>
      <c r="G523" s="44">
        <v>111.93518800000001</v>
      </c>
      <c r="H523" s="43">
        <f t="shared" ref="H523:H528" si="160">J523+L523+N523+P523</f>
        <v>30.20970492</v>
      </c>
      <c r="I523" s="43">
        <v>8.4939110899999992</v>
      </c>
      <c r="J523" s="43">
        <v>10.025777010000001</v>
      </c>
      <c r="K523" s="43">
        <v>79.997067989999991</v>
      </c>
      <c r="L523" s="43">
        <v>20.183927909999998</v>
      </c>
      <c r="M523" s="43">
        <v>23.444208920000001</v>
      </c>
      <c r="N523" s="43">
        <v>0</v>
      </c>
      <c r="O523" s="43">
        <v>0</v>
      </c>
      <c r="P523" s="43">
        <v>0</v>
      </c>
      <c r="Q523" s="43">
        <f>F523-H523</f>
        <v>84.765483080000024</v>
      </c>
      <c r="R523" s="43">
        <f>H523-(I523+K523)</f>
        <v>-58.281274159999988</v>
      </c>
      <c r="S523" s="45">
        <f t="shared" si="152"/>
        <v>-0.65861260397301047</v>
      </c>
      <c r="T523" s="46" t="s">
        <v>1017</v>
      </c>
      <c r="U523" s="21"/>
      <c r="V523" s="22"/>
      <c r="X523" s="24"/>
    </row>
    <row r="524" spans="1:24" s="23" customFormat="1" ht="31.5" x14ac:dyDescent="0.25">
      <c r="A524" s="53" t="s">
        <v>1012</v>
      </c>
      <c r="B524" s="66" t="s">
        <v>1018</v>
      </c>
      <c r="C524" s="101" t="s">
        <v>1019</v>
      </c>
      <c r="D524" s="43">
        <v>50.655790269999997</v>
      </c>
      <c r="E524" s="43">
        <v>23.809390269999998</v>
      </c>
      <c r="F524" s="43">
        <f>D524-E524</f>
        <v>26.846399999999999</v>
      </c>
      <c r="G524" s="44">
        <v>26.846399999999999</v>
      </c>
      <c r="H524" s="43">
        <f t="shared" si="160"/>
        <v>9.4563598199999994</v>
      </c>
      <c r="I524" s="43">
        <v>0.6182608704</v>
      </c>
      <c r="J524" s="43">
        <v>0.11884164999999999</v>
      </c>
      <c r="K524" s="43">
        <v>7.2547826112000005</v>
      </c>
      <c r="L524" s="43">
        <v>9.3375181699999992</v>
      </c>
      <c r="M524" s="43">
        <v>14.7389565184</v>
      </c>
      <c r="N524" s="43">
        <v>0</v>
      </c>
      <c r="O524" s="43">
        <v>4.2343999999999999</v>
      </c>
      <c r="P524" s="43">
        <v>0</v>
      </c>
      <c r="Q524" s="43">
        <f>F524-H524</f>
        <v>17.39004018</v>
      </c>
      <c r="R524" s="43">
        <f>H524-(I524+K524)</f>
        <v>1.5833163383999986</v>
      </c>
      <c r="S524" s="45">
        <f t="shared" si="152"/>
        <v>0.20110600711152543</v>
      </c>
      <c r="T524" s="56" t="s">
        <v>1020</v>
      </c>
      <c r="U524" s="21"/>
      <c r="V524" s="22"/>
      <c r="X524" s="24"/>
    </row>
    <row r="525" spans="1:24" s="23" customFormat="1" ht="23.25" customHeight="1" x14ac:dyDescent="0.25">
      <c r="A525" s="53" t="s">
        <v>1012</v>
      </c>
      <c r="B525" s="66" t="s">
        <v>1021</v>
      </c>
      <c r="C525" s="101" t="s">
        <v>1022</v>
      </c>
      <c r="D525" s="43">
        <v>24.8568</v>
      </c>
      <c r="E525" s="43">
        <v>0</v>
      </c>
      <c r="F525" s="43">
        <f>D525-E525</f>
        <v>24.8568</v>
      </c>
      <c r="G525" s="44">
        <v>3.36</v>
      </c>
      <c r="H525" s="43">
        <f t="shared" si="160"/>
        <v>0.57732000000000006</v>
      </c>
      <c r="I525" s="43">
        <v>0</v>
      </c>
      <c r="J525" s="43">
        <v>0</v>
      </c>
      <c r="K525" s="43">
        <v>0</v>
      </c>
      <c r="L525" s="43">
        <v>0.57732000000000006</v>
      </c>
      <c r="M525" s="43">
        <v>1.68</v>
      </c>
      <c r="N525" s="43">
        <v>0</v>
      </c>
      <c r="O525" s="43">
        <v>1.68</v>
      </c>
      <c r="P525" s="43">
        <v>0</v>
      </c>
      <c r="Q525" s="43">
        <f>F525-H525</f>
        <v>24.27948</v>
      </c>
      <c r="R525" s="43">
        <f>H525-(I525+K525)</f>
        <v>0.57732000000000006</v>
      </c>
      <c r="S525" s="45">
        <v>1</v>
      </c>
      <c r="T525" s="56" t="s">
        <v>1020</v>
      </c>
      <c r="U525" s="21"/>
      <c r="V525" s="22"/>
      <c r="X525" s="24"/>
    </row>
    <row r="526" spans="1:24" s="23" customFormat="1" ht="31.5" x14ac:dyDescent="0.25">
      <c r="A526" s="40" t="s">
        <v>1012</v>
      </c>
      <c r="B526" s="58" t="s">
        <v>1023</v>
      </c>
      <c r="C526" s="101" t="s">
        <v>1024</v>
      </c>
      <c r="D526" s="43" t="s">
        <v>31</v>
      </c>
      <c r="E526" s="43" t="s">
        <v>31</v>
      </c>
      <c r="F526" s="43" t="s">
        <v>31</v>
      </c>
      <c r="G526" s="43" t="s">
        <v>31</v>
      </c>
      <c r="H526" s="43">
        <f t="shared" si="160"/>
        <v>1.34652408</v>
      </c>
      <c r="I526" s="43" t="s">
        <v>31</v>
      </c>
      <c r="J526" s="43">
        <v>1.34652408</v>
      </c>
      <c r="K526" s="43" t="s">
        <v>31</v>
      </c>
      <c r="L526" s="43">
        <v>0</v>
      </c>
      <c r="M526" s="43" t="s">
        <v>31</v>
      </c>
      <c r="N526" s="43">
        <v>0</v>
      </c>
      <c r="O526" s="43" t="s">
        <v>31</v>
      </c>
      <c r="P526" s="43">
        <v>0</v>
      </c>
      <c r="Q526" s="43" t="s">
        <v>31</v>
      </c>
      <c r="R526" s="43" t="s">
        <v>31</v>
      </c>
      <c r="S526" s="51" t="s">
        <v>31</v>
      </c>
      <c r="T526" s="91" t="s">
        <v>141</v>
      </c>
      <c r="U526" s="21"/>
      <c r="V526" s="22"/>
      <c r="X526" s="24"/>
    </row>
    <row r="527" spans="1:24" s="23" customFormat="1" ht="31.5" x14ac:dyDescent="0.25">
      <c r="A527" s="40" t="s">
        <v>1012</v>
      </c>
      <c r="B527" s="58" t="s">
        <v>1025</v>
      </c>
      <c r="C527" s="101" t="s">
        <v>1026</v>
      </c>
      <c r="D527" s="43" t="s">
        <v>31</v>
      </c>
      <c r="E527" s="43" t="s">
        <v>31</v>
      </c>
      <c r="F527" s="43" t="s">
        <v>31</v>
      </c>
      <c r="G527" s="43" t="s">
        <v>31</v>
      </c>
      <c r="H527" s="43">
        <f t="shared" si="160"/>
        <v>0.3972</v>
      </c>
      <c r="I527" s="43" t="s">
        <v>31</v>
      </c>
      <c r="J527" s="43">
        <v>0.3972</v>
      </c>
      <c r="K527" s="43" t="s">
        <v>31</v>
      </c>
      <c r="L527" s="43">
        <v>0</v>
      </c>
      <c r="M527" s="43" t="s">
        <v>31</v>
      </c>
      <c r="N527" s="43">
        <v>0</v>
      </c>
      <c r="O527" s="43" t="s">
        <v>31</v>
      </c>
      <c r="P527" s="43">
        <v>0</v>
      </c>
      <c r="Q527" s="43" t="s">
        <v>31</v>
      </c>
      <c r="R527" s="43" t="s">
        <v>31</v>
      </c>
      <c r="S527" s="51" t="s">
        <v>31</v>
      </c>
      <c r="T527" s="91" t="s">
        <v>141</v>
      </c>
      <c r="U527" s="21"/>
      <c r="V527" s="22"/>
      <c r="X527" s="24"/>
    </row>
    <row r="528" spans="1:24" s="23" customFormat="1" ht="31.5" x14ac:dyDescent="0.25">
      <c r="A528" s="40" t="s">
        <v>1012</v>
      </c>
      <c r="B528" s="58" t="s">
        <v>1027</v>
      </c>
      <c r="C528" s="101" t="s">
        <v>1028</v>
      </c>
      <c r="D528" s="43" t="s">
        <v>31</v>
      </c>
      <c r="E528" s="43" t="s">
        <v>31</v>
      </c>
      <c r="F528" s="43" t="s">
        <v>31</v>
      </c>
      <c r="G528" s="43" t="s">
        <v>31</v>
      </c>
      <c r="H528" s="43">
        <f t="shared" si="160"/>
        <v>3.73502811</v>
      </c>
      <c r="I528" s="43" t="s">
        <v>31</v>
      </c>
      <c r="J528" s="43">
        <v>3.73502811</v>
      </c>
      <c r="K528" s="43" t="s">
        <v>31</v>
      </c>
      <c r="L528" s="43">
        <v>0</v>
      </c>
      <c r="M528" s="43" t="s">
        <v>31</v>
      </c>
      <c r="N528" s="43">
        <v>0</v>
      </c>
      <c r="O528" s="43" t="s">
        <v>31</v>
      </c>
      <c r="P528" s="43">
        <v>0</v>
      </c>
      <c r="Q528" s="43" t="s">
        <v>31</v>
      </c>
      <c r="R528" s="43" t="s">
        <v>31</v>
      </c>
      <c r="S528" s="51" t="s">
        <v>31</v>
      </c>
      <c r="T528" s="91" t="s">
        <v>141</v>
      </c>
      <c r="U528" s="21"/>
      <c r="V528" s="22"/>
      <c r="X528" s="24"/>
    </row>
    <row r="529" spans="1:24" s="23" customFormat="1" ht="50.25" customHeight="1" x14ac:dyDescent="0.25">
      <c r="A529" s="31" t="s">
        <v>1029</v>
      </c>
      <c r="B529" s="102" t="s">
        <v>117</v>
      </c>
      <c r="C529" s="102" t="s">
        <v>30</v>
      </c>
      <c r="D529" s="39">
        <f>SUM(D530)</f>
        <v>21.976200000000002</v>
      </c>
      <c r="E529" s="39">
        <f t="shared" ref="E529:R529" si="161">SUM(E530)</f>
        <v>0</v>
      </c>
      <c r="F529" s="39">
        <f t="shared" si="161"/>
        <v>21.976200000000002</v>
      </c>
      <c r="G529" s="39">
        <f t="shared" si="161"/>
        <v>21.976200000000002</v>
      </c>
      <c r="H529" s="39">
        <f t="shared" si="161"/>
        <v>7.4134733699999984</v>
      </c>
      <c r="I529" s="39">
        <f t="shared" si="161"/>
        <v>0.24</v>
      </c>
      <c r="J529" s="39">
        <f t="shared" si="161"/>
        <v>2.8503719599999999</v>
      </c>
      <c r="K529" s="39">
        <f t="shared" si="161"/>
        <v>4.6821581439999997</v>
      </c>
      <c r="L529" s="39">
        <f t="shared" si="161"/>
        <v>4.5631014099999989</v>
      </c>
      <c r="M529" s="39">
        <f t="shared" si="161"/>
        <v>8.4812859219999996</v>
      </c>
      <c r="N529" s="39">
        <f t="shared" si="161"/>
        <v>0</v>
      </c>
      <c r="O529" s="39">
        <f t="shared" si="161"/>
        <v>8.5727559339999999</v>
      </c>
      <c r="P529" s="39">
        <f t="shared" si="161"/>
        <v>0</v>
      </c>
      <c r="Q529" s="39">
        <f t="shared" si="161"/>
        <v>14.562726630000004</v>
      </c>
      <c r="R529" s="39">
        <f t="shared" si="161"/>
        <v>2.4913152259999984</v>
      </c>
      <c r="S529" s="29">
        <f>R529/(I529+K529)</f>
        <v>0.50614286520575447</v>
      </c>
      <c r="T529" s="103" t="s">
        <v>31</v>
      </c>
      <c r="U529" s="21"/>
      <c r="V529" s="22"/>
      <c r="X529" s="24"/>
    </row>
    <row r="530" spans="1:24" s="23" customFormat="1" ht="50.25" customHeight="1" x14ac:dyDescent="0.25">
      <c r="A530" s="40" t="s">
        <v>1029</v>
      </c>
      <c r="B530" s="66" t="s">
        <v>1030</v>
      </c>
      <c r="C530" s="101" t="s">
        <v>1031</v>
      </c>
      <c r="D530" s="104">
        <v>21.976200000000002</v>
      </c>
      <c r="E530" s="104">
        <v>0</v>
      </c>
      <c r="F530" s="43">
        <f>D530-E530</f>
        <v>21.976200000000002</v>
      </c>
      <c r="G530" s="44">
        <v>21.976200000000002</v>
      </c>
      <c r="H530" s="43">
        <f>J530+L530+N530+P530</f>
        <v>7.4134733699999984</v>
      </c>
      <c r="I530" s="43">
        <v>0.24</v>
      </c>
      <c r="J530" s="43">
        <v>2.8503719599999999</v>
      </c>
      <c r="K530" s="43">
        <v>4.6821581439999997</v>
      </c>
      <c r="L530" s="43">
        <v>4.5631014099999989</v>
      </c>
      <c r="M530" s="43">
        <v>8.4812859219999996</v>
      </c>
      <c r="N530" s="43">
        <v>0</v>
      </c>
      <c r="O530" s="43">
        <v>8.5727559339999999</v>
      </c>
      <c r="P530" s="43">
        <v>0</v>
      </c>
      <c r="Q530" s="43">
        <f>F530-H530</f>
        <v>14.562726630000004</v>
      </c>
      <c r="R530" s="43">
        <f>H530-(I530+K530)</f>
        <v>2.4913152259999984</v>
      </c>
      <c r="S530" s="45">
        <f>R530/(I530+K530)</f>
        <v>0.50614286520575447</v>
      </c>
      <c r="T530" s="46" t="s">
        <v>1032</v>
      </c>
      <c r="U530" s="21"/>
      <c r="V530" s="22"/>
      <c r="X530" s="24"/>
    </row>
    <row r="531" spans="1:24" s="23" customFormat="1" x14ac:dyDescent="0.25">
      <c r="A531" s="31" t="s">
        <v>1033</v>
      </c>
      <c r="B531" s="36" t="s">
        <v>127</v>
      </c>
      <c r="C531" s="33" t="s">
        <v>30</v>
      </c>
      <c r="D531" s="34">
        <f>SUM(D532)</f>
        <v>106.07639999999999</v>
      </c>
      <c r="E531" s="34">
        <f t="shared" ref="E531:R531" si="162">SUM(E532)</f>
        <v>0</v>
      </c>
      <c r="F531" s="34">
        <f t="shared" si="162"/>
        <v>106.07639999999999</v>
      </c>
      <c r="G531" s="34">
        <f t="shared" si="162"/>
        <v>3.6</v>
      </c>
      <c r="H531" s="34">
        <f t="shared" si="162"/>
        <v>0.17319599999999999</v>
      </c>
      <c r="I531" s="34">
        <f t="shared" si="162"/>
        <v>0</v>
      </c>
      <c r="J531" s="34">
        <f t="shared" si="162"/>
        <v>0</v>
      </c>
      <c r="K531" s="34">
        <f t="shared" si="162"/>
        <v>0</v>
      </c>
      <c r="L531" s="34">
        <f t="shared" si="162"/>
        <v>0.17319599999999999</v>
      </c>
      <c r="M531" s="34">
        <f t="shared" si="162"/>
        <v>1.2</v>
      </c>
      <c r="N531" s="34">
        <f t="shared" si="162"/>
        <v>0</v>
      </c>
      <c r="O531" s="34">
        <f t="shared" si="162"/>
        <v>2.4</v>
      </c>
      <c r="P531" s="34">
        <f t="shared" si="162"/>
        <v>0</v>
      </c>
      <c r="Q531" s="34">
        <f t="shared" si="162"/>
        <v>105.90320399999999</v>
      </c>
      <c r="R531" s="34">
        <f t="shared" si="162"/>
        <v>0.17319599999999999</v>
      </c>
      <c r="S531" s="29">
        <v>1</v>
      </c>
      <c r="T531" s="35" t="s">
        <v>31</v>
      </c>
      <c r="U531" s="21"/>
      <c r="V531" s="22"/>
      <c r="X531" s="24"/>
    </row>
    <row r="532" spans="1:24" s="23" customFormat="1" ht="40.5" customHeight="1" x14ac:dyDescent="0.25">
      <c r="A532" s="40" t="s">
        <v>1033</v>
      </c>
      <c r="B532" s="47" t="s">
        <v>1034</v>
      </c>
      <c r="C532" s="48" t="s">
        <v>1035</v>
      </c>
      <c r="D532" s="43">
        <v>106.07639999999999</v>
      </c>
      <c r="E532" s="43">
        <v>0</v>
      </c>
      <c r="F532" s="43">
        <f t="shared" ref="F532:F537" si="163">D532-E532</f>
        <v>106.07639999999999</v>
      </c>
      <c r="G532" s="43">
        <v>3.6</v>
      </c>
      <c r="H532" s="43">
        <f>J532+L532+N532+P532</f>
        <v>0.17319599999999999</v>
      </c>
      <c r="I532" s="43">
        <v>0</v>
      </c>
      <c r="J532" s="43">
        <v>0</v>
      </c>
      <c r="K532" s="43">
        <v>0</v>
      </c>
      <c r="L532" s="43">
        <v>0.17319599999999999</v>
      </c>
      <c r="M532" s="43">
        <v>1.2</v>
      </c>
      <c r="N532" s="43">
        <v>0</v>
      </c>
      <c r="O532" s="43">
        <v>2.4</v>
      </c>
      <c r="P532" s="43">
        <v>0</v>
      </c>
      <c r="Q532" s="43">
        <f>F532-H532</f>
        <v>105.90320399999999</v>
      </c>
      <c r="R532" s="43">
        <f>H532-(I532+K532)</f>
        <v>0.17319599999999999</v>
      </c>
      <c r="S532" s="45">
        <v>1</v>
      </c>
      <c r="T532" s="87" t="s">
        <v>1036</v>
      </c>
      <c r="U532" s="21"/>
      <c r="V532" s="22"/>
      <c r="X532" s="24"/>
    </row>
    <row r="533" spans="1:24" s="23" customFormat="1" ht="31.5" x14ac:dyDescent="0.25">
      <c r="A533" s="31" t="s">
        <v>1037</v>
      </c>
      <c r="B533" s="36" t="s">
        <v>132</v>
      </c>
      <c r="C533" s="33" t="s">
        <v>30</v>
      </c>
      <c r="D533" s="34">
        <f>SUM(D534:D537)</f>
        <v>1109.7006533632</v>
      </c>
      <c r="E533" s="34">
        <f t="shared" ref="E533:R533" si="164">SUM(E534:E537)</f>
        <v>43.211692220000003</v>
      </c>
      <c r="F533" s="34">
        <f t="shared" si="164"/>
        <v>1066.4889611432</v>
      </c>
      <c r="G533" s="34">
        <f t="shared" si="164"/>
        <v>118.98945764719997</v>
      </c>
      <c r="H533" s="34">
        <f t="shared" si="164"/>
        <v>12.236656760000001</v>
      </c>
      <c r="I533" s="34">
        <f t="shared" si="164"/>
        <v>15.27452386</v>
      </c>
      <c r="J533" s="34">
        <f t="shared" si="164"/>
        <v>11.991262450000001</v>
      </c>
      <c r="K533" s="34">
        <f t="shared" si="164"/>
        <v>26.988084389999997</v>
      </c>
      <c r="L533" s="34">
        <f t="shared" si="164"/>
        <v>0.24539431000000003</v>
      </c>
      <c r="M533" s="34">
        <f t="shared" si="164"/>
        <v>33.397975330000001</v>
      </c>
      <c r="N533" s="34">
        <f t="shared" si="164"/>
        <v>0</v>
      </c>
      <c r="O533" s="34">
        <f t="shared" si="164"/>
        <v>43.328874067200005</v>
      </c>
      <c r="P533" s="34">
        <f t="shared" si="164"/>
        <v>0</v>
      </c>
      <c r="Q533" s="34">
        <f t="shared" si="164"/>
        <v>1054.2523043832</v>
      </c>
      <c r="R533" s="34">
        <f t="shared" si="164"/>
        <v>-30.025951489999994</v>
      </c>
      <c r="S533" s="29">
        <f>R533/(I533+K533)</f>
        <v>-0.71046139207463599</v>
      </c>
      <c r="T533" s="35" t="s">
        <v>31</v>
      </c>
      <c r="U533" s="21"/>
      <c r="V533" s="22"/>
      <c r="X533" s="24"/>
    </row>
    <row r="534" spans="1:24" s="23" customFormat="1" ht="31.5" x14ac:dyDescent="0.25">
      <c r="A534" s="40" t="s">
        <v>1037</v>
      </c>
      <c r="B534" s="47" t="s">
        <v>1038</v>
      </c>
      <c r="C534" s="48" t="s">
        <v>1039</v>
      </c>
      <c r="D534" s="43">
        <v>115.1016</v>
      </c>
      <c r="E534" s="43">
        <v>0</v>
      </c>
      <c r="F534" s="43">
        <f t="shared" si="163"/>
        <v>115.1016</v>
      </c>
      <c r="G534" s="44">
        <v>6</v>
      </c>
      <c r="H534" s="43">
        <f>J534+L534+N534+P534</f>
        <v>0</v>
      </c>
      <c r="I534" s="43">
        <v>0</v>
      </c>
      <c r="J534" s="43">
        <v>0</v>
      </c>
      <c r="K534" s="43">
        <v>0</v>
      </c>
      <c r="L534" s="43">
        <v>0</v>
      </c>
      <c r="M534" s="43">
        <v>2</v>
      </c>
      <c r="N534" s="43">
        <v>0</v>
      </c>
      <c r="O534" s="43">
        <v>4</v>
      </c>
      <c r="P534" s="43">
        <v>0</v>
      </c>
      <c r="Q534" s="43">
        <f>F534-H534</f>
        <v>115.1016</v>
      </c>
      <c r="R534" s="43">
        <f>H534-(I534+K534)</f>
        <v>0</v>
      </c>
      <c r="S534" s="45">
        <v>0</v>
      </c>
      <c r="T534" s="46" t="s">
        <v>31</v>
      </c>
      <c r="U534" s="21"/>
      <c r="V534" s="22"/>
      <c r="X534" s="24"/>
    </row>
    <row r="535" spans="1:24" s="23" customFormat="1" ht="31.5" x14ac:dyDescent="0.25">
      <c r="A535" s="40" t="s">
        <v>1037</v>
      </c>
      <c r="B535" s="58" t="s">
        <v>1040</v>
      </c>
      <c r="C535" s="50" t="s">
        <v>1041</v>
      </c>
      <c r="D535" s="43">
        <v>33.184579999999997</v>
      </c>
      <c r="E535" s="43">
        <v>22.529598110000002</v>
      </c>
      <c r="F535" s="43">
        <f t="shared" si="163"/>
        <v>10.654981889999995</v>
      </c>
      <c r="G535" s="44">
        <v>2.5987999999999993</v>
      </c>
      <c r="H535" s="43">
        <f>J535+L535+N535+P535</f>
        <v>11.218247030000001</v>
      </c>
      <c r="I535" s="43">
        <v>2.5988000000000002</v>
      </c>
      <c r="J535" s="43">
        <v>11.218247030000001</v>
      </c>
      <c r="K535" s="43">
        <v>0</v>
      </c>
      <c r="L535" s="43">
        <v>0</v>
      </c>
      <c r="M535" s="43">
        <v>0</v>
      </c>
      <c r="N535" s="43">
        <v>0</v>
      </c>
      <c r="O535" s="43">
        <v>0</v>
      </c>
      <c r="P535" s="43">
        <v>0</v>
      </c>
      <c r="Q535" s="43">
        <f>F535-H535</f>
        <v>-0.56326514000000572</v>
      </c>
      <c r="R535" s="43">
        <f>H535-(I535+K535)</f>
        <v>8.6194470299999999</v>
      </c>
      <c r="S535" s="45">
        <f t="shared" ref="S535:S541" si="165">R535/(I535+K535)</f>
        <v>3.3167027204863779</v>
      </c>
      <c r="T535" s="91" t="s">
        <v>141</v>
      </c>
      <c r="U535" s="21"/>
      <c r="V535" s="22"/>
      <c r="X535" s="24"/>
    </row>
    <row r="536" spans="1:24" s="23" customFormat="1" ht="28.5" customHeight="1" x14ac:dyDescent="0.25">
      <c r="A536" s="40" t="s">
        <v>1037</v>
      </c>
      <c r="B536" s="58" t="s">
        <v>1042</v>
      </c>
      <c r="C536" s="50" t="s">
        <v>1043</v>
      </c>
      <c r="D536" s="43">
        <v>844.72881571599999</v>
      </c>
      <c r="E536" s="43">
        <v>0</v>
      </c>
      <c r="F536" s="43">
        <f t="shared" si="163"/>
        <v>844.72881571599999</v>
      </c>
      <c r="G536" s="44">
        <v>32.4</v>
      </c>
      <c r="H536" s="43">
        <f>J536+L536+N536+P536</f>
        <v>0</v>
      </c>
      <c r="I536" s="43">
        <v>0</v>
      </c>
      <c r="J536" s="43">
        <v>0</v>
      </c>
      <c r="K536" s="43">
        <v>6.1711999999999998</v>
      </c>
      <c r="L536" s="43">
        <v>0</v>
      </c>
      <c r="M536" s="43">
        <v>12.343200000000001</v>
      </c>
      <c r="N536" s="43">
        <v>0</v>
      </c>
      <c r="O536" s="43">
        <v>13.8856</v>
      </c>
      <c r="P536" s="43">
        <v>0</v>
      </c>
      <c r="Q536" s="43">
        <f>F536-H536</f>
        <v>844.72881571599999</v>
      </c>
      <c r="R536" s="43">
        <f>H536-(I536+K536)</f>
        <v>-6.1711999999999998</v>
      </c>
      <c r="S536" s="45">
        <f t="shared" si="165"/>
        <v>-1</v>
      </c>
      <c r="T536" s="91" t="s">
        <v>1044</v>
      </c>
      <c r="U536" s="21"/>
      <c r="V536" s="22"/>
      <c r="X536" s="24"/>
    </row>
    <row r="537" spans="1:24" s="23" customFormat="1" ht="63" x14ac:dyDescent="0.25">
      <c r="A537" s="40" t="s">
        <v>1037</v>
      </c>
      <c r="B537" s="58" t="s">
        <v>1045</v>
      </c>
      <c r="C537" s="50" t="s">
        <v>1046</v>
      </c>
      <c r="D537" s="43">
        <v>116.68565764719997</v>
      </c>
      <c r="E537" s="43">
        <v>20.682094110000001</v>
      </c>
      <c r="F537" s="43">
        <f t="shared" si="163"/>
        <v>96.003563537199966</v>
      </c>
      <c r="G537" s="44">
        <v>77.990657647199981</v>
      </c>
      <c r="H537" s="43">
        <f>J537+L537+N537+P537</f>
        <v>1.0184097300000001</v>
      </c>
      <c r="I537" s="43">
        <v>12.67572386</v>
      </c>
      <c r="J537" s="43">
        <v>0.77301542000000001</v>
      </c>
      <c r="K537" s="43">
        <v>20.816884389999998</v>
      </c>
      <c r="L537" s="43">
        <v>0.24539431000000003</v>
      </c>
      <c r="M537" s="43">
        <v>19.054775330000002</v>
      </c>
      <c r="N537" s="43">
        <v>0</v>
      </c>
      <c r="O537" s="43">
        <v>25.443274067200001</v>
      </c>
      <c r="P537" s="43">
        <v>0</v>
      </c>
      <c r="Q537" s="43">
        <f>F537-H537</f>
        <v>94.985153807199964</v>
      </c>
      <c r="R537" s="43">
        <f>H537-(I537+K537)</f>
        <v>-32.474198519999995</v>
      </c>
      <c r="S537" s="45">
        <f t="shared" si="165"/>
        <v>-0.96959300027044026</v>
      </c>
      <c r="T537" s="91" t="s">
        <v>1047</v>
      </c>
      <c r="U537" s="21"/>
      <c r="V537" s="22"/>
      <c r="X537" s="24"/>
    </row>
    <row r="538" spans="1:24" s="23" customFormat="1" ht="31.5" x14ac:dyDescent="0.25">
      <c r="A538" s="31" t="s">
        <v>1048</v>
      </c>
      <c r="B538" s="36" t="s">
        <v>157</v>
      </c>
      <c r="C538" s="33" t="s">
        <v>30</v>
      </c>
      <c r="D538" s="34">
        <f t="shared" ref="D538:P538" si="166">D539+D542+D543+D544</f>
        <v>560.12358103019994</v>
      </c>
      <c r="E538" s="34">
        <f t="shared" si="166"/>
        <v>92.883737909999994</v>
      </c>
      <c r="F538" s="34">
        <f t="shared" si="166"/>
        <v>467.23984312019996</v>
      </c>
      <c r="G538" s="34">
        <f t="shared" si="166"/>
        <v>170.85532260399998</v>
      </c>
      <c r="H538" s="34">
        <f t="shared" si="166"/>
        <v>19.487034390000002</v>
      </c>
      <c r="I538" s="34">
        <f>I539+I542+I543+I544</f>
        <v>1.28693239</v>
      </c>
      <c r="J538" s="34">
        <f t="shared" si="166"/>
        <v>10.837934130000002</v>
      </c>
      <c r="K538" s="34">
        <f>K539+K542+K543+K544</f>
        <v>28.930266321999998</v>
      </c>
      <c r="L538" s="34">
        <f t="shared" si="166"/>
        <v>8.6491002599999991</v>
      </c>
      <c r="M538" s="34">
        <f>M539+M542+M543+M544</f>
        <v>66.791479596000002</v>
      </c>
      <c r="N538" s="34">
        <f t="shared" si="166"/>
        <v>0</v>
      </c>
      <c r="O538" s="34">
        <f t="shared" si="166"/>
        <v>73.846644296000008</v>
      </c>
      <c r="P538" s="34">
        <f t="shared" si="166"/>
        <v>0</v>
      </c>
      <c r="Q538" s="34">
        <f>Q539+Q542+Q543+Q544</f>
        <v>447.75280873020006</v>
      </c>
      <c r="R538" s="34">
        <f>R539+R542+R543+R544</f>
        <v>-10.730164321999998</v>
      </c>
      <c r="S538" s="29">
        <f t="shared" si="165"/>
        <v>-0.35510122643297126</v>
      </c>
      <c r="T538" s="35" t="s">
        <v>31</v>
      </c>
      <c r="U538" s="21"/>
      <c r="V538" s="22"/>
      <c r="X538" s="24"/>
    </row>
    <row r="539" spans="1:24" s="23" customFormat="1" ht="31.5" x14ac:dyDescent="0.25">
      <c r="A539" s="31" t="s">
        <v>1049</v>
      </c>
      <c r="B539" s="36" t="s">
        <v>159</v>
      </c>
      <c r="C539" s="33" t="s">
        <v>30</v>
      </c>
      <c r="D539" s="34">
        <f>SUM(D540:D541)</f>
        <v>103.75443477399999</v>
      </c>
      <c r="E539" s="34">
        <f t="shared" ref="E539:R539" si="167">SUM(E540:E541)</f>
        <v>2.7006158600000001</v>
      </c>
      <c r="F539" s="34">
        <f t="shared" si="167"/>
        <v>101.05381891399999</v>
      </c>
      <c r="G539" s="34">
        <f t="shared" si="167"/>
        <v>26.591294187999999</v>
      </c>
      <c r="H539" s="34">
        <f t="shared" si="167"/>
        <v>2.3816799999999998</v>
      </c>
      <c r="I539" s="34">
        <f t="shared" si="167"/>
        <v>0</v>
      </c>
      <c r="J539" s="34">
        <f t="shared" si="167"/>
        <v>0</v>
      </c>
      <c r="K539" s="34">
        <f t="shared" si="167"/>
        <v>16.892862791999999</v>
      </c>
      <c r="L539" s="34">
        <f t="shared" si="167"/>
        <v>2.3816799999999998</v>
      </c>
      <c r="M539" s="34">
        <f t="shared" si="167"/>
        <v>8.7384313959999993</v>
      </c>
      <c r="N539" s="34">
        <f t="shared" si="167"/>
        <v>0</v>
      </c>
      <c r="O539" s="34">
        <f t="shared" si="167"/>
        <v>0.96</v>
      </c>
      <c r="P539" s="34">
        <f t="shared" si="167"/>
        <v>0</v>
      </c>
      <c r="Q539" s="34">
        <f t="shared" si="167"/>
        <v>98.672138913999987</v>
      </c>
      <c r="R539" s="34">
        <f t="shared" si="167"/>
        <v>-14.511182792</v>
      </c>
      <c r="S539" s="29">
        <f t="shared" si="165"/>
        <v>-0.85901264757043438</v>
      </c>
      <c r="T539" s="35" t="s">
        <v>31</v>
      </c>
      <c r="U539" s="21"/>
      <c r="V539" s="22"/>
      <c r="X539" s="24"/>
    </row>
    <row r="540" spans="1:24" s="23" customFormat="1" ht="47.25" x14ac:dyDescent="0.25">
      <c r="A540" s="40" t="s">
        <v>1049</v>
      </c>
      <c r="B540" s="47" t="s">
        <v>1050</v>
      </c>
      <c r="C540" s="48" t="s">
        <v>1051</v>
      </c>
      <c r="D540" s="43">
        <v>27.253799999999998</v>
      </c>
      <c r="E540" s="43">
        <v>0</v>
      </c>
      <c r="F540" s="43">
        <f>D540-E540</f>
        <v>27.253799999999998</v>
      </c>
      <c r="G540" s="44">
        <v>2.4</v>
      </c>
      <c r="H540" s="43">
        <f>J540+L540+N540+P540</f>
        <v>0</v>
      </c>
      <c r="I540" s="43">
        <v>0</v>
      </c>
      <c r="J540" s="43">
        <v>0</v>
      </c>
      <c r="K540" s="43">
        <v>0.48</v>
      </c>
      <c r="L540" s="43">
        <v>0</v>
      </c>
      <c r="M540" s="43">
        <v>0.96</v>
      </c>
      <c r="N540" s="43">
        <v>0</v>
      </c>
      <c r="O540" s="43">
        <v>0.96</v>
      </c>
      <c r="P540" s="43">
        <v>0</v>
      </c>
      <c r="Q540" s="43">
        <f>F540-H540</f>
        <v>27.253799999999998</v>
      </c>
      <c r="R540" s="43">
        <f>H540-(I540+K540)</f>
        <v>-0.48</v>
      </c>
      <c r="S540" s="45">
        <f t="shared" si="165"/>
        <v>-1</v>
      </c>
      <c r="T540" s="46" t="s">
        <v>1052</v>
      </c>
      <c r="U540" s="21"/>
      <c r="V540" s="22"/>
      <c r="X540" s="24"/>
    </row>
    <row r="541" spans="1:24" s="23" customFormat="1" ht="31.5" x14ac:dyDescent="0.25">
      <c r="A541" s="40" t="s">
        <v>1049</v>
      </c>
      <c r="B541" s="47" t="s">
        <v>1053</v>
      </c>
      <c r="C541" s="48" t="s">
        <v>1054</v>
      </c>
      <c r="D541" s="43">
        <v>76.500634773999991</v>
      </c>
      <c r="E541" s="43">
        <v>2.7006158600000001</v>
      </c>
      <c r="F541" s="43">
        <f>D541-E541</f>
        <v>73.800018913999992</v>
      </c>
      <c r="G541" s="44">
        <v>24.191294188000001</v>
      </c>
      <c r="H541" s="43">
        <f>J541+L541+N541+P541</f>
        <v>2.3816799999999998</v>
      </c>
      <c r="I541" s="43">
        <v>0</v>
      </c>
      <c r="J541" s="43">
        <v>0</v>
      </c>
      <c r="K541" s="43">
        <v>16.412862791999999</v>
      </c>
      <c r="L541" s="43">
        <v>2.3816799999999998</v>
      </c>
      <c r="M541" s="43">
        <v>7.7784313960000002</v>
      </c>
      <c r="N541" s="43">
        <v>0</v>
      </c>
      <c r="O541" s="43">
        <v>0</v>
      </c>
      <c r="P541" s="43">
        <v>0</v>
      </c>
      <c r="Q541" s="43">
        <f>F541-H541</f>
        <v>71.418338913999989</v>
      </c>
      <c r="R541" s="43">
        <f>H541-(I541+K541)</f>
        <v>-14.031182791999999</v>
      </c>
      <c r="S541" s="45">
        <f t="shared" si="165"/>
        <v>-0.85488942238883003</v>
      </c>
      <c r="T541" s="46" t="s">
        <v>259</v>
      </c>
      <c r="U541" s="21"/>
      <c r="V541" s="22"/>
      <c r="X541" s="24"/>
    </row>
    <row r="542" spans="1:24" s="23" customFormat="1" ht="31.5" x14ac:dyDescent="0.25">
      <c r="A542" s="31" t="s">
        <v>1055</v>
      </c>
      <c r="B542" s="36" t="s">
        <v>190</v>
      </c>
      <c r="C542" s="33" t="s">
        <v>30</v>
      </c>
      <c r="D542" s="34">
        <v>0</v>
      </c>
      <c r="E542" s="34">
        <v>0</v>
      </c>
      <c r="F542" s="34">
        <v>0</v>
      </c>
      <c r="G542" s="34">
        <v>0</v>
      </c>
      <c r="H542" s="34">
        <v>0</v>
      </c>
      <c r="I542" s="34">
        <v>0</v>
      </c>
      <c r="J542" s="34">
        <v>0</v>
      </c>
      <c r="K542" s="34">
        <v>0</v>
      </c>
      <c r="L542" s="34">
        <v>0</v>
      </c>
      <c r="M542" s="34">
        <v>0</v>
      </c>
      <c r="N542" s="34">
        <v>0</v>
      </c>
      <c r="O542" s="34">
        <v>0</v>
      </c>
      <c r="P542" s="34">
        <v>0</v>
      </c>
      <c r="Q542" s="34">
        <v>0</v>
      </c>
      <c r="R542" s="34">
        <v>0</v>
      </c>
      <c r="S542" s="29">
        <v>0</v>
      </c>
      <c r="T542" s="35" t="s">
        <v>31</v>
      </c>
      <c r="U542" s="21"/>
      <c r="V542" s="22"/>
      <c r="X542" s="24"/>
    </row>
    <row r="543" spans="1:24" s="23" customFormat="1" ht="31.5" x14ac:dyDescent="0.25">
      <c r="A543" s="31" t="s">
        <v>1056</v>
      </c>
      <c r="B543" s="36" t="s">
        <v>192</v>
      </c>
      <c r="C543" s="33" t="s">
        <v>30</v>
      </c>
      <c r="D543" s="34">
        <v>0</v>
      </c>
      <c r="E543" s="34">
        <v>0</v>
      </c>
      <c r="F543" s="34">
        <v>0</v>
      </c>
      <c r="G543" s="34">
        <v>0</v>
      </c>
      <c r="H543" s="34">
        <v>0</v>
      </c>
      <c r="I543" s="34">
        <v>0</v>
      </c>
      <c r="J543" s="34">
        <v>0</v>
      </c>
      <c r="K543" s="34">
        <v>0</v>
      </c>
      <c r="L543" s="34">
        <v>0</v>
      </c>
      <c r="M543" s="34">
        <v>0</v>
      </c>
      <c r="N543" s="34">
        <v>0</v>
      </c>
      <c r="O543" s="34">
        <v>0</v>
      </c>
      <c r="P543" s="34">
        <v>0</v>
      </c>
      <c r="Q543" s="34">
        <v>0</v>
      </c>
      <c r="R543" s="34">
        <v>0</v>
      </c>
      <c r="S543" s="29">
        <v>0</v>
      </c>
      <c r="T543" s="35" t="s">
        <v>31</v>
      </c>
      <c r="U543" s="21"/>
      <c r="V543" s="22"/>
      <c r="X543" s="24"/>
    </row>
    <row r="544" spans="1:24" s="23" customFormat="1" ht="31.5" x14ac:dyDescent="0.25">
      <c r="A544" s="31" t="s">
        <v>1057</v>
      </c>
      <c r="B544" s="36" t="s">
        <v>230</v>
      </c>
      <c r="C544" s="33" t="s">
        <v>30</v>
      </c>
      <c r="D544" s="34">
        <f>SUM(D545:D556)</f>
        <v>456.3691462562</v>
      </c>
      <c r="E544" s="34">
        <f t="shared" ref="E544:R544" si="168">SUM(E545:E556)</f>
        <v>90.183122049999994</v>
      </c>
      <c r="F544" s="34">
        <f t="shared" si="168"/>
        <v>366.18602420619999</v>
      </c>
      <c r="G544" s="34">
        <f t="shared" si="168"/>
        <v>144.26402841599997</v>
      </c>
      <c r="H544" s="34">
        <f t="shared" si="168"/>
        <v>17.105354390000002</v>
      </c>
      <c r="I544" s="34">
        <f t="shared" si="168"/>
        <v>1.28693239</v>
      </c>
      <c r="J544" s="34">
        <f t="shared" si="168"/>
        <v>10.837934130000002</v>
      </c>
      <c r="K544" s="34">
        <f t="shared" si="168"/>
        <v>12.037403529999999</v>
      </c>
      <c r="L544" s="34">
        <f t="shared" si="168"/>
        <v>6.2674202599999997</v>
      </c>
      <c r="M544" s="34">
        <f t="shared" si="168"/>
        <v>58.053048199999999</v>
      </c>
      <c r="N544" s="34">
        <f t="shared" si="168"/>
        <v>0</v>
      </c>
      <c r="O544" s="34">
        <f t="shared" si="168"/>
        <v>72.886644296000014</v>
      </c>
      <c r="P544" s="34">
        <f t="shared" si="168"/>
        <v>0</v>
      </c>
      <c r="Q544" s="34">
        <f t="shared" si="168"/>
        <v>349.08066981620004</v>
      </c>
      <c r="R544" s="34">
        <f t="shared" si="168"/>
        <v>3.7810184700000011</v>
      </c>
      <c r="S544" s="29">
        <f>R544/(I544+K544)</f>
        <v>0.28376787351365435</v>
      </c>
      <c r="T544" s="35" t="s">
        <v>31</v>
      </c>
      <c r="U544" s="21"/>
      <c r="V544" s="22"/>
      <c r="X544" s="24"/>
    </row>
    <row r="545" spans="1:24" s="23" customFormat="1" ht="47.25" x14ac:dyDescent="0.25">
      <c r="A545" s="40" t="s">
        <v>1057</v>
      </c>
      <c r="B545" s="58" t="s">
        <v>1058</v>
      </c>
      <c r="C545" s="50" t="s">
        <v>1059</v>
      </c>
      <c r="D545" s="43">
        <v>64.950399030200003</v>
      </c>
      <c r="E545" s="43">
        <v>18.60195397</v>
      </c>
      <c r="F545" s="43">
        <f t="shared" ref="F545:F556" si="169">D545-E545</f>
        <v>46.348445060200007</v>
      </c>
      <c r="G545" s="44">
        <v>18.228416869999997</v>
      </c>
      <c r="H545" s="43">
        <f t="shared" ref="H545:H556" si="170">J545+L545+N545+P545</f>
        <v>1.8215546199999997</v>
      </c>
      <c r="I545" s="43">
        <v>0</v>
      </c>
      <c r="J545" s="43">
        <v>0.23477741999999999</v>
      </c>
      <c r="K545" s="43">
        <v>2.3935999999999997</v>
      </c>
      <c r="L545" s="43">
        <v>1.5867771999999998</v>
      </c>
      <c r="M545" s="43">
        <v>6.9568168699999999</v>
      </c>
      <c r="N545" s="43">
        <v>0</v>
      </c>
      <c r="O545" s="43">
        <v>8.8780000000000001</v>
      </c>
      <c r="P545" s="43">
        <v>0</v>
      </c>
      <c r="Q545" s="43">
        <f t="shared" ref="Q545:Q556" si="171">F545-H545</f>
        <v>44.526890440200006</v>
      </c>
      <c r="R545" s="43">
        <f t="shared" ref="R545:R556" si="172">H545-(I545+K545)</f>
        <v>-0.57204538000000005</v>
      </c>
      <c r="S545" s="45">
        <f>R545/(I545+K545)</f>
        <v>-0.2389895471256685</v>
      </c>
      <c r="T545" s="90" t="s">
        <v>1060</v>
      </c>
      <c r="U545" s="21"/>
      <c r="V545" s="22"/>
      <c r="X545" s="24"/>
    </row>
    <row r="546" spans="1:24" s="23" customFormat="1" ht="31.5" x14ac:dyDescent="0.25">
      <c r="A546" s="40" t="s">
        <v>1057</v>
      </c>
      <c r="B546" s="58" t="s">
        <v>1061</v>
      </c>
      <c r="C546" s="50" t="s">
        <v>1062</v>
      </c>
      <c r="D546" s="43">
        <v>157.24565999999999</v>
      </c>
      <c r="E546" s="43">
        <v>28.437636769999997</v>
      </c>
      <c r="F546" s="43">
        <f t="shared" si="169"/>
        <v>128.80802323</v>
      </c>
      <c r="G546" s="44">
        <v>10.573460369999998</v>
      </c>
      <c r="H546" s="43">
        <f t="shared" si="170"/>
        <v>1.94728536</v>
      </c>
      <c r="I546" s="43">
        <v>0.42366037000000001</v>
      </c>
      <c r="J546" s="43">
        <v>1.8972853599999999</v>
      </c>
      <c r="K546" s="43">
        <v>1.4623586</v>
      </c>
      <c r="L546" s="43">
        <v>5.000000000000001E-2</v>
      </c>
      <c r="M546" s="43">
        <v>2.8331200000000001</v>
      </c>
      <c r="N546" s="43">
        <v>0</v>
      </c>
      <c r="O546" s="43">
        <v>5.8543213999999999</v>
      </c>
      <c r="P546" s="43">
        <v>0</v>
      </c>
      <c r="Q546" s="43">
        <f t="shared" si="171"/>
        <v>126.86073787000001</v>
      </c>
      <c r="R546" s="43">
        <f t="shared" si="172"/>
        <v>6.1266390000000115E-2</v>
      </c>
      <c r="S546" s="45">
        <f>R546/(I546+K546)</f>
        <v>3.2484503589059931E-2</v>
      </c>
      <c r="T546" s="90" t="s">
        <v>31</v>
      </c>
      <c r="U546" s="21"/>
      <c r="V546" s="22"/>
      <c r="X546" s="24"/>
    </row>
    <row r="547" spans="1:24" s="23" customFormat="1" ht="31.5" x14ac:dyDescent="0.25">
      <c r="A547" s="40" t="s">
        <v>1057</v>
      </c>
      <c r="B547" s="105" t="s">
        <v>1063</v>
      </c>
      <c r="C547" s="42" t="s">
        <v>1064</v>
      </c>
      <c r="D547" s="43">
        <v>75.159344069999989</v>
      </c>
      <c r="E547" s="43">
        <v>29.317465630000001</v>
      </c>
      <c r="F547" s="43">
        <f t="shared" si="169"/>
        <v>45.841878439999988</v>
      </c>
      <c r="G547" s="44">
        <v>0.86327201999999781</v>
      </c>
      <c r="H547" s="43">
        <f t="shared" si="170"/>
        <v>0.86339361000000003</v>
      </c>
      <c r="I547" s="43">
        <v>0.86327202000000003</v>
      </c>
      <c r="J547" s="43">
        <v>0.86339361000000003</v>
      </c>
      <c r="K547" s="43">
        <v>0</v>
      </c>
      <c r="L547" s="43">
        <v>0</v>
      </c>
      <c r="M547" s="43">
        <v>0</v>
      </c>
      <c r="N547" s="43">
        <v>0</v>
      </c>
      <c r="O547" s="43">
        <v>0</v>
      </c>
      <c r="P547" s="43">
        <v>0</v>
      </c>
      <c r="Q547" s="43">
        <f t="shared" si="171"/>
        <v>44.978484829999985</v>
      </c>
      <c r="R547" s="43">
        <f t="shared" si="172"/>
        <v>1.2159000000000475E-4</v>
      </c>
      <c r="S547" s="45">
        <f>R547/(I547+K547)</f>
        <v>1.4084784075360713E-4</v>
      </c>
      <c r="T547" s="90" t="s">
        <v>31</v>
      </c>
      <c r="U547" s="21"/>
      <c r="V547" s="22"/>
      <c r="X547" s="24"/>
    </row>
    <row r="548" spans="1:24" s="23" customFormat="1" ht="31.5" x14ac:dyDescent="0.25">
      <c r="A548" s="40" t="s">
        <v>1057</v>
      </c>
      <c r="B548" s="105" t="s">
        <v>1065</v>
      </c>
      <c r="C548" s="42" t="s">
        <v>1066</v>
      </c>
      <c r="D548" s="43">
        <v>39.459007999999997</v>
      </c>
      <c r="E548" s="43">
        <v>13.12419648</v>
      </c>
      <c r="F548" s="43">
        <f t="shared" si="169"/>
        <v>26.334811519999995</v>
      </c>
      <c r="G548" s="44">
        <v>21.280407999999998</v>
      </c>
      <c r="H548" s="43">
        <f t="shared" si="170"/>
        <v>5.0349061400000004</v>
      </c>
      <c r="I548" s="43">
        <v>0</v>
      </c>
      <c r="J548" s="43">
        <v>5.0349061400000004</v>
      </c>
      <c r="K548" s="43">
        <v>0</v>
      </c>
      <c r="L548" s="43">
        <v>0</v>
      </c>
      <c r="M548" s="43">
        <v>13.929830679999998</v>
      </c>
      <c r="N548" s="43">
        <v>0</v>
      </c>
      <c r="O548" s="43">
        <v>7.3505773200000002</v>
      </c>
      <c r="P548" s="43">
        <v>0</v>
      </c>
      <c r="Q548" s="43">
        <f t="shared" si="171"/>
        <v>21.299905379999995</v>
      </c>
      <c r="R548" s="43">
        <f t="shared" si="172"/>
        <v>5.0349061400000004</v>
      </c>
      <c r="S548" s="45">
        <v>1</v>
      </c>
      <c r="T548" s="46" t="s">
        <v>141</v>
      </c>
      <c r="U548" s="21"/>
      <c r="V548" s="22"/>
      <c r="X548" s="24"/>
    </row>
    <row r="549" spans="1:24" s="23" customFormat="1" ht="28.5" customHeight="1" x14ac:dyDescent="0.25">
      <c r="A549" s="40" t="s">
        <v>1057</v>
      </c>
      <c r="B549" s="105" t="s">
        <v>1067</v>
      </c>
      <c r="C549" s="42" t="s">
        <v>1068</v>
      </c>
      <c r="D549" s="43">
        <v>11.717199999999998</v>
      </c>
      <c r="E549" s="43">
        <v>0</v>
      </c>
      <c r="F549" s="43">
        <f t="shared" si="169"/>
        <v>11.717199999999998</v>
      </c>
      <c r="G549" s="44">
        <v>0.96</v>
      </c>
      <c r="H549" s="43">
        <f t="shared" si="170"/>
        <v>0</v>
      </c>
      <c r="I549" s="43">
        <v>0</v>
      </c>
      <c r="J549" s="43">
        <v>0</v>
      </c>
      <c r="K549" s="43">
        <v>0</v>
      </c>
      <c r="L549" s="43">
        <v>0</v>
      </c>
      <c r="M549" s="43">
        <v>0.96</v>
      </c>
      <c r="N549" s="43">
        <v>0</v>
      </c>
      <c r="O549" s="43">
        <v>0</v>
      </c>
      <c r="P549" s="43">
        <v>0</v>
      </c>
      <c r="Q549" s="43">
        <f t="shared" si="171"/>
        <v>11.717199999999998</v>
      </c>
      <c r="R549" s="43">
        <f t="shared" si="172"/>
        <v>0</v>
      </c>
      <c r="S549" s="45">
        <v>0</v>
      </c>
      <c r="T549" s="46" t="s">
        <v>31</v>
      </c>
      <c r="U549" s="21"/>
      <c r="V549" s="22"/>
      <c r="X549" s="24"/>
    </row>
    <row r="550" spans="1:24" s="23" customFormat="1" ht="31.5" x14ac:dyDescent="0.25">
      <c r="A550" s="40" t="s">
        <v>1057</v>
      </c>
      <c r="B550" s="41" t="s">
        <v>1069</v>
      </c>
      <c r="C550" s="42" t="s">
        <v>1070</v>
      </c>
      <c r="D550" s="61">
        <v>9.3678836759999999</v>
      </c>
      <c r="E550" s="43">
        <v>0.2628144</v>
      </c>
      <c r="F550" s="43">
        <f t="shared" si="169"/>
        <v>9.105069276</v>
      </c>
      <c r="G550" s="44">
        <v>7.5133916760000004</v>
      </c>
      <c r="H550" s="43">
        <f t="shared" si="170"/>
        <v>0.28918559999999999</v>
      </c>
      <c r="I550" s="43">
        <v>0</v>
      </c>
      <c r="J550" s="43">
        <v>0.28918559999999999</v>
      </c>
      <c r="K550" s="43">
        <v>0</v>
      </c>
      <c r="L550" s="43">
        <v>0</v>
      </c>
      <c r="M550" s="43">
        <v>3.03728</v>
      </c>
      <c r="N550" s="43">
        <v>0</v>
      </c>
      <c r="O550" s="43">
        <v>4.4761116760000004</v>
      </c>
      <c r="P550" s="43">
        <v>0</v>
      </c>
      <c r="Q550" s="43">
        <f t="shared" si="171"/>
        <v>8.8158836760000003</v>
      </c>
      <c r="R550" s="43">
        <f t="shared" si="172"/>
        <v>0.28918559999999999</v>
      </c>
      <c r="S550" s="45">
        <v>1</v>
      </c>
      <c r="T550" s="46" t="s">
        <v>141</v>
      </c>
      <c r="U550" s="21"/>
      <c r="V550" s="22"/>
      <c r="X550" s="24"/>
    </row>
    <row r="551" spans="1:24" s="23" customFormat="1" ht="31.5" x14ac:dyDescent="0.25">
      <c r="A551" s="40" t="s">
        <v>1057</v>
      </c>
      <c r="B551" s="41" t="s">
        <v>1071</v>
      </c>
      <c r="C551" s="42" t="s">
        <v>1072</v>
      </c>
      <c r="D551" s="61">
        <v>3.2182210799999997</v>
      </c>
      <c r="E551" s="43">
        <v>0.1393548</v>
      </c>
      <c r="F551" s="43">
        <f t="shared" si="169"/>
        <v>3.0788662799999997</v>
      </c>
      <c r="G551" s="44">
        <v>2.5644490799999997</v>
      </c>
      <c r="H551" s="43">
        <f t="shared" si="170"/>
        <v>9.4645199999999999E-2</v>
      </c>
      <c r="I551" s="43">
        <v>0</v>
      </c>
      <c r="J551" s="43">
        <v>9.4645199999999999E-2</v>
      </c>
      <c r="K551" s="43">
        <v>0</v>
      </c>
      <c r="L551" s="43">
        <v>0</v>
      </c>
      <c r="M551" s="43">
        <v>1.0300799999999999</v>
      </c>
      <c r="N551" s="43">
        <v>0</v>
      </c>
      <c r="O551" s="43">
        <v>1.5343690799999998</v>
      </c>
      <c r="P551" s="43">
        <v>0</v>
      </c>
      <c r="Q551" s="43">
        <f t="shared" si="171"/>
        <v>2.9842210799999997</v>
      </c>
      <c r="R551" s="43">
        <f t="shared" si="172"/>
        <v>9.4645199999999999E-2</v>
      </c>
      <c r="S551" s="45">
        <v>1</v>
      </c>
      <c r="T551" s="46" t="s">
        <v>141</v>
      </c>
      <c r="U551" s="21"/>
      <c r="V551" s="22"/>
      <c r="X551" s="24"/>
    </row>
    <row r="552" spans="1:24" s="23" customFormat="1" ht="47.25" x14ac:dyDescent="0.25">
      <c r="A552" s="40" t="s">
        <v>1057</v>
      </c>
      <c r="B552" s="41" t="s">
        <v>1073</v>
      </c>
      <c r="C552" s="42" t="s">
        <v>1074</v>
      </c>
      <c r="D552" s="61">
        <v>15.761407999999999</v>
      </c>
      <c r="E552" s="43">
        <v>0</v>
      </c>
      <c r="F552" s="43">
        <f t="shared" si="169"/>
        <v>15.761407999999999</v>
      </c>
      <c r="G552" s="44">
        <v>15.761407999999999</v>
      </c>
      <c r="H552" s="43">
        <f t="shared" si="170"/>
        <v>4.5939205300000001</v>
      </c>
      <c r="I552" s="43">
        <v>0</v>
      </c>
      <c r="J552" s="43">
        <v>1.5246408</v>
      </c>
      <c r="K552" s="43">
        <v>0</v>
      </c>
      <c r="L552" s="43">
        <v>3.0692797300000003</v>
      </c>
      <c r="M552" s="43">
        <v>6.5256000000000007</v>
      </c>
      <c r="N552" s="43">
        <v>0</v>
      </c>
      <c r="O552" s="43">
        <v>9.2358080000000005</v>
      </c>
      <c r="P552" s="43">
        <v>0</v>
      </c>
      <c r="Q552" s="43">
        <f t="shared" si="171"/>
        <v>11.167487469999999</v>
      </c>
      <c r="R552" s="43">
        <f t="shared" si="172"/>
        <v>4.5939205300000001</v>
      </c>
      <c r="S552" s="45">
        <v>1</v>
      </c>
      <c r="T552" s="87" t="s">
        <v>1020</v>
      </c>
      <c r="U552" s="21"/>
      <c r="V552" s="22"/>
      <c r="X552" s="24"/>
    </row>
    <row r="553" spans="1:24" s="23" customFormat="1" x14ac:dyDescent="0.25">
      <c r="A553" s="40" t="s">
        <v>1057</v>
      </c>
      <c r="B553" s="41" t="s">
        <v>1075</v>
      </c>
      <c r="C553" s="42" t="s">
        <v>1076</v>
      </c>
      <c r="D553" s="61">
        <v>11.970799999999999</v>
      </c>
      <c r="E553" s="43">
        <v>0</v>
      </c>
      <c r="F553" s="43">
        <f t="shared" si="169"/>
        <v>11.970799999999999</v>
      </c>
      <c r="G553" s="44">
        <v>2.4</v>
      </c>
      <c r="H553" s="43">
        <f t="shared" si="170"/>
        <v>0</v>
      </c>
      <c r="I553" s="43">
        <v>0</v>
      </c>
      <c r="J553" s="43">
        <v>0</v>
      </c>
      <c r="K553" s="43">
        <v>0.32</v>
      </c>
      <c r="L553" s="43">
        <v>0</v>
      </c>
      <c r="M553" s="43">
        <v>1.1200000000000001</v>
      </c>
      <c r="N553" s="43">
        <v>0</v>
      </c>
      <c r="O553" s="43">
        <v>0.96</v>
      </c>
      <c r="P553" s="43">
        <v>0</v>
      </c>
      <c r="Q553" s="43">
        <f t="shared" si="171"/>
        <v>11.970799999999999</v>
      </c>
      <c r="R553" s="43">
        <f t="shared" si="172"/>
        <v>-0.32</v>
      </c>
      <c r="S553" s="45">
        <f>R553/(I553+K553)</f>
        <v>-1</v>
      </c>
      <c r="T553" s="87" t="s">
        <v>259</v>
      </c>
      <c r="U553" s="21"/>
      <c r="V553" s="22"/>
      <c r="X553" s="24"/>
    </row>
    <row r="554" spans="1:24" s="23" customFormat="1" ht="31.5" x14ac:dyDescent="0.25">
      <c r="A554" s="40" t="s">
        <v>1057</v>
      </c>
      <c r="B554" s="41" t="s">
        <v>1077</v>
      </c>
      <c r="C554" s="42" t="s">
        <v>1078</v>
      </c>
      <c r="D554" s="61">
        <v>37.961822399999996</v>
      </c>
      <c r="E554" s="43">
        <v>0</v>
      </c>
      <c r="F554" s="43">
        <f t="shared" si="169"/>
        <v>37.961822399999996</v>
      </c>
      <c r="G554" s="44">
        <v>37.961822399999996</v>
      </c>
      <c r="H554" s="43">
        <f t="shared" si="170"/>
        <v>0.39219999999999999</v>
      </c>
      <c r="I554" s="43">
        <v>0</v>
      </c>
      <c r="J554" s="43">
        <v>0</v>
      </c>
      <c r="K554" s="43">
        <v>6.5186815999999999</v>
      </c>
      <c r="L554" s="43">
        <v>0.39219999999999999</v>
      </c>
      <c r="M554" s="43">
        <v>12.8759408</v>
      </c>
      <c r="N554" s="43">
        <v>0</v>
      </c>
      <c r="O554" s="43">
        <v>18.5672</v>
      </c>
      <c r="P554" s="43">
        <v>0</v>
      </c>
      <c r="Q554" s="43">
        <f t="shared" si="171"/>
        <v>37.569622399999993</v>
      </c>
      <c r="R554" s="43">
        <f t="shared" si="172"/>
        <v>-6.1264816</v>
      </c>
      <c r="S554" s="45">
        <f>R554/(I554+K554)</f>
        <v>-0.93983445977787905</v>
      </c>
      <c r="T554" s="87" t="s">
        <v>274</v>
      </c>
      <c r="U554" s="21"/>
      <c r="V554" s="22"/>
      <c r="X554" s="24"/>
    </row>
    <row r="555" spans="1:24" s="23" customFormat="1" ht="31.5" x14ac:dyDescent="0.25">
      <c r="A555" s="40" t="s">
        <v>1057</v>
      </c>
      <c r="B555" s="105" t="s">
        <v>1079</v>
      </c>
      <c r="C555" s="42" t="s">
        <v>1080</v>
      </c>
      <c r="D555" s="43">
        <v>17.890799999999999</v>
      </c>
      <c r="E555" s="43">
        <v>0.29969999999999997</v>
      </c>
      <c r="F555" s="43">
        <f t="shared" si="169"/>
        <v>17.591099999999997</v>
      </c>
      <c r="G555" s="44">
        <v>15.4908</v>
      </c>
      <c r="H555" s="43">
        <f t="shared" si="170"/>
        <v>0.89910000000000001</v>
      </c>
      <c r="I555" s="43">
        <v>0</v>
      </c>
      <c r="J555" s="43">
        <v>0.89910000000000001</v>
      </c>
      <c r="K555" s="43">
        <v>0</v>
      </c>
      <c r="L555" s="43">
        <v>0</v>
      </c>
      <c r="M555" s="43">
        <v>4.1311999999999998</v>
      </c>
      <c r="N555" s="43">
        <v>0</v>
      </c>
      <c r="O555" s="43">
        <v>11.3596</v>
      </c>
      <c r="P555" s="43">
        <v>0</v>
      </c>
      <c r="Q555" s="43">
        <f t="shared" si="171"/>
        <v>16.691999999999997</v>
      </c>
      <c r="R555" s="43">
        <f t="shared" si="172"/>
        <v>0.89910000000000001</v>
      </c>
      <c r="S555" s="45">
        <v>1</v>
      </c>
      <c r="T555" s="56" t="s">
        <v>141</v>
      </c>
      <c r="U555" s="21"/>
      <c r="V555" s="22"/>
      <c r="X555" s="24"/>
    </row>
    <row r="556" spans="1:24" s="23" customFormat="1" ht="31.5" x14ac:dyDescent="0.25">
      <c r="A556" s="40" t="s">
        <v>1057</v>
      </c>
      <c r="B556" s="105" t="s">
        <v>1081</v>
      </c>
      <c r="C556" s="42" t="s">
        <v>1082</v>
      </c>
      <c r="D556" s="43">
        <v>11.666600000000001</v>
      </c>
      <c r="E556" s="43">
        <v>0</v>
      </c>
      <c r="F556" s="43">
        <f t="shared" si="169"/>
        <v>11.666600000000001</v>
      </c>
      <c r="G556" s="44">
        <v>10.666600000000001</v>
      </c>
      <c r="H556" s="43">
        <f t="shared" si="170"/>
        <v>1.1691633300000002</v>
      </c>
      <c r="I556" s="43">
        <v>0</v>
      </c>
      <c r="J556" s="43">
        <v>0</v>
      </c>
      <c r="K556" s="43">
        <v>1.3427633299999999</v>
      </c>
      <c r="L556" s="43">
        <v>1.1691633300000002</v>
      </c>
      <c r="M556" s="43">
        <v>4.6531798500000008</v>
      </c>
      <c r="N556" s="43">
        <v>0</v>
      </c>
      <c r="O556" s="43">
        <v>4.6706568200000005</v>
      </c>
      <c r="P556" s="43">
        <v>0</v>
      </c>
      <c r="Q556" s="43">
        <f t="shared" si="171"/>
        <v>10.497436670000001</v>
      </c>
      <c r="R556" s="43">
        <f t="shared" si="172"/>
        <v>-0.17359999999999975</v>
      </c>
      <c r="S556" s="45">
        <f>R556/(I556+K556)</f>
        <v>-0.12928562772115601</v>
      </c>
      <c r="T556" s="56" t="s">
        <v>1083</v>
      </c>
      <c r="U556" s="21"/>
      <c r="V556" s="22"/>
      <c r="X556" s="24"/>
    </row>
    <row r="557" spans="1:24" s="23" customFormat="1" ht="47.25" x14ac:dyDescent="0.25">
      <c r="A557" s="31" t="s">
        <v>1084</v>
      </c>
      <c r="B557" s="36" t="s">
        <v>287</v>
      </c>
      <c r="C557" s="33" t="s">
        <v>30</v>
      </c>
      <c r="D557" s="34">
        <f t="shared" ref="D557:R557" si="173">D558</f>
        <v>0</v>
      </c>
      <c r="E557" s="34">
        <f t="shared" si="173"/>
        <v>0</v>
      </c>
      <c r="F557" s="34">
        <f t="shared" si="173"/>
        <v>0</v>
      </c>
      <c r="G557" s="34">
        <f t="shared" si="173"/>
        <v>0</v>
      </c>
      <c r="H557" s="34">
        <f t="shared" si="173"/>
        <v>0</v>
      </c>
      <c r="I557" s="34">
        <f t="shared" si="173"/>
        <v>0</v>
      </c>
      <c r="J557" s="34">
        <f t="shared" si="173"/>
        <v>0</v>
      </c>
      <c r="K557" s="34">
        <f t="shared" si="173"/>
        <v>0</v>
      </c>
      <c r="L557" s="34">
        <f t="shared" si="173"/>
        <v>0</v>
      </c>
      <c r="M557" s="34">
        <f t="shared" si="173"/>
        <v>0</v>
      </c>
      <c r="N557" s="34">
        <f t="shared" si="173"/>
        <v>0</v>
      </c>
      <c r="O557" s="34">
        <f t="shared" si="173"/>
        <v>0</v>
      </c>
      <c r="P557" s="34">
        <f t="shared" si="173"/>
        <v>0</v>
      </c>
      <c r="Q557" s="34">
        <f t="shared" si="173"/>
        <v>0</v>
      </c>
      <c r="R557" s="34">
        <f t="shared" si="173"/>
        <v>0</v>
      </c>
      <c r="S557" s="29">
        <v>0</v>
      </c>
      <c r="T557" s="35" t="s">
        <v>31</v>
      </c>
      <c r="U557" s="21"/>
      <c r="V557" s="22"/>
      <c r="X557" s="24"/>
    </row>
    <row r="558" spans="1:24" s="23" customFormat="1" x14ac:dyDescent="0.25">
      <c r="A558" s="31" t="s">
        <v>1085</v>
      </c>
      <c r="B558" s="36" t="s">
        <v>295</v>
      </c>
      <c r="C558" s="33" t="s">
        <v>30</v>
      </c>
      <c r="D558" s="34">
        <v>0</v>
      </c>
      <c r="E558" s="34">
        <f t="shared" ref="E558:P558" si="174">E559+E560</f>
        <v>0</v>
      </c>
      <c r="F558" s="34">
        <f t="shared" si="174"/>
        <v>0</v>
      </c>
      <c r="G558" s="34">
        <f t="shared" si="174"/>
        <v>0</v>
      </c>
      <c r="H558" s="34">
        <f t="shared" si="174"/>
        <v>0</v>
      </c>
      <c r="I558" s="34">
        <f>I559+I560</f>
        <v>0</v>
      </c>
      <c r="J558" s="34">
        <f t="shared" si="174"/>
        <v>0</v>
      </c>
      <c r="K558" s="34">
        <f>K559+K560</f>
        <v>0</v>
      </c>
      <c r="L558" s="34">
        <f t="shared" si="174"/>
        <v>0</v>
      </c>
      <c r="M558" s="34">
        <f>M559+M560</f>
        <v>0</v>
      </c>
      <c r="N558" s="34">
        <f t="shared" si="174"/>
        <v>0</v>
      </c>
      <c r="O558" s="34">
        <f t="shared" si="174"/>
        <v>0</v>
      </c>
      <c r="P558" s="34">
        <f t="shared" si="174"/>
        <v>0</v>
      </c>
      <c r="Q558" s="34">
        <f>Q559+Q560</f>
        <v>0</v>
      </c>
      <c r="R558" s="34">
        <f>R559+R560</f>
        <v>0</v>
      </c>
      <c r="S558" s="29">
        <v>0</v>
      </c>
      <c r="T558" s="35" t="s">
        <v>31</v>
      </c>
      <c r="U558" s="21"/>
      <c r="V558" s="22"/>
      <c r="X558" s="24"/>
    </row>
    <row r="559" spans="1:24" s="23" customFormat="1" ht="47.25" x14ac:dyDescent="0.25">
      <c r="A559" s="31" t="s">
        <v>1086</v>
      </c>
      <c r="B559" s="36" t="s">
        <v>291</v>
      </c>
      <c r="C559" s="33" t="s">
        <v>30</v>
      </c>
      <c r="D559" s="34">
        <v>0</v>
      </c>
      <c r="E559" s="34">
        <v>0</v>
      </c>
      <c r="F559" s="34">
        <v>0</v>
      </c>
      <c r="G559" s="34">
        <v>0</v>
      </c>
      <c r="H559" s="34">
        <v>0</v>
      </c>
      <c r="I559" s="34">
        <v>0</v>
      </c>
      <c r="J559" s="34">
        <v>0</v>
      </c>
      <c r="K559" s="34">
        <v>0</v>
      </c>
      <c r="L559" s="34">
        <v>0</v>
      </c>
      <c r="M559" s="34">
        <v>0</v>
      </c>
      <c r="N559" s="34">
        <v>0</v>
      </c>
      <c r="O559" s="34">
        <v>0</v>
      </c>
      <c r="P559" s="34">
        <v>0</v>
      </c>
      <c r="Q559" s="34">
        <v>0</v>
      </c>
      <c r="R559" s="34">
        <v>0</v>
      </c>
      <c r="S559" s="29">
        <v>0</v>
      </c>
      <c r="T559" s="35" t="s">
        <v>31</v>
      </c>
      <c r="U559" s="21"/>
      <c r="V559" s="22"/>
      <c r="X559" s="24"/>
    </row>
    <row r="560" spans="1:24" s="23" customFormat="1" ht="31.5" x14ac:dyDescent="0.25">
      <c r="A560" s="31" t="s">
        <v>1087</v>
      </c>
      <c r="B560" s="36" t="s">
        <v>293</v>
      </c>
      <c r="C560" s="33" t="s">
        <v>30</v>
      </c>
      <c r="D560" s="34">
        <v>0</v>
      </c>
      <c r="E560" s="34">
        <v>0</v>
      </c>
      <c r="F560" s="34">
        <v>0</v>
      </c>
      <c r="G560" s="34">
        <v>0</v>
      </c>
      <c r="H560" s="34">
        <v>0</v>
      </c>
      <c r="I560" s="34">
        <v>0</v>
      </c>
      <c r="J560" s="34">
        <v>0</v>
      </c>
      <c r="K560" s="34">
        <v>0</v>
      </c>
      <c r="L560" s="34">
        <v>0</v>
      </c>
      <c r="M560" s="34">
        <v>0</v>
      </c>
      <c r="N560" s="34">
        <v>0</v>
      </c>
      <c r="O560" s="34">
        <v>0</v>
      </c>
      <c r="P560" s="34">
        <v>0</v>
      </c>
      <c r="Q560" s="34">
        <v>0</v>
      </c>
      <c r="R560" s="34">
        <v>0</v>
      </c>
      <c r="S560" s="29">
        <v>0</v>
      </c>
      <c r="T560" s="35" t="s">
        <v>31</v>
      </c>
      <c r="U560" s="21"/>
      <c r="V560" s="22"/>
      <c r="X560" s="24"/>
    </row>
    <row r="561" spans="1:24" s="23" customFormat="1" x14ac:dyDescent="0.25">
      <c r="A561" s="31" t="s">
        <v>1088</v>
      </c>
      <c r="B561" s="36" t="s">
        <v>295</v>
      </c>
      <c r="C561" s="33" t="s">
        <v>30</v>
      </c>
      <c r="D561" s="34">
        <v>0</v>
      </c>
      <c r="E561" s="34">
        <v>0</v>
      </c>
      <c r="F561" s="34">
        <v>0</v>
      </c>
      <c r="G561" s="34">
        <v>0</v>
      </c>
      <c r="H561" s="34">
        <v>0</v>
      </c>
      <c r="I561" s="34">
        <v>0</v>
      </c>
      <c r="J561" s="34">
        <v>0</v>
      </c>
      <c r="K561" s="34">
        <v>0</v>
      </c>
      <c r="L561" s="34">
        <v>0</v>
      </c>
      <c r="M561" s="34">
        <v>0</v>
      </c>
      <c r="N561" s="34">
        <v>0</v>
      </c>
      <c r="O561" s="34">
        <v>0</v>
      </c>
      <c r="P561" s="34">
        <v>0</v>
      </c>
      <c r="Q561" s="34">
        <v>0</v>
      </c>
      <c r="R561" s="34">
        <v>0</v>
      </c>
      <c r="S561" s="29">
        <v>0</v>
      </c>
      <c r="T561" s="35" t="s">
        <v>31</v>
      </c>
      <c r="U561" s="21"/>
      <c r="V561" s="22"/>
      <c r="X561" s="24"/>
    </row>
    <row r="562" spans="1:24" s="23" customFormat="1" ht="47.25" x14ac:dyDescent="0.25">
      <c r="A562" s="31" t="s">
        <v>1089</v>
      </c>
      <c r="B562" s="36" t="s">
        <v>291</v>
      </c>
      <c r="C562" s="33" t="s">
        <v>30</v>
      </c>
      <c r="D562" s="34">
        <v>0</v>
      </c>
      <c r="E562" s="34">
        <v>0</v>
      </c>
      <c r="F562" s="34">
        <v>0</v>
      </c>
      <c r="G562" s="34">
        <v>0</v>
      </c>
      <c r="H562" s="34">
        <v>0</v>
      </c>
      <c r="I562" s="34">
        <v>0</v>
      </c>
      <c r="J562" s="34">
        <v>0</v>
      </c>
      <c r="K562" s="34">
        <v>0</v>
      </c>
      <c r="L562" s="34">
        <v>0</v>
      </c>
      <c r="M562" s="34">
        <v>0</v>
      </c>
      <c r="N562" s="34">
        <v>0</v>
      </c>
      <c r="O562" s="34">
        <v>0</v>
      </c>
      <c r="P562" s="34">
        <v>0</v>
      </c>
      <c r="Q562" s="34">
        <v>0</v>
      </c>
      <c r="R562" s="34">
        <v>0</v>
      </c>
      <c r="S562" s="29">
        <v>0</v>
      </c>
      <c r="T562" s="35" t="s">
        <v>31</v>
      </c>
      <c r="U562" s="21"/>
      <c r="V562" s="22"/>
      <c r="X562" s="24"/>
    </row>
    <row r="563" spans="1:24" s="23" customFormat="1" ht="31.5" x14ac:dyDescent="0.25">
      <c r="A563" s="31" t="s">
        <v>1090</v>
      </c>
      <c r="B563" s="36" t="s">
        <v>293</v>
      </c>
      <c r="C563" s="33" t="s">
        <v>30</v>
      </c>
      <c r="D563" s="34">
        <v>0</v>
      </c>
      <c r="E563" s="34">
        <v>0</v>
      </c>
      <c r="F563" s="34">
        <v>0</v>
      </c>
      <c r="G563" s="34">
        <v>0</v>
      </c>
      <c r="H563" s="34">
        <v>0</v>
      </c>
      <c r="I563" s="34">
        <v>0</v>
      </c>
      <c r="J563" s="34">
        <v>0</v>
      </c>
      <c r="K563" s="34">
        <v>0</v>
      </c>
      <c r="L563" s="34">
        <v>0</v>
      </c>
      <c r="M563" s="34">
        <v>0</v>
      </c>
      <c r="N563" s="34">
        <v>0</v>
      </c>
      <c r="O563" s="34">
        <v>0</v>
      </c>
      <c r="P563" s="34">
        <v>0</v>
      </c>
      <c r="Q563" s="34">
        <v>0</v>
      </c>
      <c r="R563" s="34">
        <v>0</v>
      </c>
      <c r="S563" s="29">
        <v>0</v>
      </c>
      <c r="T563" s="35" t="s">
        <v>31</v>
      </c>
      <c r="U563" s="21"/>
      <c r="V563" s="22"/>
      <c r="X563" s="24"/>
    </row>
    <row r="564" spans="1:24" s="23" customFormat="1" x14ac:dyDescent="0.25">
      <c r="A564" s="31" t="s">
        <v>1091</v>
      </c>
      <c r="B564" s="36" t="s">
        <v>299</v>
      </c>
      <c r="C564" s="33" t="s">
        <v>30</v>
      </c>
      <c r="D564" s="34">
        <f t="shared" ref="D564:R564" si="175">D565+D566+D567+D568</f>
        <v>2608.7736</v>
      </c>
      <c r="E564" s="34">
        <f t="shared" si="175"/>
        <v>0.45</v>
      </c>
      <c r="F564" s="34">
        <f t="shared" si="175"/>
        <v>2608.3236000000002</v>
      </c>
      <c r="G564" s="34">
        <f t="shared" si="175"/>
        <v>13.032</v>
      </c>
      <c r="H564" s="34">
        <f t="shared" si="175"/>
        <v>1.5993798100000001</v>
      </c>
      <c r="I564" s="34">
        <f t="shared" si="175"/>
        <v>0</v>
      </c>
      <c r="J564" s="34">
        <f t="shared" si="175"/>
        <v>1.5993798100000001</v>
      </c>
      <c r="K564" s="34">
        <f t="shared" si="175"/>
        <v>12.028433447999999</v>
      </c>
      <c r="L564" s="34">
        <f t="shared" si="175"/>
        <v>0</v>
      </c>
      <c r="M564" s="34">
        <f t="shared" si="175"/>
        <v>1.0035665520000001</v>
      </c>
      <c r="N564" s="34">
        <f t="shared" si="175"/>
        <v>0</v>
      </c>
      <c r="O564" s="34">
        <f t="shared" si="175"/>
        <v>0</v>
      </c>
      <c r="P564" s="34">
        <f t="shared" si="175"/>
        <v>0</v>
      </c>
      <c r="Q564" s="34">
        <f t="shared" si="175"/>
        <v>2606.7242201900003</v>
      </c>
      <c r="R564" s="34">
        <f t="shared" si="175"/>
        <v>-10.429053637999999</v>
      </c>
      <c r="S564" s="29">
        <f>R564/(I564+K564)</f>
        <v>-0.86703340739138945</v>
      </c>
      <c r="T564" s="35" t="s">
        <v>31</v>
      </c>
      <c r="U564" s="21"/>
      <c r="V564" s="22"/>
      <c r="X564" s="24"/>
    </row>
    <row r="565" spans="1:24" s="23" customFormat="1" ht="31.5" x14ac:dyDescent="0.25">
      <c r="A565" s="31" t="s">
        <v>1092</v>
      </c>
      <c r="B565" s="38" t="s">
        <v>301</v>
      </c>
      <c r="C565" s="38" t="s">
        <v>30</v>
      </c>
      <c r="D565" s="34">
        <v>0</v>
      </c>
      <c r="E565" s="34">
        <v>0</v>
      </c>
      <c r="F565" s="34">
        <v>0</v>
      </c>
      <c r="G565" s="34">
        <v>0</v>
      </c>
      <c r="H565" s="34">
        <v>0</v>
      </c>
      <c r="I565" s="34">
        <v>0</v>
      </c>
      <c r="J565" s="34">
        <v>0</v>
      </c>
      <c r="K565" s="34">
        <v>0</v>
      </c>
      <c r="L565" s="34">
        <v>0</v>
      </c>
      <c r="M565" s="34">
        <v>0</v>
      </c>
      <c r="N565" s="34">
        <v>0</v>
      </c>
      <c r="O565" s="34">
        <v>0</v>
      </c>
      <c r="P565" s="34">
        <v>0</v>
      </c>
      <c r="Q565" s="34">
        <v>0</v>
      </c>
      <c r="R565" s="34">
        <v>0</v>
      </c>
      <c r="S565" s="29">
        <v>0</v>
      </c>
      <c r="T565" s="35" t="s">
        <v>31</v>
      </c>
      <c r="U565" s="21"/>
      <c r="V565" s="22"/>
      <c r="X565" s="24"/>
    </row>
    <row r="566" spans="1:24" s="23" customFormat="1" x14ac:dyDescent="0.25">
      <c r="A566" s="31" t="s">
        <v>1093</v>
      </c>
      <c r="B566" s="38" t="s">
        <v>303</v>
      </c>
      <c r="C566" s="38" t="s">
        <v>30</v>
      </c>
      <c r="D566" s="39">
        <v>0</v>
      </c>
      <c r="E566" s="39">
        <v>0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  <c r="K566" s="39">
        <v>0</v>
      </c>
      <c r="L566" s="39">
        <v>0</v>
      </c>
      <c r="M566" s="39">
        <v>0</v>
      </c>
      <c r="N566" s="39">
        <v>0</v>
      </c>
      <c r="O566" s="39">
        <v>0</v>
      </c>
      <c r="P566" s="39">
        <v>0</v>
      </c>
      <c r="Q566" s="39">
        <v>0</v>
      </c>
      <c r="R566" s="39">
        <v>0</v>
      </c>
      <c r="S566" s="29">
        <v>0</v>
      </c>
      <c r="T566" s="106" t="s">
        <v>31</v>
      </c>
      <c r="U566" s="21"/>
      <c r="V566" s="22"/>
      <c r="X566" s="24"/>
    </row>
    <row r="567" spans="1:24" s="23" customFormat="1" x14ac:dyDescent="0.25">
      <c r="A567" s="31" t="s">
        <v>1094</v>
      </c>
      <c r="B567" s="82" t="s">
        <v>307</v>
      </c>
      <c r="C567" s="82" t="s">
        <v>30</v>
      </c>
      <c r="D567" s="39">
        <v>0</v>
      </c>
      <c r="E567" s="34">
        <v>0</v>
      </c>
      <c r="F567" s="34">
        <v>0</v>
      </c>
      <c r="G567" s="34">
        <v>0</v>
      </c>
      <c r="H567" s="34">
        <v>0</v>
      </c>
      <c r="I567" s="34">
        <v>0</v>
      </c>
      <c r="J567" s="34">
        <v>0</v>
      </c>
      <c r="K567" s="34">
        <v>0</v>
      </c>
      <c r="L567" s="34">
        <v>0</v>
      </c>
      <c r="M567" s="34">
        <v>0</v>
      </c>
      <c r="N567" s="34">
        <v>0</v>
      </c>
      <c r="O567" s="34">
        <v>0</v>
      </c>
      <c r="P567" s="34">
        <v>0</v>
      </c>
      <c r="Q567" s="34">
        <v>0</v>
      </c>
      <c r="R567" s="34">
        <v>0</v>
      </c>
      <c r="S567" s="29">
        <v>0</v>
      </c>
      <c r="T567" s="35" t="s">
        <v>31</v>
      </c>
      <c r="U567" s="21"/>
      <c r="V567" s="22"/>
      <c r="X567" s="24"/>
    </row>
    <row r="568" spans="1:24" s="23" customFormat="1" x14ac:dyDescent="0.25">
      <c r="A568" s="31" t="s">
        <v>1095</v>
      </c>
      <c r="B568" s="36" t="s">
        <v>315</v>
      </c>
      <c r="C568" s="33" t="s">
        <v>30</v>
      </c>
      <c r="D568" s="34">
        <f t="shared" ref="D568:R568" si="176">SUM(D569:D569)</f>
        <v>2608.7736</v>
      </c>
      <c r="E568" s="34">
        <f t="shared" si="176"/>
        <v>0.45</v>
      </c>
      <c r="F568" s="34">
        <f t="shared" si="176"/>
        <v>2608.3236000000002</v>
      </c>
      <c r="G568" s="34">
        <f t="shared" si="176"/>
        <v>13.032</v>
      </c>
      <c r="H568" s="34">
        <f t="shared" si="176"/>
        <v>1.5993798100000001</v>
      </c>
      <c r="I568" s="34">
        <f t="shared" si="176"/>
        <v>0</v>
      </c>
      <c r="J568" s="34">
        <f t="shared" si="176"/>
        <v>1.5993798100000001</v>
      </c>
      <c r="K568" s="34">
        <f t="shared" si="176"/>
        <v>12.028433447999999</v>
      </c>
      <c r="L568" s="34">
        <f t="shared" si="176"/>
        <v>0</v>
      </c>
      <c r="M568" s="34">
        <f t="shared" si="176"/>
        <v>1.0035665520000001</v>
      </c>
      <c r="N568" s="34">
        <f t="shared" si="176"/>
        <v>0</v>
      </c>
      <c r="O568" s="34">
        <f t="shared" si="176"/>
        <v>0</v>
      </c>
      <c r="P568" s="34">
        <f t="shared" si="176"/>
        <v>0</v>
      </c>
      <c r="Q568" s="34">
        <f t="shared" si="176"/>
        <v>2606.7242201900003</v>
      </c>
      <c r="R568" s="34">
        <f t="shared" si="176"/>
        <v>-10.429053637999999</v>
      </c>
      <c r="S568" s="29">
        <f>R568/(I568+K568)</f>
        <v>-0.86703340739138945</v>
      </c>
      <c r="T568" s="35" t="s">
        <v>31</v>
      </c>
      <c r="U568" s="21"/>
      <c r="V568" s="22"/>
      <c r="X568" s="24"/>
    </row>
    <row r="569" spans="1:24" s="23" customFormat="1" ht="47.25" x14ac:dyDescent="0.25">
      <c r="A569" s="40" t="s">
        <v>1095</v>
      </c>
      <c r="B569" s="41" t="s">
        <v>1096</v>
      </c>
      <c r="C569" s="42" t="s">
        <v>1097</v>
      </c>
      <c r="D569" s="61">
        <v>2608.7736</v>
      </c>
      <c r="E569" s="43">
        <v>0.45</v>
      </c>
      <c r="F569" s="43">
        <f>D569-E569</f>
        <v>2608.3236000000002</v>
      </c>
      <c r="G569" s="44">
        <v>13.032</v>
      </c>
      <c r="H569" s="43">
        <f>J569+L569+N569+P569</f>
        <v>1.5993798100000001</v>
      </c>
      <c r="I569" s="43">
        <v>0</v>
      </c>
      <c r="J569" s="43">
        <v>1.5993798100000001</v>
      </c>
      <c r="K569" s="43">
        <v>12.028433447999999</v>
      </c>
      <c r="L569" s="43">
        <v>0</v>
      </c>
      <c r="M569" s="43">
        <v>1.0035665520000001</v>
      </c>
      <c r="N569" s="43">
        <v>0</v>
      </c>
      <c r="O569" s="43">
        <v>0</v>
      </c>
      <c r="P569" s="43">
        <v>0</v>
      </c>
      <c r="Q569" s="43">
        <f>F569-H569</f>
        <v>2606.7242201900003</v>
      </c>
      <c r="R569" s="43">
        <f>H569-(I569+K569)</f>
        <v>-10.429053637999999</v>
      </c>
      <c r="S569" s="45">
        <f>R569/(I569+K569)</f>
        <v>-0.86703340739138945</v>
      </c>
      <c r="T569" s="46" t="s">
        <v>1098</v>
      </c>
      <c r="U569" s="21"/>
      <c r="V569" s="22"/>
      <c r="X569" s="24"/>
    </row>
    <row r="570" spans="1:24" s="23" customFormat="1" ht="31.5" x14ac:dyDescent="0.25">
      <c r="A570" s="31" t="s">
        <v>1099</v>
      </c>
      <c r="B570" s="36" t="s">
        <v>330</v>
      </c>
      <c r="C570" s="33" t="s">
        <v>30</v>
      </c>
      <c r="D570" s="34">
        <v>0</v>
      </c>
      <c r="E570" s="34">
        <v>0</v>
      </c>
      <c r="F570" s="34">
        <v>0</v>
      </c>
      <c r="G570" s="34">
        <v>0</v>
      </c>
      <c r="H570" s="34">
        <v>0</v>
      </c>
      <c r="I570" s="34">
        <v>0</v>
      </c>
      <c r="J570" s="34">
        <v>0</v>
      </c>
      <c r="K570" s="34">
        <v>0</v>
      </c>
      <c r="L570" s="34">
        <v>0</v>
      </c>
      <c r="M570" s="34">
        <v>0</v>
      </c>
      <c r="N570" s="34">
        <v>0</v>
      </c>
      <c r="O570" s="34">
        <v>0</v>
      </c>
      <c r="P570" s="34">
        <v>0</v>
      </c>
      <c r="Q570" s="34">
        <v>0</v>
      </c>
      <c r="R570" s="34">
        <v>0</v>
      </c>
      <c r="S570" s="29">
        <v>0</v>
      </c>
      <c r="T570" s="35" t="s">
        <v>31</v>
      </c>
      <c r="U570" s="21"/>
      <c r="V570" s="22"/>
      <c r="X570" s="24"/>
    </row>
    <row r="571" spans="1:24" s="23" customFormat="1" x14ac:dyDescent="0.25">
      <c r="A571" s="31" t="s">
        <v>1100</v>
      </c>
      <c r="B571" s="36" t="s">
        <v>332</v>
      </c>
      <c r="C571" s="33" t="s">
        <v>30</v>
      </c>
      <c r="D571" s="34">
        <f>SUM(D572:D583)</f>
        <v>161.05815884799995</v>
      </c>
      <c r="E571" s="34">
        <f t="shared" ref="E571:R571" si="177">SUM(E572:E583)</f>
        <v>88.546718850000005</v>
      </c>
      <c r="F571" s="34">
        <f t="shared" si="177"/>
        <v>72.511439997999972</v>
      </c>
      <c r="G571" s="34">
        <f t="shared" si="177"/>
        <v>67.231439998000013</v>
      </c>
      <c r="H571" s="34">
        <f t="shared" si="177"/>
        <v>47.238743880000001</v>
      </c>
      <c r="I571" s="34">
        <f t="shared" si="177"/>
        <v>0</v>
      </c>
      <c r="J571" s="34">
        <f t="shared" si="177"/>
        <v>0.19865624000000001</v>
      </c>
      <c r="K571" s="34">
        <f t="shared" si="177"/>
        <v>0</v>
      </c>
      <c r="L571" s="34">
        <f t="shared" si="177"/>
        <v>47.040087640000003</v>
      </c>
      <c r="M571" s="34">
        <f t="shared" si="177"/>
        <v>0</v>
      </c>
      <c r="N571" s="34">
        <f t="shared" si="177"/>
        <v>0</v>
      </c>
      <c r="O571" s="34">
        <f t="shared" si="177"/>
        <v>67.231439998000013</v>
      </c>
      <c r="P571" s="34">
        <f t="shared" si="177"/>
        <v>0</v>
      </c>
      <c r="Q571" s="34">
        <f t="shared" si="177"/>
        <v>30.057395957999965</v>
      </c>
      <c r="R571" s="34">
        <f t="shared" si="177"/>
        <v>42.454044039999999</v>
      </c>
      <c r="S571" s="29">
        <v>1</v>
      </c>
      <c r="T571" s="35" t="s">
        <v>31</v>
      </c>
      <c r="U571" s="21"/>
      <c r="V571" s="22"/>
      <c r="X571" s="24"/>
    </row>
    <row r="572" spans="1:24" s="23" customFormat="1" ht="31.5" x14ac:dyDescent="0.25">
      <c r="A572" s="40" t="s">
        <v>1100</v>
      </c>
      <c r="B572" s="49" t="s">
        <v>1101</v>
      </c>
      <c r="C572" s="52" t="s">
        <v>1102</v>
      </c>
      <c r="D572" s="44">
        <v>23.32327999</v>
      </c>
      <c r="E572" s="43">
        <v>13.72327999</v>
      </c>
      <c r="F572" s="43">
        <f t="shared" ref="F572:F581" si="178">D572-E572</f>
        <v>9.6</v>
      </c>
      <c r="G572" s="44">
        <v>4.32</v>
      </c>
      <c r="H572" s="43">
        <f t="shared" ref="H572:H583" si="179">J572+L572+N572+P572</f>
        <v>0</v>
      </c>
      <c r="I572" s="43">
        <v>0</v>
      </c>
      <c r="J572" s="43">
        <v>0</v>
      </c>
      <c r="K572" s="43">
        <v>0</v>
      </c>
      <c r="L572" s="43">
        <v>0</v>
      </c>
      <c r="M572" s="43">
        <v>0</v>
      </c>
      <c r="N572" s="43">
        <v>0</v>
      </c>
      <c r="O572" s="43">
        <v>4.32</v>
      </c>
      <c r="P572" s="43">
        <v>0</v>
      </c>
      <c r="Q572" s="43">
        <f t="shared" ref="Q572:Q581" si="180">F572-H572</f>
        <v>9.6</v>
      </c>
      <c r="R572" s="43">
        <f t="shared" ref="R572:R581" si="181">H572-(I572+K572)</f>
        <v>0</v>
      </c>
      <c r="S572" s="45">
        <v>0</v>
      </c>
      <c r="T572" s="46" t="s">
        <v>31</v>
      </c>
      <c r="U572" s="21"/>
      <c r="V572" s="22"/>
      <c r="X572" s="24"/>
    </row>
    <row r="573" spans="1:24" s="23" customFormat="1" ht="38.25" customHeight="1" x14ac:dyDescent="0.25">
      <c r="A573" s="40" t="s">
        <v>1100</v>
      </c>
      <c r="B573" s="49" t="s">
        <v>1103</v>
      </c>
      <c r="C573" s="52" t="s">
        <v>1104</v>
      </c>
      <c r="D573" s="44">
        <v>9.2520000000000007</v>
      </c>
      <c r="E573" s="43">
        <v>0</v>
      </c>
      <c r="F573" s="43">
        <f t="shared" si="178"/>
        <v>9.2520000000000007</v>
      </c>
      <c r="G573" s="44">
        <v>9.2520000000000007</v>
      </c>
      <c r="H573" s="43">
        <f t="shared" si="179"/>
        <v>0</v>
      </c>
      <c r="I573" s="43">
        <v>0</v>
      </c>
      <c r="J573" s="43">
        <v>0</v>
      </c>
      <c r="K573" s="43">
        <v>0</v>
      </c>
      <c r="L573" s="43">
        <v>0</v>
      </c>
      <c r="M573" s="43">
        <v>0</v>
      </c>
      <c r="N573" s="43">
        <v>0</v>
      </c>
      <c r="O573" s="43">
        <v>9.2520000000000007</v>
      </c>
      <c r="P573" s="43">
        <v>0</v>
      </c>
      <c r="Q573" s="43">
        <f t="shared" si="180"/>
        <v>9.2520000000000007</v>
      </c>
      <c r="R573" s="43">
        <f t="shared" si="181"/>
        <v>0</v>
      </c>
      <c r="S573" s="45">
        <v>0</v>
      </c>
      <c r="T573" s="87" t="s">
        <v>31</v>
      </c>
      <c r="U573" s="21"/>
      <c r="V573" s="22"/>
      <c r="X573" s="24"/>
    </row>
    <row r="574" spans="1:24" s="23" customFormat="1" ht="31.5" x14ac:dyDescent="0.25">
      <c r="A574" s="40" t="s">
        <v>1100</v>
      </c>
      <c r="B574" s="49" t="s">
        <v>1105</v>
      </c>
      <c r="C574" s="52" t="s">
        <v>1106</v>
      </c>
      <c r="D574" s="61">
        <v>119.54743885799998</v>
      </c>
      <c r="E574" s="43">
        <v>74.82343886000001</v>
      </c>
      <c r="F574" s="43">
        <f t="shared" si="178"/>
        <v>44.723999997999968</v>
      </c>
      <c r="G574" s="44">
        <v>44.723999997999996</v>
      </c>
      <c r="H574" s="43">
        <f t="shared" si="179"/>
        <v>40.392151040000002</v>
      </c>
      <c r="I574" s="43">
        <v>0</v>
      </c>
      <c r="J574" s="43">
        <v>0.19865624000000001</v>
      </c>
      <c r="K574" s="43">
        <v>0</v>
      </c>
      <c r="L574" s="43">
        <v>40.193494800000003</v>
      </c>
      <c r="M574" s="43">
        <v>0</v>
      </c>
      <c r="N574" s="43">
        <v>0</v>
      </c>
      <c r="O574" s="43">
        <v>44.723999997999996</v>
      </c>
      <c r="P574" s="43">
        <v>0</v>
      </c>
      <c r="Q574" s="43">
        <f t="shared" si="180"/>
        <v>4.3318489579999664</v>
      </c>
      <c r="R574" s="43">
        <f t="shared" si="181"/>
        <v>40.392151040000002</v>
      </c>
      <c r="S574" s="45">
        <v>1</v>
      </c>
      <c r="T574" s="87" t="s">
        <v>1107</v>
      </c>
      <c r="U574" s="21"/>
      <c r="V574" s="22"/>
      <c r="X574" s="24"/>
    </row>
    <row r="575" spans="1:24" s="23" customFormat="1" ht="31.5" x14ac:dyDescent="0.25">
      <c r="A575" s="40" t="s">
        <v>1100</v>
      </c>
      <c r="B575" s="49" t="s">
        <v>1108</v>
      </c>
      <c r="C575" s="52" t="s">
        <v>1109</v>
      </c>
      <c r="D575" s="61">
        <v>1.02</v>
      </c>
      <c r="E575" s="43">
        <v>0</v>
      </c>
      <c r="F575" s="43">
        <f t="shared" si="178"/>
        <v>1.02</v>
      </c>
      <c r="G575" s="44">
        <v>1.02</v>
      </c>
      <c r="H575" s="43">
        <f t="shared" si="179"/>
        <v>1.0178929999999999</v>
      </c>
      <c r="I575" s="43">
        <v>0</v>
      </c>
      <c r="J575" s="43">
        <v>0</v>
      </c>
      <c r="K575" s="43">
        <v>0</v>
      </c>
      <c r="L575" s="43">
        <v>1.0178929999999999</v>
      </c>
      <c r="M575" s="43">
        <v>0</v>
      </c>
      <c r="N575" s="43">
        <v>0</v>
      </c>
      <c r="O575" s="43">
        <v>1.02</v>
      </c>
      <c r="P575" s="43">
        <v>0</v>
      </c>
      <c r="Q575" s="43">
        <f t="shared" si="180"/>
        <v>2.107000000000081E-3</v>
      </c>
      <c r="R575" s="43">
        <f>H575-(I575+K575)</f>
        <v>1.0178929999999999</v>
      </c>
      <c r="S575" s="45">
        <v>1</v>
      </c>
      <c r="T575" s="46" t="s">
        <v>1107</v>
      </c>
      <c r="U575" s="21"/>
      <c r="V575" s="22"/>
      <c r="X575" s="24"/>
    </row>
    <row r="576" spans="1:24" s="23" customFormat="1" ht="31.5" x14ac:dyDescent="0.25">
      <c r="A576" s="40" t="s">
        <v>1100</v>
      </c>
      <c r="B576" s="49" t="s">
        <v>1110</v>
      </c>
      <c r="C576" s="52" t="s">
        <v>1111</v>
      </c>
      <c r="D576" s="61">
        <v>0.376272</v>
      </c>
      <c r="E576" s="43">
        <v>0</v>
      </c>
      <c r="F576" s="43">
        <f t="shared" si="178"/>
        <v>0.376272</v>
      </c>
      <c r="G576" s="44">
        <v>0.376272</v>
      </c>
      <c r="H576" s="43">
        <f t="shared" si="179"/>
        <v>0</v>
      </c>
      <c r="I576" s="43">
        <v>0</v>
      </c>
      <c r="J576" s="43">
        <v>0</v>
      </c>
      <c r="K576" s="43">
        <v>0</v>
      </c>
      <c r="L576" s="43">
        <v>0</v>
      </c>
      <c r="M576" s="43">
        <v>0</v>
      </c>
      <c r="N576" s="43">
        <v>0</v>
      </c>
      <c r="O576" s="43">
        <v>0.376272</v>
      </c>
      <c r="P576" s="43">
        <v>0</v>
      </c>
      <c r="Q576" s="43">
        <f t="shared" si="180"/>
        <v>0.376272</v>
      </c>
      <c r="R576" s="43">
        <f t="shared" si="181"/>
        <v>0</v>
      </c>
      <c r="S576" s="45">
        <v>0</v>
      </c>
      <c r="T576" s="87" t="s">
        <v>31</v>
      </c>
      <c r="U576" s="21"/>
      <c r="V576" s="22"/>
      <c r="X576" s="24"/>
    </row>
    <row r="577" spans="1:24" s="23" customFormat="1" ht="31.5" x14ac:dyDescent="0.25">
      <c r="A577" s="40" t="s">
        <v>1100</v>
      </c>
      <c r="B577" s="49" t="s">
        <v>1112</v>
      </c>
      <c r="C577" s="52" t="s">
        <v>1113</v>
      </c>
      <c r="D577" s="61">
        <v>0.79322040000000005</v>
      </c>
      <c r="E577" s="43">
        <v>0</v>
      </c>
      <c r="F577" s="43">
        <f t="shared" si="178"/>
        <v>0.79322040000000005</v>
      </c>
      <c r="G577" s="44">
        <v>0.79322040000000005</v>
      </c>
      <c r="H577" s="43">
        <f t="shared" si="179"/>
        <v>0</v>
      </c>
      <c r="I577" s="43">
        <v>0</v>
      </c>
      <c r="J577" s="43">
        <v>0</v>
      </c>
      <c r="K577" s="43">
        <v>0</v>
      </c>
      <c r="L577" s="43">
        <v>0</v>
      </c>
      <c r="M577" s="43">
        <v>0</v>
      </c>
      <c r="N577" s="43">
        <v>0</v>
      </c>
      <c r="O577" s="43">
        <v>0.79322040000000005</v>
      </c>
      <c r="P577" s="43">
        <v>0</v>
      </c>
      <c r="Q577" s="43">
        <f t="shared" si="180"/>
        <v>0.79322040000000005</v>
      </c>
      <c r="R577" s="43">
        <f t="shared" si="181"/>
        <v>0</v>
      </c>
      <c r="S577" s="45">
        <v>0</v>
      </c>
      <c r="T577" s="87" t="s">
        <v>31</v>
      </c>
      <c r="U577" s="21"/>
      <c r="V577" s="22"/>
      <c r="X577" s="24"/>
    </row>
    <row r="578" spans="1:24" s="23" customFormat="1" ht="31.5" x14ac:dyDescent="0.25">
      <c r="A578" s="40" t="s">
        <v>1100</v>
      </c>
      <c r="B578" s="49" t="s">
        <v>1114</v>
      </c>
      <c r="C578" s="52" t="s">
        <v>1115</v>
      </c>
      <c r="D578" s="61">
        <v>0.75253560000000008</v>
      </c>
      <c r="E578" s="43">
        <v>0</v>
      </c>
      <c r="F578" s="43">
        <f t="shared" si="178"/>
        <v>0.75253560000000008</v>
      </c>
      <c r="G578" s="44">
        <v>0.75253560000000008</v>
      </c>
      <c r="H578" s="43">
        <f t="shared" si="179"/>
        <v>0</v>
      </c>
      <c r="I578" s="43">
        <v>0</v>
      </c>
      <c r="J578" s="43">
        <v>0</v>
      </c>
      <c r="K578" s="43">
        <v>0</v>
      </c>
      <c r="L578" s="43">
        <v>0</v>
      </c>
      <c r="M578" s="43">
        <v>0</v>
      </c>
      <c r="N578" s="43">
        <v>0</v>
      </c>
      <c r="O578" s="43">
        <v>0.75253560000000008</v>
      </c>
      <c r="P578" s="43">
        <v>0</v>
      </c>
      <c r="Q578" s="43">
        <f t="shared" si="180"/>
        <v>0.75253560000000008</v>
      </c>
      <c r="R578" s="43">
        <f t="shared" si="181"/>
        <v>0</v>
      </c>
      <c r="S578" s="45">
        <v>0</v>
      </c>
      <c r="T578" s="87" t="s">
        <v>31</v>
      </c>
      <c r="U578" s="21"/>
      <c r="V578" s="22"/>
      <c r="X578" s="24"/>
    </row>
    <row r="579" spans="1:24" s="23" customFormat="1" ht="31.5" x14ac:dyDescent="0.25">
      <c r="A579" s="40" t="s">
        <v>1100</v>
      </c>
      <c r="B579" s="49" t="s">
        <v>1116</v>
      </c>
      <c r="C579" s="52" t="s">
        <v>1117</v>
      </c>
      <c r="D579" s="61">
        <v>4.2119999999999997</v>
      </c>
      <c r="E579" s="43">
        <v>0</v>
      </c>
      <c r="F579" s="43">
        <f t="shared" si="178"/>
        <v>4.2119999999999997</v>
      </c>
      <c r="G579" s="44">
        <v>4.2119999999999997</v>
      </c>
      <c r="H579" s="43">
        <f t="shared" si="179"/>
        <v>0</v>
      </c>
      <c r="I579" s="43">
        <v>0</v>
      </c>
      <c r="J579" s="43">
        <v>0</v>
      </c>
      <c r="K579" s="43">
        <v>0</v>
      </c>
      <c r="L579" s="43">
        <v>0</v>
      </c>
      <c r="M579" s="43">
        <v>0</v>
      </c>
      <c r="N579" s="43">
        <v>0</v>
      </c>
      <c r="O579" s="43">
        <v>4.2119999999999997</v>
      </c>
      <c r="P579" s="43">
        <v>0</v>
      </c>
      <c r="Q579" s="43">
        <f t="shared" si="180"/>
        <v>4.2119999999999997</v>
      </c>
      <c r="R579" s="43">
        <f t="shared" si="181"/>
        <v>0</v>
      </c>
      <c r="S579" s="45">
        <v>0</v>
      </c>
      <c r="T579" s="87" t="s">
        <v>31</v>
      </c>
      <c r="U579" s="21"/>
      <c r="V579" s="22"/>
      <c r="X579" s="24"/>
    </row>
    <row r="580" spans="1:24" s="23" customFormat="1" ht="47.25" x14ac:dyDescent="0.25">
      <c r="A580" s="40" t="s">
        <v>1100</v>
      </c>
      <c r="B580" s="49" t="s">
        <v>1118</v>
      </c>
      <c r="C580" s="52" t="s">
        <v>1119</v>
      </c>
      <c r="D580" s="61">
        <v>0.99661199999999994</v>
      </c>
      <c r="E580" s="43">
        <v>0</v>
      </c>
      <c r="F580" s="43">
        <f t="shared" si="178"/>
        <v>0.99661199999999994</v>
      </c>
      <c r="G580" s="44">
        <v>0.99661199999999994</v>
      </c>
      <c r="H580" s="43">
        <f t="shared" si="179"/>
        <v>1.044</v>
      </c>
      <c r="I580" s="43">
        <v>0</v>
      </c>
      <c r="J580" s="43">
        <v>0</v>
      </c>
      <c r="K580" s="43">
        <v>0</v>
      </c>
      <c r="L580" s="43">
        <v>1.044</v>
      </c>
      <c r="M580" s="43">
        <v>0</v>
      </c>
      <c r="N580" s="43">
        <v>0</v>
      </c>
      <c r="O580" s="43">
        <v>0.99661199999999994</v>
      </c>
      <c r="P580" s="43">
        <v>0</v>
      </c>
      <c r="Q580" s="43">
        <f t="shared" si="180"/>
        <v>-4.7388000000000097E-2</v>
      </c>
      <c r="R580" s="43">
        <f t="shared" si="181"/>
        <v>1.044</v>
      </c>
      <c r="S580" s="45">
        <v>1</v>
      </c>
      <c r="T580" s="87" t="s">
        <v>1120</v>
      </c>
      <c r="U580" s="21"/>
      <c r="V580" s="22"/>
      <c r="X580" s="24"/>
    </row>
    <row r="581" spans="1:24" s="23" customFormat="1" ht="31.5" x14ac:dyDescent="0.25">
      <c r="A581" s="40" t="s">
        <v>1100</v>
      </c>
      <c r="B581" s="49" t="s">
        <v>1121</v>
      </c>
      <c r="C581" s="52" t="s">
        <v>1122</v>
      </c>
      <c r="D581" s="61">
        <v>0.78479999999999994</v>
      </c>
      <c r="E581" s="43">
        <v>0</v>
      </c>
      <c r="F581" s="43">
        <f t="shared" si="178"/>
        <v>0.78479999999999994</v>
      </c>
      <c r="G581" s="44">
        <v>0.78479999999999994</v>
      </c>
      <c r="H581" s="43">
        <f t="shared" si="179"/>
        <v>0</v>
      </c>
      <c r="I581" s="43">
        <v>0</v>
      </c>
      <c r="J581" s="43">
        <v>0</v>
      </c>
      <c r="K581" s="43">
        <v>0</v>
      </c>
      <c r="L581" s="43">
        <v>0</v>
      </c>
      <c r="M581" s="43">
        <v>0</v>
      </c>
      <c r="N581" s="43">
        <v>0</v>
      </c>
      <c r="O581" s="43">
        <v>0.78479999999999994</v>
      </c>
      <c r="P581" s="43">
        <v>0</v>
      </c>
      <c r="Q581" s="43">
        <f t="shared" si="180"/>
        <v>0.78479999999999994</v>
      </c>
      <c r="R581" s="43">
        <f t="shared" si="181"/>
        <v>0</v>
      </c>
      <c r="S581" s="45">
        <v>0</v>
      </c>
      <c r="T581" s="87" t="s">
        <v>31</v>
      </c>
      <c r="U581" s="21"/>
      <c r="V581" s="22"/>
      <c r="X581" s="24"/>
    </row>
    <row r="582" spans="1:24" s="23" customFormat="1" ht="30" customHeight="1" x14ac:dyDescent="0.25">
      <c r="A582" s="40" t="s">
        <v>1100</v>
      </c>
      <c r="B582" s="41" t="s">
        <v>1123</v>
      </c>
      <c r="C582" s="42" t="s">
        <v>1124</v>
      </c>
      <c r="D582" s="61" t="s">
        <v>31</v>
      </c>
      <c r="E582" s="43" t="s">
        <v>31</v>
      </c>
      <c r="F582" s="43" t="s">
        <v>31</v>
      </c>
      <c r="G582" s="43" t="s">
        <v>31</v>
      </c>
      <c r="H582" s="43">
        <f>J582+L582+N582+P582</f>
        <v>0.14499999999999999</v>
      </c>
      <c r="I582" s="43" t="s">
        <v>31</v>
      </c>
      <c r="J582" s="43">
        <v>0</v>
      </c>
      <c r="K582" s="43" t="s">
        <v>31</v>
      </c>
      <c r="L582" s="43">
        <v>0.14499999999999999</v>
      </c>
      <c r="M582" s="43" t="s">
        <v>31</v>
      </c>
      <c r="N582" s="43">
        <v>0</v>
      </c>
      <c r="O582" s="43" t="s">
        <v>31</v>
      </c>
      <c r="P582" s="43">
        <v>0</v>
      </c>
      <c r="Q582" s="43" t="s">
        <v>31</v>
      </c>
      <c r="R582" s="43" t="s">
        <v>31</v>
      </c>
      <c r="S582" s="45" t="s">
        <v>31</v>
      </c>
      <c r="T582" s="46" t="s">
        <v>1125</v>
      </c>
      <c r="U582" s="21"/>
      <c r="V582" s="22"/>
      <c r="X582" s="24"/>
    </row>
    <row r="583" spans="1:24" s="23" customFormat="1" ht="30" customHeight="1" x14ac:dyDescent="0.25">
      <c r="A583" s="40" t="s">
        <v>1100</v>
      </c>
      <c r="B583" s="41" t="s">
        <v>1126</v>
      </c>
      <c r="C583" s="42" t="s">
        <v>1127</v>
      </c>
      <c r="D583" s="61" t="s">
        <v>31</v>
      </c>
      <c r="E583" s="43" t="s">
        <v>31</v>
      </c>
      <c r="F583" s="43" t="s">
        <v>31</v>
      </c>
      <c r="G583" s="43" t="s">
        <v>31</v>
      </c>
      <c r="H583" s="43">
        <f t="shared" si="179"/>
        <v>4.6396998399999996</v>
      </c>
      <c r="I583" s="43" t="s">
        <v>31</v>
      </c>
      <c r="J583" s="43">
        <v>0</v>
      </c>
      <c r="K583" s="43" t="s">
        <v>31</v>
      </c>
      <c r="L583" s="43">
        <v>4.6396998399999996</v>
      </c>
      <c r="M583" s="43" t="s">
        <v>31</v>
      </c>
      <c r="N583" s="43">
        <v>0</v>
      </c>
      <c r="O583" s="43" t="s">
        <v>31</v>
      </c>
      <c r="P583" s="43">
        <v>0</v>
      </c>
      <c r="Q583" s="43" t="s">
        <v>31</v>
      </c>
      <c r="R583" s="43" t="s">
        <v>31</v>
      </c>
      <c r="S583" s="51" t="s">
        <v>31</v>
      </c>
      <c r="T583" s="46" t="s">
        <v>1128</v>
      </c>
      <c r="U583" s="21"/>
      <c r="V583" s="22"/>
      <c r="X583" s="24"/>
    </row>
    <row r="584" spans="1:24" s="23" customFormat="1" x14ac:dyDescent="0.25">
      <c r="A584" s="31" t="s">
        <v>1129</v>
      </c>
      <c r="B584" s="38" t="s">
        <v>1130</v>
      </c>
      <c r="C584" s="38" t="s">
        <v>30</v>
      </c>
      <c r="D584" s="107">
        <f t="shared" ref="D584:R584" si="182">SUM(D585,D600,D607,D615,D622,D627,D628)</f>
        <v>282.14723120100001</v>
      </c>
      <c r="E584" s="34">
        <f t="shared" si="182"/>
        <v>105.95873567</v>
      </c>
      <c r="F584" s="34">
        <f t="shared" si="182"/>
        <v>176.18849553099997</v>
      </c>
      <c r="G584" s="34">
        <f t="shared" si="182"/>
        <v>51.320952045199995</v>
      </c>
      <c r="H584" s="34">
        <f t="shared" si="182"/>
        <v>11.026936429999999</v>
      </c>
      <c r="I584" s="34">
        <f t="shared" si="182"/>
        <v>8.3692347040000001</v>
      </c>
      <c r="J584" s="34">
        <f t="shared" si="182"/>
        <v>7.877583529999999</v>
      </c>
      <c r="K584" s="34">
        <f t="shared" si="182"/>
        <v>4.5688394965199999</v>
      </c>
      <c r="L584" s="34">
        <f t="shared" si="182"/>
        <v>3.1493528999999998</v>
      </c>
      <c r="M584" s="34">
        <f t="shared" si="182"/>
        <v>14.968051383860001</v>
      </c>
      <c r="N584" s="34">
        <f t="shared" si="182"/>
        <v>0</v>
      </c>
      <c r="O584" s="34">
        <f t="shared" si="182"/>
        <v>23.41482646083</v>
      </c>
      <c r="P584" s="34">
        <f t="shared" si="182"/>
        <v>0</v>
      </c>
      <c r="Q584" s="34">
        <f t="shared" si="182"/>
        <v>165.76341421099997</v>
      </c>
      <c r="R584" s="34">
        <f t="shared" si="182"/>
        <v>-2.512992880520001</v>
      </c>
      <c r="S584" s="29">
        <f>R584/(I584+K584)</f>
        <v>-0.19423237504844426</v>
      </c>
      <c r="T584" s="35" t="s">
        <v>31</v>
      </c>
      <c r="U584" s="21"/>
      <c r="V584" s="22"/>
      <c r="X584" s="24"/>
    </row>
    <row r="585" spans="1:24" s="23" customFormat="1" ht="31.5" x14ac:dyDescent="0.25">
      <c r="A585" s="31" t="s">
        <v>1131</v>
      </c>
      <c r="B585" s="32" t="s">
        <v>49</v>
      </c>
      <c r="C585" s="33" t="s">
        <v>30</v>
      </c>
      <c r="D585" s="34">
        <f>SUM(D586,D589,D592,D599)</f>
        <v>0</v>
      </c>
      <c r="E585" s="34">
        <f t="shared" ref="E585:P585" si="183">E586+E589+E592+E599</f>
        <v>0</v>
      </c>
      <c r="F585" s="34">
        <f t="shared" si="183"/>
        <v>0</v>
      </c>
      <c r="G585" s="34">
        <f t="shared" si="183"/>
        <v>0</v>
      </c>
      <c r="H585" s="34">
        <f t="shared" si="183"/>
        <v>0.12699111000000002</v>
      </c>
      <c r="I585" s="34">
        <f>I586+I589+I592+I599</f>
        <v>0</v>
      </c>
      <c r="J585" s="34">
        <f t="shared" si="183"/>
        <v>0.12699111000000002</v>
      </c>
      <c r="K585" s="34">
        <f>K586+K589+K592+K599</f>
        <v>0</v>
      </c>
      <c r="L585" s="34">
        <f t="shared" si="183"/>
        <v>0</v>
      </c>
      <c r="M585" s="34">
        <f>M586+M589+M592+M599</f>
        <v>0</v>
      </c>
      <c r="N585" s="34">
        <f t="shared" si="183"/>
        <v>0</v>
      </c>
      <c r="O585" s="34">
        <f t="shared" si="183"/>
        <v>0</v>
      </c>
      <c r="P585" s="34">
        <f t="shared" si="183"/>
        <v>0</v>
      </c>
      <c r="Q585" s="34">
        <f>Q586+Q589+Q592+Q599</f>
        <v>0</v>
      </c>
      <c r="R585" s="34">
        <f>R586+R589+R592+R599</f>
        <v>0</v>
      </c>
      <c r="S585" s="29">
        <v>0</v>
      </c>
      <c r="T585" s="35" t="s">
        <v>31</v>
      </c>
      <c r="U585" s="21"/>
      <c r="V585" s="22"/>
      <c r="X585" s="24"/>
    </row>
    <row r="586" spans="1:24" s="23" customFormat="1" ht="63" x14ac:dyDescent="0.25">
      <c r="A586" s="80" t="s">
        <v>1132</v>
      </c>
      <c r="B586" s="36" t="s">
        <v>51</v>
      </c>
      <c r="C586" s="33" t="s">
        <v>30</v>
      </c>
      <c r="D586" s="34">
        <f t="shared" ref="D586:P586" si="184">D587+D588</f>
        <v>0</v>
      </c>
      <c r="E586" s="34">
        <f t="shared" si="184"/>
        <v>0</v>
      </c>
      <c r="F586" s="34">
        <f t="shared" si="184"/>
        <v>0</v>
      </c>
      <c r="G586" s="34">
        <f t="shared" si="184"/>
        <v>0</v>
      </c>
      <c r="H586" s="34">
        <f t="shared" si="184"/>
        <v>0</v>
      </c>
      <c r="I586" s="34">
        <f>I587+I588</f>
        <v>0</v>
      </c>
      <c r="J586" s="34">
        <f t="shared" si="184"/>
        <v>0</v>
      </c>
      <c r="K586" s="34">
        <f>K587+K588</f>
        <v>0</v>
      </c>
      <c r="L586" s="34">
        <f t="shared" si="184"/>
        <v>0</v>
      </c>
      <c r="M586" s="34">
        <f>M587+M588</f>
        <v>0</v>
      </c>
      <c r="N586" s="34">
        <f t="shared" si="184"/>
        <v>0</v>
      </c>
      <c r="O586" s="34">
        <f t="shared" si="184"/>
        <v>0</v>
      </c>
      <c r="P586" s="34">
        <f t="shared" si="184"/>
        <v>0</v>
      </c>
      <c r="Q586" s="34">
        <f>Q587+Q588</f>
        <v>0</v>
      </c>
      <c r="R586" s="34">
        <f>R587+R588</f>
        <v>0</v>
      </c>
      <c r="S586" s="29">
        <v>0</v>
      </c>
      <c r="T586" s="35" t="s">
        <v>31</v>
      </c>
      <c r="U586" s="21"/>
      <c r="V586" s="22"/>
      <c r="X586" s="24"/>
    </row>
    <row r="587" spans="1:24" s="23" customFormat="1" ht="31.5" x14ac:dyDescent="0.25">
      <c r="A587" s="80" t="s">
        <v>1133</v>
      </c>
      <c r="B587" s="36" t="s">
        <v>55</v>
      </c>
      <c r="C587" s="33" t="s">
        <v>30</v>
      </c>
      <c r="D587" s="34">
        <v>0</v>
      </c>
      <c r="E587" s="34">
        <v>0</v>
      </c>
      <c r="F587" s="34">
        <v>0</v>
      </c>
      <c r="G587" s="34">
        <v>0</v>
      </c>
      <c r="H587" s="34">
        <v>0</v>
      </c>
      <c r="I587" s="34">
        <v>0</v>
      </c>
      <c r="J587" s="34">
        <v>0</v>
      </c>
      <c r="K587" s="34">
        <v>0</v>
      </c>
      <c r="L587" s="34">
        <v>0</v>
      </c>
      <c r="M587" s="34">
        <v>0</v>
      </c>
      <c r="N587" s="34">
        <v>0</v>
      </c>
      <c r="O587" s="34">
        <v>0</v>
      </c>
      <c r="P587" s="34">
        <v>0</v>
      </c>
      <c r="Q587" s="34">
        <v>0</v>
      </c>
      <c r="R587" s="34">
        <v>0</v>
      </c>
      <c r="S587" s="29">
        <v>0</v>
      </c>
      <c r="T587" s="35" t="s">
        <v>31</v>
      </c>
      <c r="U587" s="21"/>
      <c r="V587" s="22"/>
      <c r="X587" s="24"/>
    </row>
    <row r="588" spans="1:24" s="23" customFormat="1" ht="31.5" x14ac:dyDescent="0.25">
      <c r="A588" s="80" t="s">
        <v>1134</v>
      </c>
      <c r="B588" s="36" t="s">
        <v>55</v>
      </c>
      <c r="C588" s="33" t="s">
        <v>30</v>
      </c>
      <c r="D588" s="34">
        <v>0</v>
      </c>
      <c r="E588" s="34">
        <v>0</v>
      </c>
      <c r="F588" s="34">
        <v>0</v>
      </c>
      <c r="G588" s="34">
        <v>0</v>
      </c>
      <c r="H588" s="34">
        <v>0</v>
      </c>
      <c r="I588" s="34">
        <v>0</v>
      </c>
      <c r="J588" s="34">
        <v>0</v>
      </c>
      <c r="K588" s="34">
        <v>0</v>
      </c>
      <c r="L588" s="34">
        <v>0</v>
      </c>
      <c r="M588" s="34">
        <v>0</v>
      </c>
      <c r="N588" s="34">
        <v>0</v>
      </c>
      <c r="O588" s="34">
        <v>0</v>
      </c>
      <c r="P588" s="34">
        <v>0</v>
      </c>
      <c r="Q588" s="34">
        <v>0</v>
      </c>
      <c r="R588" s="34">
        <v>0</v>
      </c>
      <c r="S588" s="29">
        <v>0</v>
      </c>
      <c r="T588" s="35" t="s">
        <v>31</v>
      </c>
      <c r="U588" s="21"/>
      <c r="V588" s="22"/>
      <c r="X588" s="24"/>
    </row>
    <row r="589" spans="1:24" s="23" customFormat="1" ht="47.25" x14ac:dyDescent="0.25">
      <c r="A589" s="31" t="s">
        <v>1135</v>
      </c>
      <c r="B589" s="36" t="s">
        <v>57</v>
      </c>
      <c r="C589" s="33" t="s">
        <v>30</v>
      </c>
      <c r="D589" s="34">
        <f t="shared" ref="D589:P589" si="185">D590+D591</f>
        <v>0</v>
      </c>
      <c r="E589" s="34">
        <f t="shared" si="185"/>
        <v>0</v>
      </c>
      <c r="F589" s="34">
        <f t="shared" si="185"/>
        <v>0</v>
      </c>
      <c r="G589" s="34">
        <f t="shared" si="185"/>
        <v>0</v>
      </c>
      <c r="H589" s="34">
        <f t="shared" si="185"/>
        <v>0</v>
      </c>
      <c r="I589" s="34">
        <f>I590+I591</f>
        <v>0</v>
      </c>
      <c r="J589" s="34">
        <f t="shared" si="185"/>
        <v>0</v>
      </c>
      <c r="K589" s="34">
        <f>K590+K591</f>
        <v>0</v>
      </c>
      <c r="L589" s="34">
        <f t="shared" si="185"/>
        <v>0</v>
      </c>
      <c r="M589" s="34">
        <f>M590+M591</f>
        <v>0</v>
      </c>
      <c r="N589" s="34">
        <f t="shared" si="185"/>
        <v>0</v>
      </c>
      <c r="O589" s="34">
        <f t="shared" si="185"/>
        <v>0</v>
      </c>
      <c r="P589" s="34">
        <f t="shared" si="185"/>
        <v>0</v>
      </c>
      <c r="Q589" s="34">
        <f>Q590+Q591</f>
        <v>0</v>
      </c>
      <c r="R589" s="34">
        <f>R590+R591</f>
        <v>0</v>
      </c>
      <c r="S589" s="29">
        <v>0</v>
      </c>
      <c r="T589" s="35" t="s">
        <v>31</v>
      </c>
      <c r="U589" s="21"/>
      <c r="V589" s="22"/>
      <c r="X589" s="24"/>
    </row>
    <row r="590" spans="1:24" s="23" customFormat="1" ht="31.5" x14ac:dyDescent="0.25">
      <c r="A590" s="31" t="s">
        <v>1136</v>
      </c>
      <c r="B590" s="36" t="s">
        <v>995</v>
      </c>
      <c r="C590" s="33" t="s">
        <v>30</v>
      </c>
      <c r="D590" s="34">
        <v>0</v>
      </c>
      <c r="E590" s="34">
        <v>0</v>
      </c>
      <c r="F590" s="34">
        <v>0</v>
      </c>
      <c r="G590" s="34">
        <v>0</v>
      </c>
      <c r="H590" s="34">
        <v>0</v>
      </c>
      <c r="I590" s="34">
        <v>0</v>
      </c>
      <c r="J590" s="34">
        <v>0</v>
      </c>
      <c r="K590" s="34">
        <v>0</v>
      </c>
      <c r="L590" s="34">
        <v>0</v>
      </c>
      <c r="M590" s="34">
        <v>0</v>
      </c>
      <c r="N590" s="34">
        <v>0</v>
      </c>
      <c r="O590" s="34">
        <v>0</v>
      </c>
      <c r="P590" s="34">
        <v>0</v>
      </c>
      <c r="Q590" s="34">
        <v>0</v>
      </c>
      <c r="R590" s="34">
        <v>0</v>
      </c>
      <c r="S590" s="29">
        <v>0</v>
      </c>
      <c r="T590" s="35" t="s">
        <v>31</v>
      </c>
      <c r="U590" s="21"/>
      <c r="V590" s="22"/>
      <c r="X590" s="24"/>
    </row>
    <row r="591" spans="1:24" s="23" customFormat="1" ht="31.5" x14ac:dyDescent="0.25">
      <c r="A591" s="31" t="s">
        <v>1137</v>
      </c>
      <c r="B591" s="36" t="s">
        <v>55</v>
      </c>
      <c r="C591" s="33" t="s">
        <v>30</v>
      </c>
      <c r="D591" s="34">
        <v>0</v>
      </c>
      <c r="E591" s="34">
        <v>0</v>
      </c>
      <c r="F591" s="34">
        <v>0</v>
      </c>
      <c r="G591" s="34">
        <v>0</v>
      </c>
      <c r="H591" s="34">
        <v>0</v>
      </c>
      <c r="I591" s="34">
        <v>0</v>
      </c>
      <c r="J591" s="34">
        <v>0</v>
      </c>
      <c r="K591" s="34">
        <v>0</v>
      </c>
      <c r="L591" s="34">
        <v>0</v>
      </c>
      <c r="M591" s="34">
        <v>0</v>
      </c>
      <c r="N591" s="34">
        <v>0</v>
      </c>
      <c r="O591" s="34">
        <v>0</v>
      </c>
      <c r="P591" s="34">
        <v>0</v>
      </c>
      <c r="Q591" s="34">
        <v>0</v>
      </c>
      <c r="R591" s="34">
        <v>0</v>
      </c>
      <c r="S591" s="29">
        <v>0</v>
      </c>
      <c r="T591" s="35" t="s">
        <v>31</v>
      </c>
      <c r="U591" s="21"/>
      <c r="V591" s="22"/>
      <c r="X591" s="24"/>
    </row>
    <row r="592" spans="1:24" s="23" customFormat="1" ht="47.25" x14ac:dyDescent="0.25">
      <c r="A592" s="31" t="s">
        <v>1138</v>
      </c>
      <c r="B592" s="36" t="s">
        <v>61</v>
      </c>
      <c r="C592" s="33" t="s">
        <v>30</v>
      </c>
      <c r="D592" s="34">
        <f>SUM(D593,D594,D595,D596,D597)</f>
        <v>0</v>
      </c>
      <c r="E592" s="34">
        <f t="shared" ref="E592:P592" si="186">E593+E594+E595+E596+E597</f>
        <v>0</v>
      </c>
      <c r="F592" s="34">
        <f t="shared" si="186"/>
        <v>0</v>
      </c>
      <c r="G592" s="34">
        <f t="shared" si="186"/>
        <v>0</v>
      </c>
      <c r="H592" s="34">
        <f t="shared" si="186"/>
        <v>0.12699111000000002</v>
      </c>
      <c r="I592" s="34">
        <f>I593+I594+I595+I596+I597</f>
        <v>0</v>
      </c>
      <c r="J592" s="34">
        <f t="shared" si="186"/>
        <v>0.12699111000000002</v>
      </c>
      <c r="K592" s="34">
        <f>K593+K594+K595+K596+K597</f>
        <v>0</v>
      </c>
      <c r="L592" s="34">
        <f t="shared" si="186"/>
        <v>0</v>
      </c>
      <c r="M592" s="34">
        <f>M593+M594+M595+M596+M597</f>
        <v>0</v>
      </c>
      <c r="N592" s="34">
        <f t="shared" si="186"/>
        <v>0</v>
      </c>
      <c r="O592" s="34">
        <f t="shared" si="186"/>
        <v>0</v>
      </c>
      <c r="P592" s="34">
        <f t="shared" si="186"/>
        <v>0</v>
      </c>
      <c r="Q592" s="34">
        <f>Q593+Q594+Q595+Q596+Q597</f>
        <v>0</v>
      </c>
      <c r="R592" s="34">
        <f>R593+R594+R595+R596+R597</f>
        <v>0</v>
      </c>
      <c r="S592" s="29">
        <v>0</v>
      </c>
      <c r="T592" s="35" t="s">
        <v>31</v>
      </c>
      <c r="U592" s="21"/>
      <c r="V592" s="22"/>
      <c r="X592" s="24"/>
    </row>
    <row r="593" spans="1:24" s="23" customFormat="1" ht="63" x14ac:dyDescent="0.25">
      <c r="A593" s="31" t="s">
        <v>1139</v>
      </c>
      <c r="B593" s="36" t="s">
        <v>63</v>
      </c>
      <c r="C593" s="33" t="s">
        <v>30</v>
      </c>
      <c r="D593" s="34">
        <v>0</v>
      </c>
      <c r="E593" s="34">
        <v>0</v>
      </c>
      <c r="F593" s="34">
        <v>0</v>
      </c>
      <c r="G593" s="34">
        <v>0</v>
      </c>
      <c r="H593" s="34">
        <v>0</v>
      </c>
      <c r="I593" s="34">
        <v>0</v>
      </c>
      <c r="J593" s="34">
        <v>0</v>
      </c>
      <c r="K593" s="34">
        <v>0</v>
      </c>
      <c r="L593" s="34">
        <v>0</v>
      </c>
      <c r="M593" s="34">
        <v>0</v>
      </c>
      <c r="N593" s="34">
        <v>0</v>
      </c>
      <c r="O593" s="34">
        <v>0</v>
      </c>
      <c r="P593" s="34">
        <v>0</v>
      </c>
      <c r="Q593" s="34">
        <v>0</v>
      </c>
      <c r="R593" s="34">
        <v>0</v>
      </c>
      <c r="S593" s="29">
        <v>0</v>
      </c>
      <c r="T593" s="35" t="s">
        <v>31</v>
      </c>
      <c r="U593" s="21"/>
      <c r="V593" s="22"/>
      <c r="X593" s="24"/>
    </row>
    <row r="594" spans="1:24" s="23" customFormat="1" ht="63" x14ac:dyDescent="0.25">
      <c r="A594" s="31" t="s">
        <v>1140</v>
      </c>
      <c r="B594" s="38" t="s">
        <v>65</v>
      </c>
      <c r="C594" s="38" t="s">
        <v>30</v>
      </c>
      <c r="D594" s="39">
        <v>0</v>
      </c>
      <c r="E594" s="34">
        <v>0</v>
      </c>
      <c r="F594" s="34">
        <v>0</v>
      </c>
      <c r="G594" s="34">
        <v>0</v>
      </c>
      <c r="H594" s="34">
        <v>0</v>
      </c>
      <c r="I594" s="34">
        <v>0</v>
      </c>
      <c r="J594" s="34">
        <v>0</v>
      </c>
      <c r="K594" s="34">
        <v>0</v>
      </c>
      <c r="L594" s="34">
        <v>0</v>
      </c>
      <c r="M594" s="34">
        <v>0</v>
      </c>
      <c r="N594" s="34">
        <v>0</v>
      </c>
      <c r="O594" s="34">
        <v>0</v>
      </c>
      <c r="P594" s="34">
        <v>0</v>
      </c>
      <c r="Q594" s="34">
        <v>0</v>
      </c>
      <c r="R594" s="34">
        <v>0</v>
      </c>
      <c r="S594" s="29">
        <v>0</v>
      </c>
      <c r="T594" s="35" t="s">
        <v>31</v>
      </c>
      <c r="U594" s="21"/>
      <c r="V594" s="22"/>
      <c r="X594" s="24"/>
    </row>
    <row r="595" spans="1:24" s="23" customFormat="1" ht="63" x14ac:dyDescent="0.25">
      <c r="A595" s="31" t="s">
        <v>1141</v>
      </c>
      <c r="B595" s="32" t="s">
        <v>67</v>
      </c>
      <c r="C595" s="33" t="s">
        <v>30</v>
      </c>
      <c r="D595" s="34">
        <v>0</v>
      </c>
      <c r="E595" s="34">
        <v>0</v>
      </c>
      <c r="F595" s="34">
        <v>0</v>
      </c>
      <c r="G595" s="34">
        <v>0</v>
      </c>
      <c r="H595" s="34">
        <v>0</v>
      </c>
      <c r="I595" s="34">
        <v>0</v>
      </c>
      <c r="J595" s="34">
        <v>0</v>
      </c>
      <c r="K595" s="34">
        <v>0</v>
      </c>
      <c r="L595" s="34">
        <v>0</v>
      </c>
      <c r="M595" s="34">
        <v>0</v>
      </c>
      <c r="N595" s="34">
        <v>0</v>
      </c>
      <c r="O595" s="34">
        <v>0</v>
      </c>
      <c r="P595" s="34">
        <v>0</v>
      </c>
      <c r="Q595" s="34">
        <v>0</v>
      </c>
      <c r="R595" s="34">
        <v>0</v>
      </c>
      <c r="S595" s="29">
        <v>0</v>
      </c>
      <c r="T595" s="35" t="s">
        <v>31</v>
      </c>
      <c r="U595" s="21"/>
      <c r="V595" s="22"/>
      <c r="X595" s="24"/>
    </row>
    <row r="596" spans="1:24" s="23" customFormat="1" ht="78.75" x14ac:dyDescent="0.25">
      <c r="A596" s="31" t="s">
        <v>1142</v>
      </c>
      <c r="B596" s="32" t="s">
        <v>74</v>
      </c>
      <c r="C596" s="33" t="s">
        <v>30</v>
      </c>
      <c r="D596" s="34">
        <v>0</v>
      </c>
      <c r="E596" s="34">
        <v>0</v>
      </c>
      <c r="F596" s="34">
        <v>0</v>
      </c>
      <c r="G596" s="34">
        <v>0</v>
      </c>
      <c r="H596" s="34">
        <v>0</v>
      </c>
      <c r="I596" s="34">
        <v>0</v>
      </c>
      <c r="J596" s="34">
        <v>0</v>
      </c>
      <c r="K596" s="34">
        <v>0</v>
      </c>
      <c r="L596" s="34">
        <v>0</v>
      </c>
      <c r="M596" s="34">
        <v>0</v>
      </c>
      <c r="N596" s="34">
        <v>0</v>
      </c>
      <c r="O596" s="34">
        <v>0</v>
      </c>
      <c r="P596" s="34">
        <v>0</v>
      </c>
      <c r="Q596" s="34">
        <v>0</v>
      </c>
      <c r="R596" s="34">
        <v>0</v>
      </c>
      <c r="S596" s="29">
        <v>0</v>
      </c>
      <c r="T596" s="35" t="s">
        <v>31</v>
      </c>
      <c r="U596" s="21"/>
      <c r="V596" s="22"/>
      <c r="X596" s="24"/>
    </row>
    <row r="597" spans="1:24" s="23" customFormat="1" ht="78.75" x14ac:dyDescent="0.25">
      <c r="A597" s="108" t="s">
        <v>1143</v>
      </c>
      <c r="B597" s="38" t="s">
        <v>79</v>
      </c>
      <c r="C597" s="38" t="s">
        <v>30</v>
      </c>
      <c r="D597" s="34">
        <f t="shared" ref="D597:R597" si="187">SUM(D598)</f>
        <v>0</v>
      </c>
      <c r="E597" s="34">
        <f t="shared" si="187"/>
        <v>0</v>
      </c>
      <c r="F597" s="34">
        <f t="shared" si="187"/>
        <v>0</v>
      </c>
      <c r="G597" s="34">
        <f t="shared" si="187"/>
        <v>0</v>
      </c>
      <c r="H597" s="34">
        <f t="shared" si="187"/>
        <v>0.12699111000000002</v>
      </c>
      <c r="I597" s="34">
        <f t="shared" si="187"/>
        <v>0</v>
      </c>
      <c r="J597" s="34">
        <f t="shared" si="187"/>
        <v>0.12699111000000002</v>
      </c>
      <c r="K597" s="34">
        <f t="shared" si="187"/>
        <v>0</v>
      </c>
      <c r="L597" s="34">
        <f t="shared" si="187"/>
        <v>0</v>
      </c>
      <c r="M597" s="34">
        <f t="shared" si="187"/>
        <v>0</v>
      </c>
      <c r="N597" s="34">
        <f t="shared" si="187"/>
        <v>0</v>
      </c>
      <c r="O597" s="34">
        <f t="shared" si="187"/>
        <v>0</v>
      </c>
      <c r="P597" s="34">
        <f t="shared" si="187"/>
        <v>0</v>
      </c>
      <c r="Q597" s="34">
        <f t="shared" si="187"/>
        <v>0</v>
      </c>
      <c r="R597" s="34">
        <f t="shared" si="187"/>
        <v>0</v>
      </c>
      <c r="S597" s="29">
        <v>0</v>
      </c>
      <c r="T597" s="35" t="s">
        <v>31</v>
      </c>
      <c r="U597" s="21"/>
      <c r="V597" s="22"/>
      <c r="X597" s="24"/>
    </row>
    <row r="598" spans="1:24" s="23" customFormat="1" ht="47.25" x14ac:dyDescent="0.25">
      <c r="A598" s="89" t="s">
        <v>1143</v>
      </c>
      <c r="B598" s="49" t="s">
        <v>1144</v>
      </c>
      <c r="C598" s="52" t="s">
        <v>1145</v>
      </c>
      <c r="D598" s="43" t="s">
        <v>31</v>
      </c>
      <c r="E598" s="43" t="s">
        <v>31</v>
      </c>
      <c r="F598" s="43" t="s">
        <v>31</v>
      </c>
      <c r="G598" s="43" t="s">
        <v>31</v>
      </c>
      <c r="H598" s="43">
        <f>J598+L598+N598+P598</f>
        <v>0.12699111000000002</v>
      </c>
      <c r="I598" s="43" t="s">
        <v>31</v>
      </c>
      <c r="J598" s="43">
        <v>0.12699111000000002</v>
      </c>
      <c r="K598" s="43" t="s">
        <v>31</v>
      </c>
      <c r="L598" s="43">
        <v>0</v>
      </c>
      <c r="M598" s="43" t="s">
        <v>31</v>
      </c>
      <c r="N598" s="43">
        <v>0</v>
      </c>
      <c r="O598" s="43" t="s">
        <v>31</v>
      </c>
      <c r="P598" s="43">
        <v>0</v>
      </c>
      <c r="Q598" s="43" t="s">
        <v>31</v>
      </c>
      <c r="R598" s="43" t="s">
        <v>31</v>
      </c>
      <c r="S598" s="51" t="s">
        <v>31</v>
      </c>
      <c r="T598" s="46" t="s">
        <v>120</v>
      </c>
      <c r="U598" s="21"/>
      <c r="V598" s="22"/>
      <c r="X598" s="24"/>
    </row>
    <row r="599" spans="1:24" s="23" customFormat="1" ht="31.5" x14ac:dyDescent="0.25">
      <c r="A599" s="108" t="s">
        <v>1146</v>
      </c>
      <c r="B599" s="38" t="s">
        <v>99</v>
      </c>
      <c r="C599" s="38" t="s">
        <v>30</v>
      </c>
      <c r="D599" s="34">
        <v>0</v>
      </c>
      <c r="E599" s="34">
        <v>0</v>
      </c>
      <c r="F599" s="34">
        <v>0</v>
      </c>
      <c r="G599" s="34">
        <v>0</v>
      </c>
      <c r="H599" s="34">
        <v>0</v>
      </c>
      <c r="I599" s="34">
        <v>0</v>
      </c>
      <c r="J599" s="34">
        <v>0</v>
      </c>
      <c r="K599" s="34">
        <v>0</v>
      </c>
      <c r="L599" s="34">
        <v>0</v>
      </c>
      <c r="M599" s="34">
        <v>0</v>
      </c>
      <c r="N599" s="34">
        <v>0</v>
      </c>
      <c r="O599" s="34">
        <v>0</v>
      </c>
      <c r="P599" s="34">
        <v>0</v>
      </c>
      <c r="Q599" s="34">
        <v>0</v>
      </c>
      <c r="R599" s="34">
        <v>0</v>
      </c>
      <c r="S599" s="29">
        <v>0</v>
      </c>
      <c r="T599" s="35" t="s">
        <v>31</v>
      </c>
      <c r="U599" s="21"/>
      <c r="V599" s="22"/>
      <c r="X599" s="24"/>
    </row>
    <row r="600" spans="1:24" s="23" customFormat="1" ht="47.25" x14ac:dyDescent="0.25">
      <c r="A600" s="108" t="s">
        <v>1147</v>
      </c>
      <c r="B600" s="38" t="s">
        <v>101</v>
      </c>
      <c r="C600" s="38" t="s">
        <v>30</v>
      </c>
      <c r="D600" s="34">
        <f t="shared" ref="D600:P600" si="188">D601+D602+D604+D605</f>
        <v>73.908922689999997</v>
      </c>
      <c r="E600" s="34">
        <f t="shared" si="188"/>
        <v>66.123666729999997</v>
      </c>
      <c r="F600" s="34">
        <f t="shared" si="188"/>
        <v>7.7852559600000006</v>
      </c>
      <c r="G600" s="34">
        <f t="shared" si="188"/>
        <v>7.7332347039999982</v>
      </c>
      <c r="H600" s="34">
        <f t="shared" si="188"/>
        <v>6.7203963899999994</v>
      </c>
      <c r="I600" s="34">
        <f>I601+I602+I604+I605</f>
        <v>7.733234704</v>
      </c>
      <c r="J600" s="34">
        <f t="shared" si="188"/>
        <v>6.7203963899999994</v>
      </c>
      <c r="K600" s="34">
        <f>K601+K602+K604+K605</f>
        <v>0</v>
      </c>
      <c r="L600" s="34">
        <f t="shared" si="188"/>
        <v>0</v>
      </c>
      <c r="M600" s="34">
        <f>M601+M602+M604+M605</f>
        <v>0</v>
      </c>
      <c r="N600" s="34">
        <f t="shared" si="188"/>
        <v>0</v>
      </c>
      <c r="O600" s="34">
        <f t="shared" si="188"/>
        <v>0</v>
      </c>
      <c r="P600" s="34">
        <f t="shared" si="188"/>
        <v>0</v>
      </c>
      <c r="Q600" s="34">
        <f>Q601+Q602+Q604+Q605</f>
        <v>1.5397235700000014</v>
      </c>
      <c r="R600" s="34">
        <f>R601+R602+R604+R605</f>
        <v>-1.4877023140000007</v>
      </c>
      <c r="S600" s="29">
        <f>R600/(I600+K600)</f>
        <v>-0.19237775277019456</v>
      </c>
      <c r="T600" s="35" t="s">
        <v>31</v>
      </c>
      <c r="U600" s="21"/>
      <c r="V600" s="22"/>
      <c r="X600" s="24"/>
    </row>
    <row r="601" spans="1:24" s="23" customFormat="1" ht="31.5" x14ac:dyDescent="0.25">
      <c r="A601" s="108" t="s">
        <v>1148</v>
      </c>
      <c r="B601" s="38" t="s">
        <v>103</v>
      </c>
      <c r="C601" s="38" t="s">
        <v>30</v>
      </c>
      <c r="D601" s="34">
        <v>0</v>
      </c>
      <c r="E601" s="34">
        <v>0</v>
      </c>
      <c r="F601" s="34">
        <v>0</v>
      </c>
      <c r="G601" s="34">
        <v>0</v>
      </c>
      <c r="H601" s="34">
        <v>0</v>
      </c>
      <c r="I601" s="34">
        <v>0</v>
      </c>
      <c r="J601" s="34">
        <v>0</v>
      </c>
      <c r="K601" s="34">
        <v>0</v>
      </c>
      <c r="L601" s="34">
        <v>0</v>
      </c>
      <c r="M601" s="34">
        <v>0</v>
      </c>
      <c r="N601" s="34">
        <v>0</v>
      </c>
      <c r="O601" s="34">
        <v>0</v>
      </c>
      <c r="P601" s="34">
        <v>0</v>
      </c>
      <c r="Q601" s="34">
        <v>0</v>
      </c>
      <c r="R601" s="34">
        <v>0</v>
      </c>
      <c r="S601" s="29">
        <v>0</v>
      </c>
      <c r="T601" s="35" t="s">
        <v>31</v>
      </c>
      <c r="U601" s="21"/>
      <c r="V601" s="22"/>
      <c r="X601" s="24"/>
    </row>
    <row r="602" spans="1:24" s="23" customFormat="1" x14ac:dyDescent="0.25">
      <c r="A602" s="108" t="s">
        <v>1149</v>
      </c>
      <c r="B602" s="38" t="s">
        <v>117</v>
      </c>
      <c r="C602" s="38" t="s">
        <v>30</v>
      </c>
      <c r="D602" s="34">
        <f t="shared" ref="D602:R602" si="189">SUM(D603:D603)</f>
        <v>0</v>
      </c>
      <c r="E602" s="34">
        <f t="shared" si="189"/>
        <v>0</v>
      </c>
      <c r="F602" s="34">
        <f t="shared" si="189"/>
        <v>0</v>
      </c>
      <c r="G602" s="34">
        <f t="shared" si="189"/>
        <v>0</v>
      </c>
      <c r="H602" s="34">
        <f t="shared" si="189"/>
        <v>0.47486399999999995</v>
      </c>
      <c r="I602" s="34">
        <f t="shared" si="189"/>
        <v>0</v>
      </c>
      <c r="J602" s="34">
        <f t="shared" si="189"/>
        <v>0.47486399999999995</v>
      </c>
      <c r="K602" s="34">
        <f t="shared" si="189"/>
        <v>0</v>
      </c>
      <c r="L602" s="34">
        <f t="shared" si="189"/>
        <v>0</v>
      </c>
      <c r="M602" s="34">
        <f t="shared" si="189"/>
        <v>0</v>
      </c>
      <c r="N602" s="34">
        <f t="shared" si="189"/>
        <v>0</v>
      </c>
      <c r="O602" s="34">
        <f t="shared" si="189"/>
        <v>0</v>
      </c>
      <c r="P602" s="34">
        <f t="shared" si="189"/>
        <v>0</v>
      </c>
      <c r="Q602" s="34">
        <f t="shared" si="189"/>
        <v>0</v>
      </c>
      <c r="R602" s="34">
        <f t="shared" si="189"/>
        <v>0</v>
      </c>
      <c r="S602" s="29">
        <v>0</v>
      </c>
      <c r="T602" s="35" t="s">
        <v>31</v>
      </c>
      <c r="U602" s="21"/>
      <c r="V602" s="22"/>
      <c r="X602" s="24"/>
    </row>
    <row r="603" spans="1:24" s="23" customFormat="1" ht="31.5" x14ac:dyDescent="0.25">
      <c r="A603" s="89" t="s">
        <v>1149</v>
      </c>
      <c r="B603" s="49" t="s">
        <v>1150</v>
      </c>
      <c r="C603" s="52" t="s">
        <v>1151</v>
      </c>
      <c r="D603" s="43" t="s">
        <v>31</v>
      </c>
      <c r="E603" s="43" t="s">
        <v>31</v>
      </c>
      <c r="F603" s="43" t="s">
        <v>31</v>
      </c>
      <c r="G603" s="43" t="s">
        <v>31</v>
      </c>
      <c r="H603" s="43">
        <f>J603+L603+N603+P603</f>
        <v>0.47486399999999995</v>
      </c>
      <c r="I603" s="43" t="s">
        <v>31</v>
      </c>
      <c r="J603" s="43">
        <v>0.47486399999999995</v>
      </c>
      <c r="K603" s="43" t="s">
        <v>31</v>
      </c>
      <c r="L603" s="43">
        <v>0</v>
      </c>
      <c r="M603" s="43" t="s">
        <v>31</v>
      </c>
      <c r="N603" s="43">
        <v>0</v>
      </c>
      <c r="O603" s="43" t="s">
        <v>31</v>
      </c>
      <c r="P603" s="43">
        <v>0</v>
      </c>
      <c r="Q603" s="43" t="s">
        <v>31</v>
      </c>
      <c r="R603" s="43" t="s">
        <v>31</v>
      </c>
      <c r="S603" s="51" t="s">
        <v>31</v>
      </c>
      <c r="T603" s="46" t="s">
        <v>120</v>
      </c>
      <c r="U603" s="21"/>
      <c r="V603" s="22"/>
      <c r="X603" s="24"/>
    </row>
    <row r="604" spans="1:24" s="23" customFormat="1" x14ac:dyDescent="0.25">
      <c r="A604" s="108" t="s">
        <v>1152</v>
      </c>
      <c r="B604" s="38" t="s">
        <v>127</v>
      </c>
      <c r="C604" s="38" t="s">
        <v>30</v>
      </c>
      <c r="D604" s="34">
        <v>0</v>
      </c>
      <c r="E604" s="34">
        <v>0</v>
      </c>
      <c r="F604" s="34">
        <v>0</v>
      </c>
      <c r="G604" s="34">
        <v>0</v>
      </c>
      <c r="H604" s="34">
        <v>0</v>
      </c>
      <c r="I604" s="34">
        <v>0</v>
      </c>
      <c r="J604" s="34">
        <v>0</v>
      </c>
      <c r="K604" s="34">
        <v>0</v>
      </c>
      <c r="L604" s="34">
        <v>0</v>
      </c>
      <c r="M604" s="34">
        <v>0</v>
      </c>
      <c r="N604" s="34">
        <v>0</v>
      </c>
      <c r="O604" s="34">
        <v>0</v>
      </c>
      <c r="P604" s="34">
        <v>0</v>
      </c>
      <c r="Q604" s="34">
        <v>0</v>
      </c>
      <c r="R604" s="34">
        <v>0</v>
      </c>
      <c r="S604" s="29">
        <v>0</v>
      </c>
      <c r="T604" s="35" t="s">
        <v>31</v>
      </c>
      <c r="U604" s="21"/>
      <c r="V604" s="22"/>
      <c r="X604" s="24"/>
    </row>
    <row r="605" spans="1:24" s="23" customFormat="1" ht="31.5" x14ac:dyDescent="0.25">
      <c r="A605" s="108" t="s">
        <v>1153</v>
      </c>
      <c r="B605" s="38" t="s">
        <v>132</v>
      </c>
      <c r="C605" s="38" t="s">
        <v>30</v>
      </c>
      <c r="D605" s="34">
        <f t="shared" ref="D605:R605" si="190">SUM(D606:D606)</f>
        <v>73.908922689999997</v>
      </c>
      <c r="E605" s="34">
        <f t="shared" si="190"/>
        <v>66.123666729999997</v>
      </c>
      <c r="F605" s="34">
        <f t="shared" si="190"/>
        <v>7.7852559600000006</v>
      </c>
      <c r="G605" s="34">
        <f t="shared" si="190"/>
        <v>7.7332347039999982</v>
      </c>
      <c r="H605" s="34">
        <f t="shared" si="190"/>
        <v>6.2455323899999993</v>
      </c>
      <c r="I605" s="34">
        <f t="shared" si="190"/>
        <v>7.733234704</v>
      </c>
      <c r="J605" s="34">
        <f t="shared" si="190"/>
        <v>6.2455323899999993</v>
      </c>
      <c r="K605" s="34">
        <f t="shared" si="190"/>
        <v>0</v>
      </c>
      <c r="L605" s="34">
        <f t="shared" si="190"/>
        <v>0</v>
      </c>
      <c r="M605" s="34">
        <f t="shared" si="190"/>
        <v>0</v>
      </c>
      <c r="N605" s="34">
        <f t="shared" si="190"/>
        <v>0</v>
      </c>
      <c r="O605" s="34">
        <f t="shared" si="190"/>
        <v>0</v>
      </c>
      <c r="P605" s="34">
        <f t="shared" si="190"/>
        <v>0</v>
      </c>
      <c r="Q605" s="34">
        <f t="shared" si="190"/>
        <v>1.5397235700000014</v>
      </c>
      <c r="R605" s="34">
        <f t="shared" si="190"/>
        <v>-1.4877023140000007</v>
      </c>
      <c r="S605" s="29">
        <f>R605/(I605+K605)</f>
        <v>-0.19237775277019456</v>
      </c>
      <c r="T605" s="35" t="s">
        <v>31</v>
      </c>
      <c r="U605" s="21"/>
      <c r="V605" s="22"/>
      <c r="X605" s="24"/>
    </row>
    <row r="606" spans="1:24" s="23" customFormat="1" ht="47.25" x14ac:dyDescent="0.25">
      <c r="A606" s="89" t="s">
        <v>1153</v>
      </c>
      <c r="B606" s="49" t="s">
        <v>1154</v>
      </c>
      <c r="C606" s="52" t="s">
        <v>1155</v>
      </c>
      <c r="D606" s="43">
        <v>73.908922689999997</v>
      </c>
      <c r="E606" s="43">
        <v>66.123666729999997</v>
      </c>
      <c r="F606" s="43">
        <f>D606-E606</f>
        <v>7.7852559600000006</v>
      </c>
      <c r="G606" s="44">
        <v>7.7332347039999982</v>
      </c>
      <c r="H606" s="43">
        <f>J606+L606+N606+P606</f>
        <v>6.2455323899999993</v>
      </c>
      <c r="I606" s="43">
        <v>7.733234704</v>
      </c>
      <c r="J606" s="43">
        <v>6.2455323899999993</v>
      </c>
      <c r="K606" s="43">
        <v>0</v>
      </c>
      <c r="L606" s="43">
        <v>0</v>
      </c>
      <c r="M606" s="43">
        <v>0</v>
      </c>
      <c r="N606" s="43">
        <v>0</v>
      </c>
      <c r="O606" s="43">
        <v>0</v>
      </c>
      <c r="P606" s="43">
        <v>0</v>
      </c>
      <c r="Q606" s="43">
        <f>F606-H606</f>
        <v>1.5397235700000014</v>
      </c>
      <c r="R606" s="43">
        <f>H606-(I606+K606)</f>
        <v>-1.4877023140000007</v>
      </c>
      <c r="S606" s="45">
        <f>R606/(I606+K606)</f>
        <v>-0.19237775277019456</v>
      </c>
      <c r="T606" s="46" t="s">
        <v>204</v>
      </c>
      <c r="U606" s="21"/>
      <c r="V606" s="22"/>
      <c r="X606" s="24"/>
    </row>
    <row r="607" spans="1:24" s="23" customFormat="1" ht="31.5" x14ac:dyDescent="0.25">
      <c r="A607" s="108" t="s">
        <v>1156</v>
      </c>
      <c r="B607" s="38" t="s">
        <v>157</v>
      </c>
      <c r="C607" s="38" t="s">
        <v>30</v>
      </c>
      <c r="D607" s="34">
        <f t="shared" ref="D607:P607" si="191">D608+D609+D610+D611</f>
        <v>200.95670851099999</v>
      </c>
      <c r="E607" s="34">
        <f t="shared" si="191"/>
        <v>39.835068939999999</v>
      </c>
      <c r="F607" s="34">
        <f t="shared" si="191"/>
        <v>161.12163957099997</v>
      </c>
      <c r="G607" s="34">
        <f t="shared" si="191"/>
        <v>36.3061173412</v>
      </c>
      <c r="H607" s="34">
        <f t="shared" si="191"/>
        <v>1.1239917700000002</v>
      </c>
      <c r="I607" s="34">
        <f>I608+I609+I610+I611</f>
        <v>0.63600000000000001</v>
      </c>
      <c r="J607" s="34">
        <f t="shared" si="191"/>
        <v>1.0301960300000002</v>
      </c>
      <c r="K607" s="34">
        <f>K608+K609+K610+K611</f>
        <v>4.5688394965199999</v>
      </c>
      <c r="L607" s="34">
        <f t="shared" si="191"/>
        <v>9.3795739999999989E-2</v>
      </c>
      <c r="M607" s="34">
        <f>M608+M609+M610+M611</f>
        <v>14.968051383860001</v>
      </c>
      <c r="N607" s="34">
        <f t="shared" si="191"/>
        <v>0</v>
      </c>
      <c r="O607" s="34">
        <f t="shared" si="191"/>
        <v>16.133226460829999</v>
      </c>
      <c r="P607" s="34">
        <f t="shared" si="191"/>
        <v>0</v>
      </c>
      <c r="Q607" s="34">
        <f>Q608+Q609+Q610+Q611</f>
        <v>159.99764780099997</v>
      </c>
      <c r="R607" s="34">
        <f>R608+R609+R610+R611</f>
        <v>-4.0808477265200001</v>
      </c>
      <c r="S607" s="29">
        <f>R607/(I607+K607)</f>
        <v>-0.78404871643947704</v>
      </c>
      <c r="T607" s="35" t="s">
        <v>31</v>
      </c>
      <c r="U607" s="21"/>
      <c r="V607" s="22"/>
      <c r="X607" s="24"/>
    </row>
    <row r="608" spans="1:24" s="23" customFormat="1" ht="31.5" x14ac:dyDescent="0.25">
      <c r="A608" s="108" t="s">
        <v>1157</v>
      </c>
      <c r="B608" s="38" t="s">
        <v>159</v>
      </c>
      <c r="C608" s="38" t="s">
        <v>30</v>
      </c>
      <c r="D608" s="34">
        <v>0</v>
      </c>
      <c r="E608" s="34">
        <v>0</v>
      </c>
      <c r="F608" s="34">
        <v>0</v>
      </c>
      <c r="G608" s="34">
        <v>0</v>
      </c>
      <c r="H608" s="34">
        <v>0</v>
      </c>
      <c r="I608" s="34">
        <v>0</v>
      </c>
      <c r="J608" s="34">
        <v>0</v>
      </c>
      <c r="K608" s="34">
        <v>0</v>
      </c>
      <c r="L608" s="34">
        <v>0</v>
      </c>
      <c r="M608" s="34">
        <v>0</v>
      </c>
      <c r="N608" s="34">
        <v>0</v>
      </c>
      <c r="O608" s="34">
        <v>0</v>
      </c>
      <c r="P608" s="34">
        <v>0</v>
      </c>
      <c r="Q608" s="34">
        <v>0</v>
      </c>
      <c r="R608" s="34">
        <v>0</v>
      </c>
      <c r="S608" s="29">
        <v>0</v>
      </c>
      <c r="T608" s="35" t="s">
        <v>31</v>
      </c>
      <c r="U608" s="21"/>
      <c r="V608" s="22"/>
      <c r="X608" s="24"/>
    </row>
    <row r="609" spans="1:24" s="23" customFormat="1" ht="31.5" x14ac:dyDescent="0.25">
      <c r="A609" s="108" t="s">
        <v>1158</v>
      </c>
      <c r="B609" s="38" t="s">
        <v>190</v>
      </c>
      <c r="C609" s="38" t="s">
        <v>30</v>
      </c>
      <c r="D609" s="34">
        <v>0</v>
      </c>
      <c r="E609" s="34">
        <v>0</v>
      </c>
      <c r="F609" s="34">
        <v>0</v>
      </c>
      <c r="G609" s="34">
        <v>0</v>
      </c>
      <c r="H609" s="34">
        <v>0</v>
      </c>
      <c r="I609" s="34">
        <v>0</v>
      </c>
      <c r="J609" s="34">
        <v>0</v>
      </c>
      <c r="K609" s="34">
        <v>0</v>
      </c>
      <c r="L609" s="34">
        <v>0</v>
      </c>
      <c r="M609" s="34">
        <v>0</v>
      </c>
      <c r="N609" s="34">
        <v>0</v>
      </c>
      <c r="O609" s="34">
        <v>0</v>
      </c>
      <c r="P609" s="34">
        <v>0</v>
      </c>
      <c r="Q609" s="34">
        <v>0</v>
      </c>
      <c r="R609" s="34">
        <v>0</v>
      </c>
      <c r="S609" s="29">
        <v>0</v>
      </c>
      <c r="T609" s="35" t="s">
        <v>31</v>
      </c>
      <c r="U609" s="21"/>
      <c r="V609" s="22"/>
      <c r="X609" s="24"/>
    </row>
    <row r="610" spans="1:24" s="23" customFormat="1" ht="31.5" x14ac:dyDescent="0.25">
      <c r="A610" s="108" t="s">
        <v>1159</v>
      </c>
      <c r="B610" s="38" t="s">
        <v>192</v>
      </c>
      <c r="C610" s="38" t="s">
        <v>30</v>
      </c>
      <c r="D610" s="34">
        <v>0</v>
      </c>
      <c r="E610" s="34">
        <v>0</v>
      </c>
      <c r="F610" s="34">
        <v>0</v>
      </c>
      <c r="G610" s="34">
        <v>0</v>
      </c>
      <c r="H610" s="34">
        <v>0</v>
      </c>
      <c r="I610" s="34">
        <v>0</v>
      </c>
      <c r="J610" s="34">
        <v>0</v>
      </c>
      <c r="K610" s="34">
        <v>0</v>
      </c>
      <c r="L610" s="34">
        <v>0</v>
      </c>
      <c r="M610" s="34">
        <v>0</v>
      </c>
      <c r="N610" s="34">
        <v>0</v>
      </c>
      <c r="O610" s="34">
        <v>0</v>
      </c>
      <c r="P610" s="34">
        <v>0</v>
      </c>
      <c r="Q610" s="34">
        <v>0</v>
      </c>
      <c r="R610" s="34">
        <v>0</v>
      </c>
      <c r="S610" s="29">
        <v>0</v>
      </c>
      <c r="T610" s="35" t="s">
        <v>31</v>
      </c>
      <c r="U610" s="21"/>
      <c r="V610" s="22"/>
      <c r="X610" s="24"/>
    </row>
    <row r="611" spans="1:24" s="23" customFormat="1" ht="31.5" x14ac:dyDescent="0.25">
      <c r="A611" s="108" t="s">
        <v>1160</v>
      </c>
      <c r="B611" s="38" t="s">
        <v>230</v>
      </c>
      <c r="C611" s="38" t="s">
        <v>30</v>
      </c>
      <c r="D611" s="34">
        <f t="shared" ref="D611:R611" si="192">SUM(D612:D614)</f>
        <v>200.95670851099999</v>
      </c>
      <c r="E611" s="34">
        <f t="shared" si="192"/>
        <v>39.835068939999999</v>
      </c>
      <c r="F611" s="34">
        <f t="shared" si="192"/>
        <v>161.12163957099997</v>
      </c>
      <c r="G611" s="34">
        <f t="shared" si="192"/>
        <v>36.3061173412</v>
      </c>
      <c r="H611" s="34">
        <f t="shared" si="192"/>
        <v>1.1239917700000002</v>
      </c>
      <c r="I611" s="34">
        <f t="shared" si="192"/>
        <v>0.63600000000000001</v>
      </c>
      <c r="J611" s="34">
        <f t="shared" si="192"/>
        <v>1.0301960300000002</v>
      </c>
      <c r="K611" s="34">
        <f t="shared" si="192"/>
        <v>4.5688394965199999</v>
      </c>
      <c r="L611" s="34">
        <f t="shared" si="192"/>
        <v>9.3795739999999989E-2</v>
      </c>
      <c r="M611" s="34">
        <f t="shared" si="192"/>
        <v>14.968051383860001</v>
      </c>
      <c r="N611" s="34">
        <f t="shared" si="192"/>
        <v>0</v>
      </c>
      <c r="O611" s="34">
        <f t="shared" si="192"/>
        <v>16.133226460829999</v>
      </c>
      <c r="P611" s="34">
        <f t="shared" si="192"/>
        <v>0</v>
      </c>
      <c r="Q611" s="34">
        <f t="shared" si="192"/>
        <v>159.99764780099997</v>
      </c>
      <c r="R611" s="34">
        <f t="shared" si="192"/>
        <v>-4.0808477265200001</v>
      </c>
      <c r="S611" s="29">
        <f>R611/(I611+K611)</f>
        <v>-0.78404871643947704</v>
      </c>
      <c r="T611" s="35" t="s">
        <v>31</v>
      </c>
      <c r="U611" s="21"/>
      <c r="V611" s="22"/>
      <c r="X611" s="24"/>
    </row>
    <row r="612" spans="1:24" s="23" customFormat="1" ht="31.5" x14ac:dyDescent="0.25">
      <c r="A612" s="89" t="s">
        <v>1160</v>
      </c>
      <c r="B612" s="49" t="s">
        <v>1161</v>
      </c>
      <c r="C612" s="52" t="s">
        <v>1162</v>
      </c>
      <c r="D612" s="43">
        <v>76.366949172399984</v>
      </c>
      <c r="E612" s="43">
        <v>24.024212940000002</v>
      </c>
      <c r="F612" s="43">
        <f>D612-E612</f>
        <v>52.342736232399986</v>
      </c>
      <c r="G612" s="44">
        <v>3.9872394287999993</v>
      </c>
      <c r="H612" s="43">
        <f>J612+L612+N612+P612</f>
        <v>0.9192541700000002</v>
      </c>
      <c r="I612" s="43">
        <v>0.63600000000000001</v>
      </c>
      <c r="J612" s="43">
        <v>0.9192541700000002</v>
      </c>
      <c r="K612" s="43">
        <v>0.18906785621</v>
      </c>
      <c r="L612" s="43">
        <v>0</v>
      </c>
      <c r="M612" s="43">
        <v>2.9801715725899998</v>
      </c>
      <c r="N612" s="43">
        <v>0</v>
      </c>
      <c r="O612" s="43">
        <v>0.182</v>
      </c>
      <c r="P612" s="43">
        <v>0</v>
      </c>
      <c r="Q612" s="43">
        <f>F612-H612</f>
        <v>51.423482062399984</v>
      </c>
      <c r="R612" s="43">
        <f>H612-(I612+K612)</f>
        <v>9.4186313790000198E-2</v>
      </c>
      <c r="S612" s="45">
        <f>R612/(I612+K612)</f>
        <v>0.11415583952409784</v>
      </c>
      <c r="T612" s="90" t="s">
        <v>1163</v>
      </c>
      <c r="U612" s="21"/>
      <c r="V612" s="22"/>
      <c r="X612" s="24"/>
    </row>
    <row r="613" spans="1:24" s="23" customFormat="1" ht="31.5" x14ac:dyDescent="0.25">
      <c r="A613" s="89" t="s">
        <v>1160</v>
      </c>
      <c r="B613" s="49" t="s">
        <v>1164</v>
      </c>
      <c r="C613" s="52" t="s">
        <v>1165</v>
      </c>
      <c r="D613" s="43">
        <v>41.508583590000001</v>
      </c>
      <c r="E613" s="43">
        <v>1.55081055</v>
      </c>
      <c r="F613" s="43">
        <f>D613-E613</f>
        <v>39.957773039999999</v>
      </c>
      <c r="G613" s="44">
        <v>23.342890517600001</v>
      </c>
      <c r="H613" s="43">
        <f>J613+L613+N613+P613</f>
        <v>0.20473759999999996</v>
      </c>
      <c r="I613" s="43">
        <v>0</v>
      </c>
      <c r="J613" s="43">
        <v>0.11094185999999999</v>
      </c>
      <c r="K613" s="43">
        <v>3.19543226465</v>
      </c>
      <c r="L613" s="43">
        <v>9.3795739999999989E-2</v>
      </c>
      <c r="M613" s="43">
        <v>5.8853638331000004</v>
      </c>
      <c r="N613" s="43">
        <v>0</v>
      </c>
      <c r="O613" s="43">
        <v>14.262094419849999</v>
      </c>
      <c r="P613" s="43">
        <v>0</v>
      </c>
      <c r="Q613" s="43">
        <f>F613-H613</f>
        <v>39.753035439999998</v>
      </c>
      <c r="R613" s="43">
        <f>H613-(I613+K613)</f>
        <v>-2.9906946646499999</v>
      </c>
      <c r="S613" s="45">
        <f>R613/(I613+K613)</f>
        <v>-0.93592804257973361</v>
      </c>
      <c r="T613" s="52" t="s">
        <v>259</v>
      </c>
      <c r="U613" s="21"/>
      <c r="V613" s="22"/>
      <c r="X613" s="24"/>
    </row>
    <row r="614" spans="1:24" s="23" customFormat="1" ht="31.5" x14ac:dyDescent="0.25">
      <c r="A614" s="89" t="s">
        <v>1160</v>
      </c>
      <c r="B614" s="49" t="s">
        <v>1166</v>
      </c>
      <c r="C614" s="52" t="s">
        <v>1167</v>
      </c>
      <c r="D614" s="43">
        <v>83.081175748600003</v>
      </c>
      <c r="E614" s="43">
        <v>14.26004545</v>
      </c>
      <c r="F614" s="43">
        <f>D614-E614</f>
        <v>68.821130298599996</v>
      </c>
      <c r="G614" s="44">
        <v>8.9759873948000006</v>
      </c>
      <c r="H614" s="43">
        <f>J614+L614+N614+P614</f>
        <v>0</v>
      </c>
      <c r="I614" s="43">
        <v>0</v>
      </c>
      <c r="J614" s="43">
        <v>0</v>
      </c>
      <c r="K614" s="43">
        <v>1.18433937566</v>
      </c>
      <c r="L614" s="43">
        <v>0</v>
      </c>
      <c r="M614" s="43">
        <v>6.1025159781700005</v>
      </c>
      <c r="N614" s="43">
        <v>0</v>
      </c>
      <c r="O614" s="43">
        <v>1.6891320409800001</v>
      </c>
      <c r="P614" s="43">
        <v>0</v>
      </c>
      <c r="Q614" s="43">
        <f>F614-H614</f>
        <v>68.821130298599996</v>
      </c>
      <c r="R614" s="43">
        <f>H614-(I614+K614)</f>
        <v>-1.18433937566</v>
      </c>
      <c r="S614" s="45">
        <f>R614/(I614+K614)</f>
        <v>-1</v>
      </c>
      <c r="T614" s="46" t="s">
        <v>1168</v>
      </c>
      <c r="U614" s="21"/>
      <c r="V614" s="22"/>
      <c r="X614" s="24"/>
    </row>
    <row r="615" spans="1:24" s="23" customFormat="1" ht="47.25" x14ac:dyDescent="0.25">
      <c r="A615" s="108" t="s">
        <v>1169</v>
      </c>
      <c r="B615" s="38" t="s">
        <v>287</v>
      </c>
      <c r="C615" s="38" t="s">
        <v>30</v>
      </c>
      <c r="D615" s="34">
        <v>0</v>
      </c>
      <c r="E615" s="34">
        <f t="shared" ref="E615:R615" si="193">E616</f>
        <v>0</v>
      </c>
      <c r="F615" s="34">
        <f t="shared" si="193"/>
        <v>0</v>
      </c>
      <c r="G615" s="34">
        <f t="shared" si="193"/>
        <v>0</v>
      </c>
      <c r="H615" s="34">
        <f t="shared" si="193"/>
        <v>0</v>
      </c>
      <c r="I615" s="34">
        <f t="shared" si="193"/>
        <v>0</v>
      </c>
      <c r="J615" s="34">
        <f t="shared" si="193"/>
        <v>0</v>
      </c>
      <c r="K615" s="34">
        <f t="shared" si="193"/>
        <v>0</v>
      </c>
      <c r="L615" s="34">
        <f t="shared" si="193"/>
        <v>0</v>
      </c>
      <c r="M615" s="34">
        <f t="shared" si="193"/>
        <v>0</v>
      </c>
      <c r="N615" s="34">
        <f t="shared" si="193"/>
        <v>0</v>
      </c>
      <c r="O615" s="34">
        <f t="shared" si="193"/>
        <v>0</v>
      </c>
      <c r="P615" s="34">
        <f t="shared" si="193"/>
        <v>0</v>
      </c>
      <c r="Q615" s="34">
        <f t="shared" si="193"/>
        <v>0</v>
      </c>
      <c r="R615" s="34">
        <f t="shared" si="193"/>
        <v>0</v>
      </c>
      <c r="S615" s="29">
        <v>0</v>
      </c>
      <c r="T615" s="35" t="s">
        <v>31</v>
      </c>
      <c r="U615" s="21"/>
      <c r="V615" s="22"/>
      <c r="X615" s="24"/>
    </row>
    <row r="616" spans="1:24" s="23" customFormat="1" x14ac:dyDescent="0.25">
      <c r="A616" s="108" t="s">
        <v>1170</v>
      </c>
      <c r="B616" s="38" t="s">
        <v>295</v>
      </c>
      <c r="C616" s="38" t="s">
        <v>30</v>
      </c>
      <c r="D616" s="34">
        <v>0</v>
      </c>
      <c r="E616" s="34">
        <f t="shared" ref="E616:P616" si="194">E617+E618</f>
        <v>0</v>
      </c>
      <c r="F616" s="34">
        <f t="shared" si="194"/>
        <v>0</v>
      </c>
      <c r="G616" s="34">
        <f t="shared" si="194"/>
        <v>0</v>
      </c>
      <c r="H616" s="34">
        <f t="shared" si="194"/>
        <v>0</v>
      </c>
      <c r="I616" s="34">
        <f>I617+I618</f>
        <v>0</v>
      </c>
      <c r="J616" s="34">
        <f t="shared" si="194"/>
        <v>0</v>
      </c>
      <c r="K616" s="34">
        <f>K617+K618</f>
        <v>0</v>
      </c>
      <c r="L616" s="34">
        <f t="shared" si="194"/>
        <v>0</v>
      </c>
      <c r="M616" s="34">
        <f>M617+M618</f>
        <v>0</v>
      </c>
      <c r="N616" s="34">
        <f t="shared" si="194"/>
        <v>0</v>
      </c>
      <c r="O616" s="34">
        <f t="shared" si="194"/>
        <v>0</v>
      </c>
      <c r="P616" s="34">
        <f t="shared" si="194"/>
        <v>0</v>
      </c>
      <c r="Q616" s="34">
        <f>Q617+Q618</f>
        <v>0</v>
      </c>
      <c r="R616" s="34">
        <f>R617+R618</f>
        <v>0</v>
      </c>
      <c r="S616" s="29">
        <v>0</v>
      </c>
      <c r="T616" s="35" t="s">
        <v>31</v>
      </c>
      <c r="U616" s="21"/>
      <c r="V616" s="22"/>
      <c r="X616" s="24"/>
    </row>
    <row r="617" spans="1:24" s="23" customFormat="1" ht="47.25" x14ac:dyDescent="0.25">
      <c r="A617" s="108" t="s">
        <v>1171</v>
      </c>
      <c r="B617" s="38" t="s">
        <v>291</v>
      </c>
      <c r="C617" s="38" t="s">
        <v>30</v>
      </c>
      <c r="D617" s="34">
        <v>0</v>
      </c>
      <c r="E617" s="34">
        <v>0</v>
      </c>
      <c r="F617" s="34">
        <v>0</v>
      </c>
      <c r="G617" s="34">
        <v>0</v>
      </c>
      <c r="H617" s="34">
        <v>0</v>
      </c>
      <c r="I617" s="34">
        <v>0</v>
      </c>
      <c r="J617" s="34">
        <v>0</v>
      </c>
      <c r="K617" s="34">
        <v>0</v>
      </c>
      <c r="L617" s="34">
        <v>0</v>
      </c>
      <c r="M617" s="34">
        <v>0</v>
      </c>
      <c r="N617" s="34">
        <v>0</v>
      </c>
      <c r="O617" s="34">
        <v>0</v>
      </c>
      <c r="P617" s="34">
        <v>0</v>
      </c>
      <c r="Q617" s="34">
        <v>0</v>
      </c>
      <c r="R617" s="34">
        <v>0</v>
      </c>
      <c r="S617" s="29">
        <v>0</v>
      </c>
      <c r="T617" s="35" t="s">
        <v>31</v>
      </c>
      <c r="U617" s="21"/>
      <c r="V617" s="22"/>
      <c r="X617" s="24"/>
    </row>
    <row r="618" spans="1:24" s="23" customFormat="1" ht="31.5" x14ac:dyDescent="0.25">
      <c r="A618" s="108" t="s">
        <v>1172</v>
      </c>
      <c r="B618" s="38" t="s">
        <v>293</v>
      </c>
      <c r="C618" s="38" t="s">
        <v>30</v>
      </c>
      <c r="D618" s="34">
        <v>0</v>
      </c>
      <c r="E618" s="34">
        <v>0</v>
      </c>
      <c r="F618" s="34">
        <v>0</v>
      </c>
      <c r="G618" s="34">
        <v>0</v>
      </c>
      <c r="H618" s="34">
        <v>0</v>
      </c>
      <c r="I618" s="34">
        <v>0</v>
      </c>
      <c r="J618" s="34">
        <v>0</v>
      </c>
      <c r="K618" s="34">
        <v>0</v>
      </c>
      <c r="L618" s="34">
        <v>0</v>
      </c>
      <c r="M618" s="34">
        <v>0</v>
      </c>
      <c r="N618" s="34">
        <v>0</v>
      </c>
      <c r="O618" s="34">
        <v>0</v>
      </c>
      <c r="P618" s="34">
        <v>0</v>
      </c>
      <c r="Q618" s="34">
        <v>0</v>
      </c>
      <c r="R618" s="34">
        <v>0</v>
      </c>
      <c r="S618" s="29">
        <v>0</v>
      </c>
      <c r="T618" s="35" t="s">
        <v>31</v>
      </c>
      <c r="U618" s="21"/>
      <c r="V618" s="22"/>
      <c r="X618" s="24"/>
    </row>
    <row r="619" spans="1:24" s="23" customFormat="1" x14ac:dyDescent="0.25">
      <c r="A619" s="108" t="s">
        <v>1173</v>
      </c>
      <c r="B619" s="38" t="s">
        <v>295</v>
      </c>
      <c r="C619" s="38" t="s">
        <v>30</v>
      </c>
      <c r="D619" s="34">
        <v>0</v>
      </c>
      <c r="E619" s="34">
        <v>0</v>
      </c>
      <c r="F619" s="34">
        <v>0</v>
      </c>
      <c r="G619" s="34">
        <v>0</v>
      </c>
      <c r="H619" s="34">
        <v>0</v>
      </c>
      <c r="I619" s="34">
        <v>0</v>
      </c>
      <c r="J619" s="34">
        <v>0</v>
      </c>
      <c r="K619" s="34">
        <v>0</v>
      </c>
      <c r="L619" s="34">
        <v>0</v>
      </c>
      <c r="M619" s="34">
        <v>0</v>
      </c>
      <c r="N619" s="34">
        <v>0</v>
      </c>
      <c r="O619" s="34">
        <v>0</v>
      </c>
      <c r="P619" s="34">
        <v>0</v>
      </c>
      <c r="Q619" s="34">
        <v>0</v>
      </c>
      <c r="R619" s="34">
        <v>0</v>
      </c>
      <c r="S619" s="29">
        <v>0</v>
      </c>
      <c r="T619" s="35" t="s">
        <v>31</v>
      </c>
      <c r="U619" s="21"/>
      <c r="V619" s="22"/>
      <c r="X619" s="24"/>
    </row>
    <row r="620" spans="1:24" s="23" customFormat="1" ht="47.25" x14ac:dyDescent="0.25">
      <c r="A620" s="108" t="s">
        <v>1174</v>
      </c>
      <c r="B620" s="38" t="s">
        <v>291</v>
      </c>
      <c r="C620" s="38" t="s">
        <v>30</v>
      </c>
      <c r="D620" s="34">
        <v>0</v>
      </c>
      <c r="E620" s="34">
        <v>0</v>
      </c>
      <c r="F620" s="34">
        <v>0</v>
      </c>
      <c r="G620" s="34">
        <v>0</v>
      </c>
      <c r="H620" s="34">
        <v>0</v>
      </c>
      <c r="I620" s="34">
        <v>0</v>
      </c>
      <c r="J620" s="34">
        <v>0</v>
      </c>
      <c r="K620" s="34">
        <v>0</v>
      </c>
      <c r="L620" s="34">
        <v>0</v>
      </c>
      <c r="M620" s="34">
        <v>0</v>
      </c>
      <c r="N620" s="34">
        <v>0</v>
      </c>
      <c r="O620" s="34">
        <v>0</v>
      </c>
      <c r="P620" s="34">
        <v>0</v>
      </c>
      <c r="Q620" s="34">
        <v>0</v>
      </c>
      <c r="R620" s="34">
        <v>0</v>
      </c>
      <c r="S620" s="29">
        <v>0</v>
      </c>
      <c r="T620" s="35" t="s">
        <v>31</v>
      </c>
      <c r="U620" s="21"/>
      <c r="V620" s="22"/>
      <c r="X620" s="24"/>
    </row>
    <row r="621" spans="1:24" s="23" customFormat="1" ht="31.5" x14ac:dyDescent="0.25">
      <c r="A621" s="108" t="s">
        <v>1175</v>
      </c>
      <c r="B621" s="38" t="s">
        <v>293</v>
      </c>
      <c r="C621" s="38" t="s">
        <v>30</v>
      </c>
      <c r="D621" s="34">
        <v>0</v>
      </c>
      <c r="E621" s="34">
        <v>0</v>
      </c>
      <c r="F621" s="34">
        <v>0</v>
      </c>
      <c r="G621" s="34">
        <v>0</v>
      </c>
      <c r="H621" s="34">
        <v>0</v>
      </c>
      <c r="I621" s="34">
        <v>0</v>
      </c>
      <c r="J621" s="34">
        <v>0</v>
      </c>
      <c r="K621" s="34">
        <v>0</v>
      </c>
      <c r="L621" s="34">
        <v>0</v>
      </c>
      <c r="M621" s="34">
        <v>0</v>
      </c>
      <c r="N621" s="34">
        <v>0</v>
      </c>
      <c r="O621" s="34">
        <v>0</v>
      </c>
      <c r="P621" s="34">
        <v>0</v>
      </c>
      <c r="Q621" s="34">
        <v>0</v>
      </c>
      <c r="R621" s="34">
        <v>0</v>
      </c>
      <c r="S621" s="29">
        <v>0</v>
      </c>
      <c r="T621" s="35" t="s">
        <v>31</v>
      </c>
      <c r="U621" s="21"/>
      <c r="V621" s="22"/>
      <c r="X621" s="24"/>
    </row>
    <row r="622" spans="1:24" s="23" customFormat="1" x14ac:dyDescent="0.25">
      <c r="A622" s="108" t="s">
        <v>1176</v>
      </c>
      <c r="B622" s="38" t="s">
        <v>299</v>
      </c>
      <c r="C622" s="38" t="s">
        <v>30</v>
      </c>
      <c r="D622" s="34">
        <f t="shared" ref="D622:P622" si="195">SUM(D623,D624,D625,D626)</f>
        <v>0</v>
      </c>
      <c r="E622" s="34">
        <f t="shared" si="195"/>
        <v>0</v>
      </c>
      <c r="F622" s="34">
        <f t="shared" si="195"/>
        <v>0</v>
      </c>
      <c r="G622" s="34">
        <f t="shared" si="195"/>
        <v>0</v>
      </c>
      <c r="H622" s="34">
        <f t="shared" si="195"/>
        <v>0</v>
      </c>
      <c r="I622" s="34">
        <f>SUM(I623,I624,I625,I626)</f>
        <v>0</v>
      </c>
      <c r="J622" s="34">
        <f t="shared" si="195"/>
        <v>0</v>
      </c>
      <c r="K622" s="34">
        <f>SUM(K623,K624,K625,K626)</f>
        <v>0</v>
      </c>
      <c r="L622" s="34">
        <f t="shared" si="195"/>
        <v>0</v>
      </c>
      <c r="M622" s="34">
        <f>SUM(M623,M624,M625,M626)</f>
        <v>0</v>
      </c>
      <c r="N622" s="34">
        <f t="shared" si="195"/>
        <v>0</v>
      </c>
      <c r="O622" s="34">
        <f t="shared" si="195"/>
        <v>0</v>
      </c>
      <c r="P622" s="34">
        <f t="shared" si="195"/>
        <v>0</v>
      </c>
      <c r="Q622" s="34">
        <f>SUM(Q623,Q624,Q625,Q626)</f>
        <v>0</v>
      </c>
      <c r="R622" s="34">
        <f>SUM(R623,R624,R625,R626)</f>
        <v>0</v>
      </c>
      <c r="S622" s="29">
        <v>0</v>
      </c>
      <c r="T622" s="35" t="s">
        <v>31</v>
      </c>
      <c r="U622" s="21"/>
      <c r="V622" s="22"/>
      <c r="X622" s="24"/>
    </row>
    <row r="623" spans="1:24" s="23" customFormat="1" ht="31.5" x14ac:dyDescent="0.25">
      <c r="A623" s="108" t="s">
        <v>1177</v>
      </c>
      <c r="B623" s="38" t="s">
        <v>301</v>
      </c>
      <c r="C623" s="38" t="s">
        <v>30</v>
      </c>
      <c r="D623" s="34">
        <v>0</v>
      </c>
      <c r="E623" s="34">
        <v>0</v>
      </c>
      <c r="F623" s="34">
        <v>0</v>
      </c>
      <c r="G623" s="34">
        <v>0</v>
      </c>
      <c r="H623" s="34">
        <v>0</v>
      </c>
      <c r="I623" s="34">
        <v>0</v>
      </c>
      <c r="J623" s="34">
        <v>0</v>
      </c>
      <c r="K623" s="34">
        <v>0</v>
      </c>
      <c r="L623" s="34">
        <v>0</v>
      </c>
      <c r="M623" s="34">
        <v>0</v>
      </c>
      <c r="N623" s="34">
        <v>0</v>
      </c>
      <c r="O623" s="34">
        <v>0</v>
      </c>
      <c r="P623" s="34">
        <v>0</v>
      </c>
      <c r="Q623" s="34">
        <v>0</v>
      </c>
      <c r="R623" s="34">
        <v>0</v>
      </c>
      <c r="S623" s="29">
        <v>0</v>
      </c>
      <c r="T623" s="35" t="s">
        <v>31</v>
      </c>
      <c r="U623" s="21"/>
      <c r="V623" s="22"/>
      <c r="X623" s="24"/>
    </row>
    <row r="624" spans="1:24" s="23" customFormat="1" x14ac:dyDescent="0.25">
      <c r="A624" s="108" t="s">
        <v>1178</v>
      </c>
      <c r="B624" s="38" t="s">
        <v>303</v>
      </c>
      <c r="C624" s="38" t="s">
        <v>30</v>
      </c>
      <c r="D624" s="34">
        <v>0</v>
      </c>
      <c r="E624" s="34">
        <v>0</v>
      </c>
      <c r="F624" s="34">
        <v>0</v>
      </c>
      <c r="G624" s="34">
        <v>0</v>
      </c>
      <c r="H624" s="34">
        <v>0</v>
      </c>
      <c r="I624" s="34">
        <v>0</v>
      </c>
      <c r="J624" s="34">
        <v>0</v>
      </c>
      <c r="K624" s="34">
        <v>0</v>
      </c>
      <c r="L624" s="34">
        <v>0</v>
      </c>
      <c r="M624" s="34">
        <v>0</v>
      </c>
      <c r="N624" s="34">
        <v>0</v>
      </c>
      <c r="O624" s="34">
        <v>0</v>
      </c>
      <c r="P624" s="34">
        <v>0</v>
      </c>
      <c r="Q624" s="34">
        <v>0</v>
      </c>
      <c r="R624" s="34">
        <v>0</v>
      </c>
      <c r="S624" s="29">
        <v>0</v>
      </c>
      <c r="T624" s="35" t="s">
        <v>31</v>
      </c>
      <c r="U624" s="21"/>
      <c r="V624" s="22"/>
      <c r="X624" s="24"/>
    </row>
    <row r="625" spans="1:28" s="23" customFormat="1" x14ac:dyDescent="0.25">
      <c r="A625" s="108" t="s">
        <v>1179</v>
      </c>
      <c r="B625" s="38" t="s">
        <v>307</v>
      </c>
      <c r="C625" s="38" t="s">
        <v>30</v>
      </c>
      <c r="D625" s="34">
        <v>0</v>
      </c>
      <c r="E625" s="34">
        <v>0</v>
      </c>
      <c r="F625" s="34">
        <v>0</v>
      </c>
      <c r="G625" s="34">
        <v>0</v>
      </c>
      <c r="H625" s="34">
        <v>0</v>
      </c>
      <c r="I625" s="34">
        <v>0</v>
      </c>
      <c r="J625" s="34">
        <v>0</v>
      </c>
      <c r="K625" s="34">
        <v>0</v>
      </c>
      <c r="L625" s="34">
        <v>0</v>
      </c>
      <c r="M625" s="34">
        <v>0</v>
      </c>
      <c r="N625" s="34">
        <v>0</v>
      </c>
      <c r="O625" s="34">
        <v>0</v>
      </c>
      <c r="P625" s="34">
        <v>0</v>
      </c>
      <c r="Q625" s="34">
        <v>0</v>
      </c>
      <c r="R625" s="34">
        <v>0</v>
      </c>
      <c r="S625" s="29">
        <v>0</v>
      </c>
      <c r="T625" s="35" t="s">
        <v>31</v>
      </c>
      <c r="U625" s="21"/>
      <c r="V625" s="22"/>
      <c r="X625" s="24"/>
    </row>
    <row r="626" spans="1:28" s="23" customFormat="1" x14ac:dyDescent="0.25">
      <c r="A626" s="108" t="s">
        <v>1180</v>
      </c>
      <c r="B626" s="38" t="s">
        <v>315</v>
      </c>
      <c r="C626" s="38" t="s">
        <v>30</v>
      </c>
      <c r="D626" s="34">
        <v>0</v>
      </c>
      <c r="E626" s="34">
        <v>0</v>
      </c>
      <c r="F626" s="34">
        <v>0</v>
      </c>
      <c r="G626" s="34">
        <v>0</v>
      </c>
      <c r="H626" s="34">
        <v>0</v>
      </c>
      <c r="I626" s="34">
        <v>0</v>
      </c>
      <c r="J626" s="34">
        <v>0</v>
      </c>
      <c r="K626" s="34">
        <v>0</v>
      </c>
      <c r="L626" s="34">
        <v>0</v>
      </c>
      <c r="M626" s="34">
        <v>0</v>
      </c>
      <c r="N626" s="34">
        <v>0</v>
      </c>
      <c r="O626" s="34">
        <v>0</v>
      </c>
      <c r="P626" s="34">
        <v>0</v>
      </c>
      <c r="Q626" s="34">
        <v>0</v>
      </c>
      <c r="R626" s="34">
        <v>0</v>
      </c>
      <c r="S626" s="29">
        <v>0</v>
      </c>
      <c r="T626" s="35" t="s">
        <v>31</v>
      </c>
      <c r="U626" s="21"/>
      <c r="V626" s="22"/>
      <c r="X626" s="24"/>
    </row>
    <row r="627" spans="1:28" s="23" customFormat="1" ht="31.5" x14ac:dyDescent="0.25">
      <c r="A627" s="108" t="s">
        <v>1181</v>
      </c>
      <c r="B627" s="38" t="s">
        <v>330</v>
      </c>
      <c r="C627" s="38" t="s">
        <v>30</v>
      </c>
      <c r="D627" s="34">
        <v>0</v>
      </c>
      <c r="E627" s="34">
        <v>0</v>
      </c>
      <c r="F627" s="34">
        <v>0</v>
      </c>
      <c r="G627" s="34">
        <v>0</v>
      </c>
      <c r="H627" s="34">
        <v>0</v>
      </c>
      <c r="I627" s="34">
        <v>0</v>
      </c>
      <c r="J627" s="34">
        <v>0</v>
      </c>
      <c r="K627" s="34">
        <v>0</v>
      </c>
      <c r="L627" s="34">
        <v>0</v>
      </c>
      <c r="M627" s="34">
        <v>0</v>
      </c>
      <c r="N627" s="34">
        <v>0</v>
      </c>
      <c r="O627" s="34">
        <v>0</v>
      </c>
      <c r="P627" s="34">
        <v>0</v>
      </c>
      <c r="Q627" s="34">
        <v>0</v>
      </c>
      <c r="R627" s="34">
        <v>0</v>
      </c>
      <c r="S627" s="29">
        <v>0</v>
      </c>
      <c r="T627" s="35" t="s">
        <v>31</v>
      </c>
      <c r="U627" s="21"/>
      <c r="V627" s="22"/>
      <c r="X627" s="24"/>
    </row>
    <row r="628" spans="1:28" s="23" customFormat="1" x14ac:dyDescent="0.25">
      <c r="A628" s="108" t="s">
        <v>1182</v>
      </c>
      <c r="B628" s="38" t="s">
        <v>332</v>
      </c>
      <c r="C628" s="38" t="s">
        <v>30</v>
      </c>
      <c r="D628" s="34">
        <f t="shared" ref="D628:R628" si="196">SUM(D629:D631,)</f>
        <v>7.2815999999999992</v>
      </c>
      <c r="E628" s="34">
        <f t="shared" si="196"/>
        <v>0</v>
      </c>
      <c r="F628" s="34">
        <f t="shared" si="196"/>
        <v>7.2815999999999992</v>
      </c>
      <c r="G628" s="34">
        <f t="shared" si="196"/>
        <v>7.2815999999999992</v>
      </c>
      <c r="H628" s="34">
        <f t="shared" si="196"/>
        <v>3.0555571599999998</v>
      </c>
      <c r="I628" s="34">
        <f t="shared" si="196"/>
        <v>0</v>
      </c>
      <c r="J628" s="34">
        <f t="shared" si="196"/>
        <v>0</v>
      </c>
      <c r="K628" s="34">
        <f t="shared" si="196"/>
        <v>0</v>
      </c>
      <c r="L628" s="34">
        <f t="shared" si="196"/>
        <v>3.0555571599999998</v>
      </c>
      <c r="M628" s="34">
        <f t="shared" si="196"/>
        <v>0</v>
      </c>
      <c r="N628" s="34">
        <f t="shared" si="196"/>
        <v>0</v>
      </c>
      <c r="O628" s="34">
        <f t="shared" si="196"/>
        <v>7.2815999999999992</v>
      </c>
      <c r="P628" s="34">
        <f t="shared" si="196"/>
        <v>0</v>
      </c>
      <c r="Q628" s="34">
        <f t="shared" si="196"/>
        <v>4.2260428399999999</v>
      </c>
      <c r="R628" s="34">
        <f t="shared" si="196"/>
        <v>3.0555571599999998</v>
      </c>
      <c r="S628" s="29">
        <v>1</v>
      </c>
      <c r="T628" s="35" t="s">
        <v>31</v>
      </c>
      <c r="U628" s="21"/>
      <c r="V628" s="22"/>
      <c r="X628" s="24"/>
    </row>
    <row r="629" spans="1:28" s="23" customFormat="1" ht="31.5" customHeight="1" x14ac:dyDescent="0.25">
      <c r="A629" s="109" t="s">
        <v>1182</v>
      </c>
      <c r="B629" s="54" t="s">
        <v>1183</v>
      </c>
      <c r="C629" s="55" t="s">
        <v>1184</v>
      </c>
      <c r="D629" s="43">
        <v>3.4415999999999998</v>
      </c>
      <c r="E629" s="43">
        <v>0</v>
      </c>
      <c r="F629" s="43">
        <f>D629-E629</f>
        <v>3.4415999999999998</v>
      </c>
      <c r="G629" s="44">
        <v>3.4415999999999998</v>
      </c>
      <c r="H629" s="43">
        <f>J629+L629+N629+P629</f>
        <v>3.0555571599999998</v>
      </c>
      <c r="I629" s="43">
        <v>0</v>
      </c>
      <c r="J629" s="43">
        <v>0</v>
      </c>
      <c r="K629" s="43">
        <v>0</v>
      </c>
      <c r="L629" s="43">
        <v>3.0555571599999998</v>
      </c>
      <c r="M629" s="43">
        <v>0</v>
      </c>
      <c r="N629" s="43">
        <v>0</v>
      </c>
      <c r="O629" s="43">
        <v>3.4415999999999998</v>
      </c>
      <c r="P629" s="43">
        <v>0</v>
      </c>
      <c r="Q629" s="43">
        <f>F629-H629</f>
        <v>0.38604284</v>
      </c>
      <c r="R629" s="43">
        <f>H629-(I629+K629)</f>
        <v>3.0555571599999998</v>
      </c>
      <c r="S629" s="45">
        <v>1</v>
      </c>
      <c r="T629" s="56" t="s">
        <v>407</v>
      </c>
      <c r="U629" s="21"/>
      <c r="V629" s="22"/>
      <c r="X629" s="24"/>
    </row>
    <row r="630" spans="1:28" s="23" customFormat="1" ht="22.5" customHeight="1" x14ac:dyDescent="0.25">
      <c r="A630" s="89" t="s">
        <v>1182</v>
      </c>
      <c r="B630" s="49" t="s">
        <v>1185</v>
      </c>
      <c r="C630" s="52" t="s">
        <v>1186</v>
      </c>
      <c r="D630" s="43">
        <v>2.4</v>
      </c>
      <c r="E630" s="43">
        <v>0</v>
      </c>
      <c r="F630" s="43">
        <f>D630-E630</f>
        <v>2.4</v>
      </c>
      <c r="G630" s="44">
        <v>2.4</v>
      </c>
      <c r="H630" s="43">
        <f>J630+L630+N630+P630</f>
        <v>0</v>
      </c>
      <c r="I630" s="43">
        <v>0</v>
      </c>
      <c r="J630" s="43">
        <v>0</v>
      </c>
      <c r="K630" s="43">
        <v>0</v>
      </c>
      <c r="L630" s="43">
        <v>0</v>
      </c>
      <c r="M630" s="43">
        <v>0</v>
      </c>
      <c r="N630" s="43">
        <v>0</v>
      </c>
      <c r="O630" s="43">
        <v>2.4</v>
      </c>
      <c r="P630" s="43">
        <v>0</v>
      </c>
      <c r="Q630" s="43">
        <f>F630-H630</f>
        <v>2.4</v>
      </c>
      <c r="R630" s="43">
        <f>H630-(I630+K630)</f>
        <v>0</v>
      </c>
      <c r="S630" s="45">
        <v>0</v>
      </c>
      <c r="T630" s="46" t="s">
        <v>31</v>
      </c>
      <c r="U630" s="21"/>
      <c r="V630" s="22"/>
      <c r="X630" s="24"/>
    </row>
    <row r="631" spans="1:28" s="23" customFormat="1" ht="31.5" x14ac:dyDescent="0.25">
      <c r="A631" s="89" t="s">
        <v>1182</v>
      </c>
      <c r="B631" s="49" t="s">
        <v>1187</v>
      </c>
      <c r="C631" s="52" t="s">
        <v>1188</v>
      </c>
      <c r="D631" s="43">
        <v>1.44</v>
      </c>
      <c r="E631" s="43">
        <v>0</v>
      </c>
      <c r="F631" s="43">
        <f>D631-E631</f>
        <v>1.44</v>
      </c>
      <c r="G631" s="44">
        <v>1.44</v>
      </c>
      <c r="H631" s="43">
        <f>J631+L631+N631+P631</f>
        <v>0</v>
      </c>
      <c r="I631" s="43">
        <v>0</v>
      </c>
      <c r="J631" s="43">
        <v>0</v>
      </c>
      <c r="K631" s="43">
        <v>0</v>
      </c>
      <c r="L631" s="43">
        <v>0</v>
      </c>
      <c r="M631" s="43">
        <v>0</v>
      </c>
      <c r="N631" s="43">
        <v>0</v>
      </c>
      <c r="O631" s="43">
        <v>1.44</v>
      </c>
      <c r="P631" s="43">
        <v>0</v>
      </c>
      <c r="Q631" s="43">
        <f>F631-H631</f>
        <v>1.44</v>
      </c>
      <c r="R631" s="43">
        <f>H631-(I631+K631)</f>
        <v>0</v>
      </c>
      <c r="S631" s="45">
        <v>0</v>
      </c>
      <c r="T631" s="56" t="s">
        <v>31</v>
      </c>
      <c r="U631" s="21"/>
      <c r="V631" s="22"/>
      <c r="X631" s="24"/>
    </row>
    <row r="632" spans="1:28" s="23" customFormat="1" x14ac:dyDescent="0.25">
      <c r="H632" s="110"/>
      <c r="L632" s="111"/>
      <c r="T632" s="112"/>
      <c r="X632" s="24"/>
    </row>
    <row r="633" spans="1:28" s="23" customFormat="1" x14ac:dyDescent="0.25">
      <c r="H633" s="113"/>
      <c r="J633" s="111"/>
      <c r="L633" s="111"/>
      <c r="N633" s="21"/>
      <c r="P633" s="114"/>
      <c r="T633" s="112"/>
      <c r="X633" s="21"/>
      <c r="AA633" s="59"/>
      <c r="AB633" s="59"/>
    </row>
    <row r="634" spans="1:28" s="23" customFormat="1" x14ac:dyDescent="0.25">
      <c r="H634" s="113"/>
      <c r="J634" s="111"/>
      <c r="L634" s="111"/>
      <c r="N634" s="21"/>
      <c r="P634" s="114"/>
      <c r="T634" s="112"/>
      <c r="AA634" s="59"/>
      <c r="AB634" s="59"/>
    </row>
  </sheetData>
  <mergeCells count="25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A305:B305 A381:B381 A428:B429 A424:B425 E144 T147:T148 D143:E143 A147:F149 D50:G52 D73:G74 E69:E72 A150:A151 C150:F151 A207:C220 A265:C267 N381:P381 T407 A421:C423 T437 A504:C511 T547:T549 A548:C549 T614:T628 G603:G605 A40:C40 E40:F40 A62:C62 E62:F62 A557:H568 A83:E84 J294:J298 J407 J381 J311 J129:J134 J138:J143 J421:J429 J69:J87 L333:L339 L347 L357 L365 J375:J379 L401 L386:L395 L311 L410:L417 L421:L425 L499 L378:L379 L324:L326 L428:L429 L294:L298 N615:R628 N604:R605 N294:R298 N428:R429 N265:R269 N141:P141 N545:P549 N502:R515 N421:R425 N414:R417 N311:P311 N302:R303 N138:R140 N106:R106 N73:R74 N519:R521 N142:R142 N569:P569 N304:P304 N570:R570 N357:P357 N338:R339 N87:R87 N538:R538 N557:R568 N516:P518 N273:P288 N270:P270 N340:P340 N375:P379 T435 N555:P556 A531:C536 A530 L530 J530 N271:R271 F599:G602 A294:H298 F607:H611 D407:E407 D381:E381 A375:E379 A138:H140 A302:H303 C19:T19 A86:E86 D85:E85 A115:E120 D114:E114 A125:E125 D121:E124 J265:J271 L265:L271 A289:R291 A522:C529 J432:J528 A20:T20 T65:T67 A65:F66 I65:P67 N75:P86 A89:C97 A99:C103 A107:E113 N229:P236 D331:R331 J357 D356:R356 D358:R358 D67:E67 D75:E82 F67:F72 F75:G75 F143:F144 D145:R145 A157:E179 F154:F179 D221:R223 D265:H269 D324:H326 D357:F357 D421:H425 A432:E501 F430:F501 D502:I515 F530 D532:H532 D545:E549 A555:E556 F545:F556 F603:F606 F629:F631 N61:R61 D225:R226 D224:F224 D228:R228 D227:F227 N530:P530 N534:P537 N542:R543 N540:P541 E53:F53 F57:H58 E55:E60 F55:F56 D61:H61 D57:D60 F59:F60 F76:F77 F79 D87:H87 F81:F86 D106:J106 D89:F105 F107:F119 I107:J119 I121:J125 F121:F128 D141:F141 D142:H142 D146:F146 I146:P151 D216:F220 I216:P220 I224:P224 I227:P227 D229:F232 I229:M232 D234:F236 I234:M236 D244:R246 D271:H271 D270:F270 D273:F288 D304:F304 D327:F327 D338:H339 D414:H417 D428:H429 D426:F427 I438:I501 D516:F518 I516:I518 I523:I525 D523:F525 D534:F537 D538:H538 D542:H543 D540:F541 D569:F569 F615:H628 F64:H64 G69:H69 H73:H75 F78:H78 F80:H80 F120:J120 A129:H130 D131:H134 G154:H154 D233:M233 G349:H350 G355:H355 G407:H407 D519:I522 D570:H570 A63:R63 D88:R88 D237:R238 L273:L288 J273:J288 D272:R272 D529:R529 J540:J543 L540:L543 D539:R539 L545:L549 J545:J549 D544:R544 J532 L532 D531:R531 N532 P532:Q532 L534:L538 J534:J538 D533:R533 A21:R38 T21:T38 T40:T41 T57 S59:S63 T73:T79 S79 T83:T88 T150:T153 T145 T142 T138:T140 T289:T291 T302:T303 T265:T272 T294:T299 N305:T305 T375:T378 T421:T425 T502:T515 T428:T429 T518:T521 T538:T544 S604:S606 A152:R153 A43:R43 N58:P60 N62:P62 L69:L87 I89:L105 K106:L125 M104:M125 M89:P103 N104:P105 N107:P125 L129:L134 N129:P130 L138:L143 N143:P143 I157:P179 N598:P598 A42:P42 I40:N40 P40 L501:L517 N407:P407 N426:P427 N432:P501 J614:J628 D526:I528 K519:L528 M438:M528 N522:P528 D380:R380 T523:T529 T531 T533:T536 T380 T43 T61 T63 T604:T605 F300:F301 H584:H605 D584:G598 A584:B600 C584:C597 A572:F581 T192:T229 A198:C199 A299:R299 A41:S41 D198:R215 S21:S40 S55:S57 S65:S68 S70:S74 S76:S77 S81:S119 S121:S128 N131:T134 S135:S153 S234:S254 N258:T261 S262:S304 S523:S525 S529:S571 N584:T597 N599:N603 O599:T602 S612:S631 T106:T123 H49:H52 A44:F48 A49:G49 S43:S53 A53:D54 N44:R57 E54:H54 T50:T53 I44:M62 S54:T54 T157:T189 A180:R197 S155:S232 T237:T241 A239:F243 I239:R243 T244:T254 I247:R257 A247:F257 D255:M261 S255:T257 D305:H305 A306:E306 N306:P306 S306:T306 I302:M306 B307:E309 M307:P309 I307:J309 F306:F323 Q306:R323 T308:T311 A310:E311 I310:P310 A327:C328 M324:R330 I324:J327 D328:L330 T324:T332 A332:F337 I332:J340 M332:M340 M332:R337 T338:T343 A340:E343 I341:P343 T346:T347 Q340:R345 G346:H346 S307:S348 A346:E355 F340:F355 I346:J355 M346:R355 G352:H352 S351:S354 F359:F379 A359:E373 T349:T361 I359:J373 M359:P373 Q359:R379 G381:H381 S356:S406 A382:E401 I382:J401 M382:P401 G409:H409 K409:L409 A409:E413 N409:P413 T409:T417 F381:F413 Q381:R413 I409:J417 M409:M417 S408:S521 J555:J570 L555:L570 T555:T571 I572:S581 D571:R571 A582:T583 O607:T611 A601:D628 E603:E628 N606:N611 K584:M628 J584:J612 D612:F614 I584:I628 K612:R614">
    <cfRule type="containsBlanks" dxfId="1737" priority="2132">
      <formula>LEN(TRIM(A19))=0</formula>
    </cfRule>
  </conditionalFormatting>
  <conditionalFormatting sqref="D513:D514 D600 D237 D258 D51:D52 D57:D60 D75:D80 D104:D105 D144 D518 D538:D544 D547 D570:D571 D133:D134 D270 D522:D523 D200:D201 E539:R539 E544:R544 E571:R571">
    <cfRule type="containsBlanks" dxfId="1736" priority="2116">
      <formula>LEN(TRIM(D51))=0</formula>
    </cfRule>
  </conditionalFormatting>
  <conditionalFormatting sqref="F513:F514 F600 F237 F258 F51:F52 F538 F570 F133:F134 F104:F105 F270 F522:F523 F56:F60 F540:F543">
    <cfRule type="containsBlanks" dxfId="1735" priority="2115">
      <formula>LEN(TRIM(F51))=0</formula>
    </cfRule>
  </conditionalFormatting>
  <conditionalFormatting sqref="G513:G514 G600 G237 G258 G51:G52 G538 G570 G133:G134 G522 G57:G58 G542:G543">
    <cfRule type="containsBlanks" dxfId="1734" priority="2114">
      <formula>LEN(TRIM(G51))=0</formula>
    </cfRule>
  </conditionalFormatting>
  <conditionalFormatting sqref="T230:T236 E230:E236">
    <cfRule type="containsBlanks" dxfId="1733" priority="1975">
      <formula>LEN(TRIM(E230))=0</formula>
    </cfRule>
  </conditionalFormatting>
  <conditionalFormatting sqref="O600:R600 O237:R237 O513:R514 O258:R258 O51:R52 O75:P80 O104:P105 O144 O518:P518 O538:R538 O547:P547 O570:R570 O584:R597 O133:R134 O522:P523 O56:P56 O65:P65 O147:P151 O598:P598 O200:P201 O152:R153 O57:R57 O270:P270 O138:R140 O58:P60 O542:R543 O540:P541">
    <cfRule type="containsBlanks" dxfId="1732" priority="2111">
      <formula>LEN(TRIM(O51))=0</formula>
    </cfRule>
  </conditionalFormatting>
  <conditionalFormatting sqref="T327">
    <cfRule type="containsBlanks" dxfId="1731" priority="2131">
      <formula>LEN(TRIM(T327))=0</formula>
    </cfRule>
  </conditionalFormatting>
  <conditionalFormatting sqref="T328">
    <cfRule type="containsBlanks" dxfId="1730" priority="2129">
      <formula>LEN(TRIM(T328))=0</formula>
    </cfRule>
  </conditionalFormatting>
  <conditionalFormatting sqref="T149">
    <cfRule type="containsBlanks" dxfId="1729" priority="2120">
      <formula>LEN(TRIM(T149))=0</formula>
    </cfRule>
  </conditionalFormatting>
  <conditionalFormatting sqref="J75:J80">
    <cfRule type="containsBlanks" dxfId="1728" priority="2101">
      <formula>LEN(TRIM(J75))=0</formula>
    </cfRule>
  </conditionalFormatting>
  <conditionalFormatting sqref="J42">
    <cfRule type="containsBlanks" dxfId="1727" priority="2110">
      <formula>LEN(TRIM(J42))=0</formula>
    </cfRule>
  </conditionalFormatting>
  <conditionalFormatting sqref="T53">
    <cfRule type="containsBlanks" dxfId="1726" priority="2127">
      <formula>LEN(TRIM(T53))=0</formula>
    </cfRule>
  </conditionalFormatting>
  <conditionalFormatting sqref="J147:J151">
    <cfRule type="containsBlanks" dxfId="1725" priority="2095">
      <formula>LEN(TRIM(J147))=0</formula>
    </cfRule>
  </conditionalFormatting>
  <conditionalFormatting sqref="J200:J201">
    <cfRule type="containsBlanks" dxfId="1724" priority="2093">
      <formula>LEN(TRIM(J200))=0</formula>
    </cfRule>
  </conditionalFormatting>
  <conditionalFormatting sqref="E425 H425 J425 L425 T425 T428:T429 L428:L429 J428:J429 H428:H429 E428:E429">
    <cfRule type="containsBlanks" dxfId="1723" priority="2128">
      <formula>LEN(TRIM(E425))=0</formula>
    </cfRule>
  </conditionalFormatting>
  <conditionalFormatting sqref="T56">
    <cfRule type="containsBlanks" dxfId="1722" priority="2126">
      <formula>LEN(TRIM(T56))=0</formula>
    </cfRule>
  </conditionalFormatting>
  <conditionalFormatting sqref="T80">
    <cfRule type="containsBlanks" dxfId="1721" priority="2124">
      <formula>LEN(TRIM(T80))=0</formula>
    </cfRule>
  </conditionalFormatting>
  <conditionalFormatting sqref="T83">
    <cfRule type="containsBlanks" dxfId="1720" priority="2123">
      <formula>LEN(TRIM(T83))=0</formula>
    </cfRule>
  </conditionalFormatting>
  <conditionalFormatting sqref="T63">
    <cfRule type="containsBlanks" dxfId="1719" priority="2125">
      <formula>LEN(TRIM(T63))=0</formula>
    </cfRule>
  </conditionalFormatting>
  <conditionalFormatting sqref="T133">
    <cfRule type="containsBlanks" dxfId="1718" priority="2122">
      <formula>LEN(TRIM(T133))=0</formula>
    </cfRule>
  </conditionalFormatting>
  <conditionalFormatting sqref="T134">
    <cfRule type="containsBlanks" dxfId="1717" priority="2121">
      <formula>LEN(TRIM(T134))=0</formula>
    </cfRule>
  </conditionalFormatting>
  <conditionalFormatting sqref="J594">
    <cfRule type="containsBlanks" dxfId="1716" priority="2080">
      <formula>LEN(TRIM(J594))=0</formula>
    </cfRule>
  </conditionalFormatting>
  <conditionalFormatting sqref="O600:R600 O237:R237 O258:R258 O428:R429 O513:R514 O305:R305 O51:R52 O75:P80 O104:P105 O144 O518:P518 O538:R538 O547:P547 O570:R570 O584:R597 O133:R134 O522:P523 O56:P56 O65:P65 O147:P151 O598:P598 O200:P201 O152:R153 O57:R57 O270:P270 O138:R140 O58:P60 O542:R543 O540:P541">
    <cfRule type="containsBlanks" dxfId="1715" priority="2113">
      <formula>LEN(TRIM(O51))=0</formula>
    </cfRule>
  </conditionalFormatting>
  <conditionalFormatting sqref="T513">
    <cfRule type="containsBlanks" dxfId="1714" priority="2119">
      <formula>LEN(TRIM(T513))=0</formula>
    </cfRule>
  </conditionalFormatting>
  <conditionalFormatting sqref="J20:J30 L20:L30 J51:J52 J57 J63 J133:J134 J237 J258 J265:J267 J424:J425 J532 J568 J585:J593 J595:J596 L51:L52 L513:L514 T513:T514 E513:E514 J513:J514 L57 L63 L133:L134 L237 L258 L265:L267 L424:L425 L532 L568 L585:L593 L595:L596 H513:H514 H600 H51:H52 H237 E237 E258 S258:T258 L305 J305 L428:L429 J428:J429 T51:T52 E51:E52 E56:E60 E75:E80 T75:T80 E104:E105 E144 E518 T518 J538 L538 H538 E538 T547 E547 L547 E570 E133:E134 S133:T134 E270 E522:E523 E200:E201 H57:H58 T147:T153 J152:J153 J570 T138:T140 T237 S19:T19 L570 L152:L153 N153:P153 T270 T56:T57 T538:T544 H542:H543 H64 H69 H75 H78 H80 H120 H129:H130 H154 H233 H349:H350 H355 H407 H522 H570 H603 E540:E543 L540:L543 J540:J543 L534 J534 H526:H528 S20:S38 S259:S261">
    <cfRule type="containsBlanks" dxfId="1713" priority="2118">
      <formula>LEN(TRIM(E19))=0</formula>
    </cfRule>
  </conditionalFormatting>
  <conditionalFormatting sqref="A51:B52 A513:B514 A237:B237 A258:B258 A56:B60 A75:B75 A104:B105 A144:B144 A518:B518 A538:B544 A547:B547 A570:B571 A133:B134 A270:B270 A200:B201 A19 A77:B80">
    <cfRule type="containsBlanks" dxfId="1712" priority="2117">
      <formula>LEN(TRIM(A19))=0</formula>
    </cfRule>
  </conditionalFormatting>
  <conditionalFormatting sqref="L270">
    <cfRule type="containsBlanks" dxfId="1711" priority="2057">
      <formula>LEN(TRIM(L270))=0</formula>
    </cfRule>
  </conditionalFormatting>
  <conditionalFormatting sqref="J65">
    <cfRule type="containsBlanks" dxfId="1710" priority="2104">
      <formula>LEN(TRIM(J65))=0</formula>
    </cfRule>
  </conditionalFormatting>
  <conditionalFormatting sqref="O425:R425 O428:R429">
    <cfRule type="containsBlanks" dxfId="1709" priority="2112">
      <formula>LEN(TRIM(O425))=0</formula>
    </cfRule>
  </conditionalFormatting>
  <conditionalFormatting sqref="J594">
    <cfRule type="containsBlanks" dxfId="1708" priority="2079">
      <formula>LEN(TRIM(J594))=0</formula>
    </cfRule>
  </conditionalFormatting>
  <conditionalFormatting sqref="J42">
    <cfRule type="containsBlanks" dxfId="1707" priority="2109">
      <formula>LEN(TRIM(J42))=0</formula>
    </cfRule>
  </conditionalFormatting>
  <conditionalFormatting sqref="J75:J80">
    <cfRule type="containsBlanks" dxfId="1706" priority="2102">
      <formula>LEN(TRIM(J75))=0</formula>
    </cfRule>
  </conditionalFormatting>
  <conditionalFormatting sqref="J56">
    <cfRule type="containsBlanks" dxfId="1705" priority="2108">
      <formula>LEN(TRIM(J56))=0</formula>
    </cfRule>
  </conditionalFormatting>
  <conditionalFormatting sqref="J56">
    <cfRule type="containsBlanks" dxfId="1704" priority="2107">
      <formula>LEN(TRIM(J56))=0</formula>
    </cfRule>
  </conditionalFormatting>
  <conditionalFormatting sqref="J381">
    <cfRule type="containsBlanks" dxfId="1703" priority="2085">
      <formula>LEN(TRIM(J381))=0</formula>
    </cfRule>
  </conditionalFormatting>
  <conditionalFormatting sqref="J547">
    <cfRule type="containsBlanks" dxfId="1702" priority="2082">
      <formula>LEN(TRIM(J547))=0</formula>
    </cfRule>
  </conditionalFormatting>
  <conditionalFormatting sqref="J547">
    <cfRule type="containsBlanks" dxfId="1701" priority="2081">
      <formula>LEN(TRIM(J547))=0</formula>
    </cfRule>
  </conditionalFormatting>
  <conditionalFormatting sqref="J518 J522:J523 J530">
    <cfRule type="containsBlanks" dxfId="1700" priority="2084">
      <formula>LEN(TRIM(J518))=0</formula>
    </cfRule>
  </conditionalFormatting>
  <conditionalFormatting sqref="J518 J522:J523 J530">
    <cfRule type="containsBlanks" dxfId="1699" priority="2083">
      <formula>LEN(TRIM(J518))=0</formula>
    </cfRule>
  </conditionalFormatting>
  <conditionalFormatting sqref="J597:J598 J600">
    <cfRule type="containsBlanks" dxfId="1698" priority="2078">
      <formula>LEN(TRIM(J597))=0</formula>
    </cfRule>
  </conditionalFormatting>
  <conditionalFormatting sqref="J597:J598 J600">
    <cfRule type="containsBlanks" dxfId="1697" priority="2077">
      <formula>LEN(TRIM(J597))=0</formula>
    </cfRule>
  </conditionalFormatting>
  <conditionalFormatting sqref="L522:L523 L530">
    <cfRule type="containsBlanks" dxfId="1696" priority="2054">
      <formula>LEN(TRIM(L522))=0</formula>
    </cfRule>
  </conditionalFormatting>
  <conditionalFormatting sqref="L522:L523 L530">
    <cfRule type="containsBlanks" dxfId="1695" priority="2053">
      <formula>LEN(TRIM(L522))=0</formula>
    </cfRule>
  </conditionalFormatting>
  <conditionalFormatting sqref="N513:N514 N600 N237 N258 N51:N52 N56:N60 N75:N80 N104:N105 N518 N538 N547 N570 N133:N134 N270 N522:N523 N200:N201 O153:P153 N540:N543">
    <cfRule type="containsBlanks" dxfId="1694" priority="2047">
      <formula>LEN(TRIM(N51))=0</formula>
    </cfRule>
  </conditionalFormatting>
  <conditionalFormatting sqref="L600 L597:L598">
    <cfRule type="containsBlanks" dxfId="1693" priority="2050">
      <formula>LEN(TRIM(L597))=0</formula>
    </cfRule>
  </conditionalFormatting>
  <conditionalFormatting sqref="L600 L597:L598">
    <cfRule type="containsBlanks" dxfId="1692" priority="2049">
      <formula>LEN(TRIM(L597))=0</formula>
    </cfRule>
  </conditionalFormatting>
  <conditionalFormatting sqref="L594">
    <cfRule type="containsBlanks" dxfId="1691" priority="2052">
      <formula>LEN(TRIM(L594))=0</formula>
    </cfRule>
  </conditionalFormatting>
  <conditionalFormatting sqref="L594">
    <cfRule type="containsBlanks" dxfId="1690" priority="2051">
      <formula>LEN(TRIM(L594))=0</formula>
    </cfRule>
  </conditionalFormatting>
  <conditionalFormatting sqref="O273:P288">
    <cfRule type="containsBlanks" dxfId="1689" priority="1935">
      <formula>LEN(TRIM(O273))=0</formula>
    </cfRule>
  </conditionalFormatting>
  <conditionalFormatting sqref="O273:P288">
    <cfRule type="containsBlanks" dxfId="1688" priority="1934">
      <formula>LEN(TRIM(O273))=0</formula>
    </cfRule>
  </conditionalFormatting>
  <conditionalFormatting sqref="H522">
    <cfRule type="containsBlanks" dxfId="1687" priority="1997">
      <formula>LEN(TRIM(H522))=0</formula>
    </cfRule>
  </conditionalFormatting>
  <conditionalFormatting sqref="J58:J60">
    <cfRule type="containsBlanks" dxfId="1686" priority="2106">
      <formula>LEN(TRIM(J58))=0</formula>
    </cfRule>
  </conditionalFormatting>
  <conditionalFormatting sqref="J58:J60">
    <cfRule type="containsBlanks" dxfId="1685" priority="2105">
      <formula>LEN(TRIM(J58))=0</formula>
    </cfRule>
  </conditionalFormatting>
  <conditionalFormatting sqref="L42">
    <cfRule type="containsBlanks" dxfId="1684" priority="2076">
      <formula>LEN(TRIM(L42))=0</formula>
    </cfRule>
  </conditionalFormatting>
  <conditionalFormatting sqref="L42">
    <cfRule type="containsBlanks" dxfId="1683" priority="2075">
      <formula>LEN(TRIM(L42))=0</formula>
    </cfRule>
  </conditionalFormatting>
  <conditionalFormatting sqref="J147:J151">
    <cfRule type="containsBlanks" dxfId="1682" priority="2096">
      <formula>LEN(TRIM(J147))=0</formula>
    </cfRule>
  </conditionalFormatting>
  <conditionalFormatting sqref="J65">
    <cfRule type="containsBlanks" dxfId="1681" priority="2103">
      <formula>LEN(TRIM(J65))=0</formula>
    </cfRule>
  </conditionalFormatting>
  <conditionalFormatting sqref="J104:J105">
    <cfRule type="containsBlanks" dxfId="1680" priority="2100">
      <formula>LEN(TRIM(J104))=0</formula>
    </cfRule>
  </conditionalFormatting>
  <conditionalFormatting sqref="J104:J105">
    <cfRule type="containsBlanks" dxfId="1679" priority="2099">
      <formula>LEN(TRIM(J104))=0</formula>
    </cfRule>
  </conditionalFormatting>
  <conditionalFormatting sqref="J144">
    <cfRule type="containsBlanks" dxfId="1678" priority="2098">
      <formula>LEN(TRIM(J144))=0</formula>
    </cfRule>
  </conditionalFormatting>
  <conditionalFormatting sqref="J144">
    <cfRule type="containsBlanks" dxfId="1677" priority="2097">
      <formula>LEN(TRIM(J144))=0</formula>
    </cfRule>
  </conditionalFormatting>
  <conditionalFormatting sqref="L75:L80">
    <cfRule type="containsBlanks" dxfId="1676" priority="2067">
      <formula>LEN(TRIM(L75))=0</formula>
    </cfRule>
  </conditionalFormatting>
  <conditionalFormatting sqref="J200:J201">
    <cfRule type="containsBlanks" dxfId="1675" priority="2094">
      <formula>LEN(TRIM(J200))=0</formula>
    </cfRule>
  </conditionalFormatting>
  <conditionalFormatting sqref="L104:L105">
    <cfRule type="containsBlanks" dxfId="1674" priority="2066">
      <formula>LEN(TRIM(L104))=0</formula>
    </cfRule>
  </conditionalFormatting>
  <conditionalFormatting sqref="L58:L60">
    <cfRule type="containsBlanks" dxfId="1673" priority="2072">
      <formula>LEN(TRIM(L58))=0</formula>
    </cfRule>
  </conditionalFormatting>
  <conditionalFormatting sqref="J270">
    <cfRule type="containsBlanks" dxfId="1672" priority="2090">
      <formula>LEN(TRIM(J270))=0</formula>
    </cfRule>
  </conditionalFormatting>
  <conditionalFormatting sqref="J270">
    <cfRule type="containsBlanks" dxfId="1671" priority="2089">
      <formula>LEN(TRIM(J270))=0</formula>
    </cfRule>
  </conditionalFormatting>
  <conditionalFormatting sqref="J381">
    <cfRule type="containsBlanks" dxfId="1670" priority="2086">
      <formula>LEN(TRIM(J381))=0</formula>
    </cfRule>
  </conditionalFormatting>
  <conditionalFormatting sqref="L65">
    <cfRule type="containsBlanks" dxfId="1669" priority="2070">
      <formula>LEN(TRIM(L65))=0</formula>
    </cfRule>
  </conditionalFormatting>
  <conditionalFormatting sqref="L65">
    <cfRule type="containsBlanks" dxfId="1668" priority="2069">
      <formula>LEN(TRIM(L65))=0</formula>
    </cfRule>
  </conditionalFormatting>
  <conditionalFormatting sqref="L270">
    <cfRule type="containsBlanks" dxfId="1667" priority="2058">
      <formula>LEN(TRIM(L270))=0</formula>
    </cfRule>
  </conditionalFormatting>
  <conditionalFormatting sqref="L75:L80">
    <cfRule type="containsBlanks" dxfId="1666" priority="2068">
      <formula>LEN(TRIM(L75))=0</formula>
    </cfRule>
  </conditionalFormatting>
  <conditionalFormatting sqref="L104:L105">
    <cfRule type="containsBlanks" dxfId="1665" priority="2065">
      <formula>LEN(TRIM(L104))=0</formula>
    </cfRule>
  </conditionalFormatting>
  <conditionalFormatting sqref="L56">
    <cfRule type="containsBlanks" dxfId="1664" priority="2074">
      <formula>LEN(TRIM(L56))=0</formula>
    </cfRule>
  </conditionalFormatting>
  <conditionalFormatting sqref="L56">
    <cfRule type="containsBlanks" dxfId="1663" priority="2073">
      <formula>LEN(TRIM(L56))=0</formula>
    </cfRule>
  </conditionalFormatting>
  <conditionalFormatting sqref="L58:L60">
    <cfRule type="containsBlanks" dxfId="1662" priority="2071">
      <formula>LEN(TRIM(L58))=0</formula>
    </cfRule>
  </conditionalFormatting>
  <conditionalFormatting sqref="L200:L201">
    <cfRule type="containsBlanks" dxfId="1661" priority="2061">
      <formula>LEN(TRIM(L200))=0</formula>
    </cfRule>
  </conditionalFormatting>
  <conditionalFormatting sqref="L200:L201">
    <cfRule type="containsBlanks" dxfId="1660" priority="2062">
      <formula>LEN(TRIM(L200))=0</formula>
    </cfRule>
  </conditionalFormatting>
  <conditionalFormatting sqref="L147:L151">
    <cfRule type="containsBlanks" dxfId="1659" priority="2064">
      <formula>LEN(TRIM(L147))=0</formula>
    </cfRule>
  </conditionalFormatting>
  <conditionalFormatting sqref="L147:L151">
    <cfRule type="containsBlanks" dxfId="1658" priority="2063">
      <formula>LEN(TRIM(L147))=0</formula>
    </cfRule>
  </conditionalFormatting>
  <conditionalFormatting sqref="O599:R599">
    <cfRule type="containsBlanks" dxfId="1657" priority="2037">
      <formula>LEN(TRIM(O599))=0</formula>
    </cfRule>
  </conditionalFormatting>
  <conditionalFormatting sqref="J599">
    <cfRule type="containsBlanks" dxfId="1656" priority="2036">
      <formula>LEN(TRIM(J599))=0</formula>
    </cfRule>
  </conditionalFormatting>
  <conditionalFormatting sqref="E152:E153">
    <cfRule type="containsBlanks" dxfId="1655" priority="2015">
      <formula>LEN(TRIM(E152))=0</formula>
    </cfRule>
  </conditionalFormatting>
  <conditionalFormatting sqref="A220:B220">
    <cfRule type="containsBlanks" dxfId="1654" priority="2046">
      <formula>LEN(TRIM(A220))=0</formula>
    </cfRule>
  </conditionalFormatting>
  <conditionalFormatting sqref="D220:F220">
    <cfRule type="containsBlanks" dxfId="1653" priority="2045">
      <formula>LEN(TRIM(D220))=0</formula>
    </cfRule>
  </conditionalFormatting>
  <conditionalFormatting sqref="T220">
    <cfRule type="containsBlanks" dxfId="1652" priority="2044">
      <formula>LEN(TRIM(T220))=0</formula>
    </cfRule>
  </conditionalFormatting>
  <conditionalFormatting sqref="J599">
    <cfRule type="containsBlanks" dxfId="1651" priority="2035">
      <formula>LEN(TRIM(J599))=0</formula>
    </cfRule>
  </conditionalFormatting>
  <conditionalFormatting sqref="L599">
    <cfRule type="containsBlanks" dxfId="1650" priority="2034">
      <formula>LEN(TRIM(L599))=0</formula>
    </cfRule>
  </conditionalFormatting>
  <conditionalFormatting sqref="J273:J288">
    <cfRule type="containsBlanks" dxfId="1649" priority="1933">
      <formula>LEN(TRIM(J273))=0</formula>
    </cfRule>
  </conditionalFormatting>
  <conditionalFormatting sqref="J273:J288">
    <cfRule type="containsBlanks" dxfId="1648" priority="1932">
      <formula>LEN(TRIM(J273))=0</formula>
    </cfRule>
  </conditionalFormatting>
  <conditionalFormatting sqref="A220:B220 T220 D220:F220">
    <cfRule type="containsBlanks" dxfId="1647" priority="2043">
      <formula>LEN(TRIM(A220))=0</formula>
    </cfRule>
  </conditionalFormatting>
  <conditionalFormatting sqref="N258 N428:N429 N513:N514 N600 N237 N305 N51:N52 N56:N60 N75:N80 N104:N105 N518 N538 N547 N570 N133:N134 N270 N522:N523 N200:N201 O153:P153 N540:N543">
    <cfRule type="containsBlanks" dxfId="1646" priority="2048">
      <formula>LEN(TRIM(N51))=0</formula>
    </cfRule>
  </conditionalFormatting>
  <conditionalFormatting sqref="N425 N428:N429">
    <cfRule type="containsBlanks" dxfId="1645" priority="2133">
      <formula>LEN(TRIM(N425))=0</formula>
    </cfRule>
  </conditionalFormatting>
  <conditionalFormatting sqref="F304">
    <cfRule type="containsBlanks" dxfId="1644" priority="2134">
      <formula>LEN(TRIM(F304))=0</formula>
    </cfRule>
  </conditionalFormatting>
  <conditionalFormatting sqref="S599 H599">
    <cfRule type="containsBlanks" dxfId="1643" priority="2041">
      <formula>LEN(TRIM(H599))=0</formula>
    </cfRule>
  </conditionalFormatting>
  <conditionalFormatting sqref="D599">
    <cfRule type="containsBlanks" dxfId="1642" priority="2040">
      <formula>LEN(TRIM(D599))=0</formula>
    </cfRule>
  </conditionalFormatting>
  <conditionalFormatting sqref="F599">
    <cfRule type="containsBlanks" dxfId="1641" priority="2039">
      <formula>LEN(TRIM(F599))=0</formula>
    </cfRule>
  </conditionalFormatting>
  <conditionalFormatting sqref="O599:R599">
    <cfRule type="containsBlanks" dxfId="1640" priority="2135">
      <formula>LEN(TRIM(O599))=0</formula>
    </cfRule>
  </conditionalFormatting>
  <conditionalFormatting sqref="A69:B69 O69">
    <cfRule type="containsBlanks" dxfId="1639" priority="1761">
      <formula>LEN(TRIM(A69))=0</formula>
    </cfRule>
  </conditionalFormatting>
  <conditionalFormatting sqref="G599">
    <cfRule type="containsBlanks" dxfId="1638" priority="2038">
      <formula>LEN(TRIM(G599))=0</formula>
    </cfRule>
  </conditionalFormatting>
  <conditionalFormatting sqref="S599 H599">
    <cfRule type="containsBlanks" dxfId="1637" priority="2042">
      <formula>LEN(TRIM(H599))=0</formula>
    </cfRule>
  </conditionalFormatting>
  <conditionalFormatting sqref="L599">
    <cfRule type="containsBlanks" dxfId="1636" priority="2033">
      <formula>LEN(TRIM(L599))=0</formula>
    </cfRule>
  </conditionalFormatting>
  <conditionalFormatting sqref="N599">
    <cfRule type="containsBlanks" dxfId="1635" priority="2031">
      <formula>LEN(TRIM(N599))=0</formula>
    </cfRule>
  </conditionalFormatting>
  <conditionalFormatting sqref="N599">
    <cfRule type="containsBlanks" dxfId="1634" priority="2032">
      <formula>LEN(TRIM(N599))=0</formula>
    </cfRule>
  </conditionalFormatting>
  <conditionalFormatting sqref="D599:D600 A237:B237 A258:B258 A305:B305 A381:B381 A428:B429 A424:B425 A56:B60 A75:B75 A104:B105 A144:B144 D144:E144 A518:B518 A538:B544 A547:B547 A570:B571 A51:B52 A133:B134 A270:B270 A513:B514 T56 T75:T80 T147:T151 T518 T547 A200:B201 L69:L72 J144 A19 O144 A77:B80">
    <cfRule type="containsBlanks" dxfId="1633" priority="2030">
      <formula>LEN(TRIM(A19))=0</formula>
    </cfRule>
  </conditionalFormatting>
  <conditionalFormatting sqref="C600 C237 C258 C305 C381 C428:C429 C424:C425 C56:C60 C75 C104:C105 C144 C518 C538:C544 C547 C570:C571 C51:C52 C133:C134 C270 C513:C514 C200:C201 C77:C80">
    <cfRule type="containsBlanks" dxfId="1632" priority="2029">
      <formula>LEN(TRIM(C51))=0</formula>
    </cfRule>
  </conditionalFormatting>
  <conditionalFormatting sqref="C80 C104:C105 C144 C133:C134">
    <cfRule type="containsBlanks" dxfId="1631" priority="2028">
      <formula>LEN(TRIM(C80))=0</formula>
    </cfRule>
  </conditionalFormatting>
  <conditionalFormatting sqref="C598:C599">
    <cfRule type="containsBlanks" dxfId="1630" priority="2027">
      <formula>LEN(TRIM(C598))=0</formula>
    </cfRule>
  </conditionalFormatting>
  <conditionalFormatting sqref="H601:H602 H604:H605 H607:H611">
    <cfRule type="containsBlanks" dxfId="1629" priority="2025">
      <formula>LEN(TRIM(H601))=0</formula>
    </cfRule>
  </conditionalFormatting>
  <conditionalFormatting sqref="E532 E534">
    <cfRule type="containsBlanks" dxfId="1628" priority="2010">
      <formula>LEN(TRIM(E532))=0</formula>
    </cfRule>
  </conditionalFormatting>
  <conditionalFormatting sqref="E538 E540:E541">
    <cfRule type="containsBlanks" dxfId="1627" priority="2009">
      <formula>LEN(TRIM(E538))=0</formula>
    </cfRule>
  </conditionalFormatting>
  <conditionalFormatting sqref="H601:H602 H604:H605 H607:H611">
    <cfRule type="containsBlanks" dxfId="1626" priority="2026">
      <formula>LEN(TRIM(H601))=0</formula>
    </cfRule>
  </conditionalFormatting>
  <conditionalFormatting sqref="F601:F602 F604:F605 F607:F611">
    <cfRule type="containsBlanks" dxfId="1625" priority="2024">
      <formula>LEN(TRIM(F601))=0</formula>
    </cfRule>
  </conditionalFormatting>
  <conditionalFormatting sqref="E599:E600">
    <cfRule type="containsBlanks" dxfId="1624" priority="2003">
      <formula>LEN(TRIM(E599))=0</formula>
    </cfRule>
  </conditionalFormatting>
  <conditionalFormatting sqref="O601:R602 O604:R605 O603 O607:R611 O606">
    <cfRule type="containsBlanks" dxfId="1623" priority="2022">
      <formula>LEN(TRIM(O601))=0</formula>
    </cfRule>
  </conditionalFormatting>
  <conditionalFormatting sqref="O601:R602 O604:R605 O603 O607:R611 O606">
    <cfRule type="containsBlanks" dxfId="1622" priority="2023">
      <formula>LEN(TRIM(O601))=0</formula>
    </cfRule>
  </conditionalFormatting>
  <conditionalFormatting sqref="D601:D602 D603:E603 J603 J606 G603 D606:E606 L606 L603 N603:O603 N606:O606 J614">
    <cfRule type="containsBlanks" dxfId="1621" priority="2021">
      <formula>LEN(TRIM(D601))=0</formula>
    </cfRule>
  </conditionalFormatting>
  <conditionalFormatting sqref="E19:E30">
    <cfRule type="containsBlanks" dxfId="1620" priority="2020">
      <formula>LEN(TRIM(E19))=0</formula>
    </cfRule>
  </conditionalFormatting>
  <conditionalFormatting sqref="E51:E52">
    <cfRule type="containsBlanks" dxfId="1619" priority="2019">
      <formula>LEN(TRIM(E51))=0</formula>
    </cfRule>
  </conditionalFormatting>
  <conditionalFormatting sqref="E57">
    <cfRule type="containsBlanks" dxfId="1618" priority="2018">
      <formula>LEN(TRIM(E57))=0</formula>
    </cfRule>
  </conditionalFormatting>
  <conditionalFormatting sqref="E63">
    <cfRule type="containsBlanks" dxfId="1617" priority="2017">
      <formula>LEN(TRIM(E63))=0</formula>
    </cfRule>
  </conditionalFormatting>
  <conditionalFormatting sqref="E133:E134">
    <cfRule type="containsBlanks" dxfId="1616" priority="2016">
      <formula>LEN(TRIM(E133))=0</formula>
    </cfRule>
  </conditionalFormatting>
  <conditionalFormatting sqref="L347">
    <cfRule type="containsBlanks" dxfId="1615" priority="1897">
      <formula>LEN(TRIM(L347))=0</formula>
    </cfRule>
  </conditionalFormatting>
  <conditionalFormatting sqref="E237">
    <cfRule type="containsBlanks" dxfId="1614" priority="2014">
      <formula>LEN(TRIM(E237))=0</formula>
    </cfRule>
  </conditionalFormatting>
  <conditionalFormatting sqref="E258">
    <cfRule type="containsBlanks" dxfId="1613" priority="2013">
      <formula>LEN(TRIM(E258))=0</formula>
    </cfRule>
  </conditionalFormatting>
  <conditionalFormatting sqref="E265:E267">
    <cfRule type="containsBlanks" dxfId="1612" priority="2012">
      <formula>LEN(TRIM(E265))=0</formula>
    </cfRule>
  </conditionalFormatting>
  <conditionalFormatting sqref="E513:E514">
    <cfRule type="containsBlanks" dxfId="1611" priority="2011">
      <formula>LEN(TRIM(E513))=0</formula>
    </cfRule>
  </conditionalFormatting>
  <conditionalFormatting sqref="E570">
    <cfRule type="containsBlanks" dxfId="1610" priority="2007">
      <formula>LEN(TRIM(E570))=0</formula>
    </cfRule>
  </conditionalFormatting>
  <conditionalFormatting sqref="E604:E605">
    <cfRule type="containsBlanks" dxfId="1609" priority="2000">
      <formula>LEN(TRIM(E604))=0</formula>
    </cfRule>
  </conditionalFormatting>
  <conditionalFormatting sqref="E607:E611">
    <cfRule type="containsBlanks" dxfId="1608" priority="1999">
      <formula>LEN(TRIM(E607))=0</formula>
    </cfRule>
  </conditionalFormatting>
  <conditionalFormatting sqref="E542:E543">
    <cfRule type="containsBlanks" dxfId="1607" priority="2008">
      <formula>LEN(TRIM(E542))=0</formula>
    </cfRule>
  </conditionalFormatting>
  <conditionalFormatting sqref="E584:E597">
    <cfRule type="containsBlanks" dxfId="1606" priority="2006">
      <formula>LEN(TRIM(E584))=0</formula>
    </cfRule>
  </conditionalFormatting>
  <conditionalFormatting sqref="E600">
    <cfRule type="containsBlanks" dxfId="1605" priority="2005">
      <formula>LEN(TRIM(E600))=0</formula>
    </cfRule>
  </conditionalFormatting>
  <conditionalFormatting sqref="E599">
    <cfRule type="containsBlanks" dxfId="1604" priority="2004">
      <formula>LEN(TRIM(E599))=0</formula>
    </cfRule>
  </conditionalFormatting>
  <conditionalFormatting sqref="E601:E602">
    <cfRule type="containsBlanks" dxfId="1603" priority="2002">
      <formula>LEN(TRIM(E601))=0</formula>
    </cfRule>
  </conditionalFormatting>
  <conditionalFormatting sqref="E601:E602">
    <cfRule type="containsBlanks" dxfId="1602" priority="2001">
      <formula>LEN(TRIM(E601))=0</formula>
    </cfRule>
  </conditionalFormatting>
  <conditionalFormatting sqref="H233">
    <cfRule type="containsBlanks" dxfId="1601" priority="1957">
      <formula>LEN(TRIM(H233))=0</formula>
    </cfRule>
  </conditionalFormatting>
  <conditionalFormatting sqref="H598">
    <cfRule type="containsBlanks" dxfId="1600" priority="1996">
      <formula>LEN(TRIM(H598))=0</formula>
    </cfRule>
  </conditionalFormatting>
  <conditionalFormatting sqref="H233">
    <cfRule type="containsBlanks" dxfId="1599" priority="1958">
      <formula>LEN(TRIM(H233))=0</formula>
    </cfRule>
  </conditionalFormatting>
  <conditionalFormatting sqref="T243">
    <cfRule type="containsBlanks" dxfId="1598" priority="1994">
      <formula>LEN(TRIM(T243))=0</formula>
    </cfRule>
  </conditionalFormatting>
  <conditionalFormatting sqref="N524">
    <cfRule type="containsBlanks" dxfId="1597" priority="1787">
      <formula>LEN(TRIM(N524))=0</formula>
    </cfRule>
  </conditionalFormatting>
  <conditionalFormatting sqref="N524">
    <cfRule type="containsBlanks" dxfId="1596" priority="1788">
      <formula>LEN(TRIM(N524))=0</formula>
    </cfRule>
  </conditionalFormatting>
  <conditionalFormatting sqref="O230:P236">
    <cfRule type="containsBlanks" dxfId="1595" priority="1970">
      <formula>LEN(TRIM(O230))=0</formula>
    </cfRule>
  </conditionalFormatting>
  <conditionalFormatting sqref="T243">
    <cfRule type="containsBlanks" dxfId="1594" priority="1995">
      <formula>LEN(TRIM(T243))=0</formula>
    </cfRule>
  </conditionalFormatting>
  <conditionalFormatting sqref="D230:D236">
    <cfRule type="containsBlanks" dxfId="1593" priority="1973">
      <formula>LEN(TRIM(D230))=0</formula>
    </cfRule>
  </conditionalFormatting>
  <conditionalFormatting sqref="T243">
    <cfRule type="containsBlanks" dxfId="1592" priority="1979">
      <formula>LEN(TRIM(T243))=0</formula>
    </cfRule>
  </conditionalFormatting>
  <conditionalFormatting sqref="T230:T236 E230:E236">
    <cfRule type="containsBlanks" dxfId="1591" priority="2136">
      <formula>LEN(TRIM(E230))=0</formula>
    </cfRule>
  </conditionalFormatting>
  <conditionalFormatting sqref="F230:F236">
    <cfRule type="containsBlanks" dxfId="1590" priority="1972">
      <formula>LEN(TRIM(F230))=0</formula>
    </cfRule>
  </conditionalFormatting>
  <conditionalFormatting sqref="G233">
    <cfRule type="containsBlanks" dxfId="1589" priority="1971">
      <formula>LEN(TRIM(G233))=0</formula>
    </cfRule>
  </conditionalFormatting>
  <conditionalFormatting sqref="H233">
    <cfRule type="containsBlanks" dxfId="1588" priority="1961">
      <formula>LEN(TRIM(H233))=0</formula>
    </cfRule>
  </conditionalFormatting>
  <conditionalFormatting sqref="O230:P236">
    <cfRule type="containsBlanks" dxfId="1587" priority="1969">
      <formula>LEN(TRIM(O230))=0</formula>
    </cfRule>
  </conditionalFormatting>
  <conditionalFormatting sqref="J230:J236">
    <cfRule type="containsBlanks" dxfId="1586" priority="1967">
      <formula>LEN(TRIM(J230))=0</formula>
    </cfRule>
  </conditionalFormatting>
  <conditionalFormatting sqref="A230:B236">
    <cfRule type="containsBlanks" dxfId="1585" priority="1974">
      <formula>LEN(TRIM(A230))=0</formula>
    </cfRule>
  </conditionalFormatting>
  <conditionalFormatting sqref="A230:B236 T230:T236">
    <cfRule type="containsBlanks" dxfId="1584" priority="1960">
      <formula>LEN(TRIM(A230))=0</formula>
    </cfRule>
  </conditionalFormatting>
  <conditionalFormatting sqref="J230:J236">
    <cfRule type="containsBlanks" dxfId="1583" priority="1968">
      <formula>LEN(TRIM(J230))=0</formula>
    </cfRule>
  </conditionalFormatting>
  <conditionalFormatting sqref="L230:L236">
    <cfRule type="containsBlanks" dxfId="1582" priority="1966">
      <formula>LEN(TRIM(L230))=0</formula>
    </cfRule>
  </conditionalFormatting>
  <conditionalFormatting sqref="L230:L236">
    <cfRule type="containsBlanks" dxfId="1581" priority="1965">
      <formula>LEN(TRIM(L230))=0</formula>
    </cfRule>
  </conditionalFormatting>
  <conditionalFormatting sqref="N230:N236">
    <cfRule type="containsBlanks" dxfId="1580" priority="1963">
      <formula>LEN(TRIM(N230))=0</formula>
    </cfRule>
  </conditionalFormatting>
  <conditionalFormatting sqref="N230:N236">
    <cfRule type="containsBlanks" dxfId="1579" priority="1964">
      <formula>LEN(TRIM(N230))=0</formula>
    </cfRule>
  </conditionalFormatting>
  <conditionalFormatting sqref="H233">
    <cfRule type="containsBlanks" dxfId="1578" priority="1962">
      <formula>LEN(TRIM(H233))=0</formula>
    </cfRule>
  </conditionalFormatting>
  <conditionalFormatting sqref="S131:T131 E131 J131 L131 H131 S132:S134">
    <cfRule type="containsBlanks" dxfId="1577" priority="1561">
      <formula>LEN(TRIM(E131))=0</formula>
    </cfRule>
  </conditionalFormatting>
  <conditionalFormatting sqref="C230:C236">
    <cfRule type="containsBlanks" dxfId="1576" priority="1959">
      <formula>LEN(TRIM(C230))=0</formula>
    </cfRule>
  </conditionalFormatting>
  <conditionalFormatting sqref="C106">
    <cfRule type="containsBlanks" dxfId="1575" priority="1563">
      <formula>LEN(TRIM(C106))=0</formula>
    </cfRule>
  </conditionalFormatting>
  <conditionalFormatting sqref="E106">
    <cfRule type="containsBlanks" dxfId="1574" priority="1562">
      <formula>LEN(TRIM(E106))=0</formula>
    </cfRule>
  </conditionalFormatting>
  <conditionalFormatting sqref="C569">
    <cfRule type="containsBlanks" dxfId="1573" priority="1650">
      <formula>LEN(TRIM(C569))=0</formula>
    </cfRule>
  </conditionalFormatting>
  <conditionalFormatting sqref="L55">
    <cfRule type="containsBlanks" dxfId="1572" priority="1772">
      <formula>LEN(TRIM(L55))=0</formula>
    </cfRule>
  </conditionalFormatting>
  <conditionalFormatting sqref="T276:T278 E273:E288 T280 T284 T286:T287">
    <cfRule type="containsBlanks" dxfId="1571" priority="1940">
      <formula>LEN(TRIM(E273))=0</formula>
    </cfRule>
  </conditionalFormatting>
  <conditionalFormatting sqref="D273:D288">
    <cfRule type="containsBlanks" dxfId="1570" priority="1937">
      <formula>LEN(TRIM(D273))=0</formula>
    </cfRule>
  </conditionalFormatting>
  <conditionalFormatting sqref="F273:F288">
    <cfRule type="containsBlanks" dxfId="1569" priority="1936">
      <formula>LEN(TRIM(F273))=0</formula>
    </cfRule>
  </conditionalFormatting>
  <conditionalFormatting sqref="H69">
    <cfRule type="containsBlanks" dxfId="1568" priority="1762">
      <formula>LEN(TRIM(H69))=0</formula>
    </cfRule>
  </conditionalFormatting>
  <conditionalFormatting sqref="E273:E288 T276:T278 T280 T284 T286:T287">
    <cfRule type="containsBlanks" dxfId="1567" priority="1939">
      <formula>LEN(TRIM(E273))=0</formula>
    </cfRule>
  </conditionalFormatting>
  <conditionalFormatting sqref="A273:B288">
    <cfRule type="containsBlanks" dxfId="1566" priority="1938">
      <formula>LEN(TRIM(A273))=0</formula>
    </cfRule>
  </conditionalFormatting>
  <conditionalFormatting sqref="L273:L288">
    <cfRule type="containsBlanks" dxfId="1565" priority="1931">
      <formula>LEN(TRIM(L273))=0</formula>
    </cfRule>
  </conditionalFormatting>
  <conditionalFormatting sqref="L273:L288">
    <cfRule type="containsBlanks" dxfId="1564" priority="1930">
      <formula>LEN(TRIM(L273))=0</formula>
    </cfRule>
  </conditionalFormatting>
  <conditionalFormatting sqref="N273:N288">
    <cfRule type="containsBlanks" dxfId="1563" priority="1928">
      <formula>LEN(TRIM(N273))=0</formula>
    </cfRule>
  </conditionalFormatting>
  <conditionalFormatting sqref="N273:N288">
    <cfRule type="containsBlanks" dxfId="1562" priority="1929">
      <formula>LEN(TRIM(N273))=0</formula>
    </cfRule>
  </conditionalFormatting>
  <conditionalFormatting sqref="A273:B288 T276:T278 T280 T284 T286:T287">
    <cfRule type="containsBlanks" dxfId="1561" priority="1927">
      <formula>LEN(TRIM(A273))=0</formula>
    </cfRule>
  </conditionalFormatting>
  <conditionalFormatting sqref="C273:C288">
    <cfRule type="containsBlanks" dxfId="1560" priority="1926">
      <formula>LEN(TRIM(C273))=0</formula>
    </cfRule>
  </conditionalFormatting>
  <conditionalFormatting sqref="E304">
    <cfRule type="containsBlanks" dxfId="1559" priority="1925">
      <formula>LEN(TRIM(E304))=0</formula>
    </cfRule>
  </conditionalFormatting>
  <conditionalFormatting sqref="D304">
    <cfRule type="containsBlanks" dxfId="1558" priority="1922">
      <formula>LEN(TRIM(D304))=0</formula>
    </cfRule>
  </conditionalFormatting>
  <conditionalFormatting sqref="A61:B61">
    <cfRule type="containsBlanks" dxfId="1557" priority="1617">
      <formula>LEN(TRIM(A61))=0</formula>
    </cfRule>
  </conditionalFormatting>
  <conditionalFormatting sqref="O304:P304">
    <cfRule type="containsBlanks" dxfId="1556" priority="1919">
      <formula>LEN(TRIM(O304))=0</formula>
    </cfRule>
  </conditionalFormatting>
  <conditionalFormatting sqref="E304">
    <cfRule type="containsBlanks" dxfId="1555" priority="1924">
      <formula>LEN(TRIM(E304))=0</formula>
    </cfRule>
  </conditionalFormatting>
  <conditionalFormatting sqref="A304:B304">
    <cfRule type="containsBlanks" dxfId="1554" priority="1923">
      <formula>LEN(TRIM(A304))=0</formula>
    </cfRule>
  </conditionalFormatting>
  <conditionalFormatting sqref="O304:P304">
    <cfRule type="containsBlanks" dxfId="1553" priority="1920">
      <formula>LEN(TRIM(O304))=0</formula>
    </cfRule>
  </conditionalFormatting>
  <conditionalFormatting sqref="J304">
    <cfRule type="containsBlanks" dxfId="1552" priority="1918">
      <formula>LEN(TRIM(J304))=0</formula>
    </cfRule>
  </conditionalFormatting>
  <conditionalFormatting sqref="J304">
    <cfRule type="containsBlanks" dxfId="1551" priority="1917">
      <formula>LEN(TRIM(J304))=0</formula>
    </cfRule>
  </conditionalFormatting>
  <conditionalFormatting sqref="L304">
    <cfRule type="containsBlanks" dxfId="1550" priority="1916">
      <formula>LEN(TRIM(L304))=0</formula>
    </cfRule>
  </conditionalFormatting>
  <conditionalFormatting sqref="L304">
    <cfRule type="containsBlanks" dxfId="1549" priority="1915">
      <formula>LEN(TRIM(L304))=0</formula>
    </cfRule>
  </conditionalFormatting>
  <conditionalFormatting sqref="N304">
    <cfRule type="containsBlanks" dxfId="1548" priority="1913">
      <formula>LEN(TRIM(N304))=0</formula>
    </cfRule>
  </conditionalFormatting>
  <conditionalFormatting sqref="N304">
    <cfRule type="containsBlanks" dxfId="1547" priority="1914">
      <formula>LEN(TRIM(N304))=0</formula>
    </cfRule>
  </conditionalFormatting>
  <conditionalFormatting sqref="A304:B304">
    <cfRule type="containsBlanks" dxfId="1546" priority="1912">
      <formula>LEN(TRIM(A304))=0</formula>
    </cfRule>
  </conditionalFormatting>
  <conditionalFormatting sqref="C304">
    <cfRule type="containsBlanks" dxfId="1545" priority="1911">
      <formula>LEN(TRIM(C304))=0</formula>
    </cfRule>
  </conditionalFormatting>
  <conditionalFormatting sqref="L333:L337">
    <cfRule type="containsBlanks" dxfId="1544" priority="1903">
      <formula>LEN(TRIM(L333))=0</formula>
    </cfRule>
  </conditionalFormatting>
  <conditionalFormatting sqref="L333:L337">
    <cfRule type="containsBlanks" dxfId="1543" priority="1904">
      <formula>LEN(TRIM(L333))=0</formula>
    </cfRule>
  </conditionalFormatting>
  <conditionalFormatting sqref="T347 T349:T355">
    <cfRule type="containsBlanks" dxfId="1542" priority="1898">
      <formula>LEN(TRIM(T347))=0</formula>
    </cfRule>
  </conditionalFormatting>
  <conditionalFormatting sqref="L347">
    <cfRule type="containsBlanks" dxfId="1541" priority="1896">
      <formula>LEN(TRIM(L347))=0</formula>
    </cfRule>
  </conditionalFormatting>
  <conditionalFormatting sqref="T347 T349:T355">
    <cfRule type="containsBlanks" dxfId="1540" priority="1895">
      <formula>LEN(TRIM(T347))=0</formula>
    </cfRule>
  </conditionalFormatting>
  <conditionalFormatting sqref="T363:T372">
    <cfRule type="containsBlanks" dxfId="1539" priority="1894">
      <formula>LEN(TRIM(T363))=0</formula>
    </cfRule>
  </conditionalFormatting>
  <conditionalFormatting sqref="L365 L378:L379">
    <cfRule type="containsBlanks" dxfId="1538" priority="1890">
      <formula>LEN(TRIM(L365))=0</formula>
    </cfRule>
  </conditionalFormatting>
  <conditionalFormatting sqref="L365 L378:L379">
    <cfRule type="containsBlanks" dxfId="1537" priority="1889">
      <formula>LEN(TRIM(L365))=0</formula>
    </cfRule>
  </conditionalFormatting>
  <conditionalFormatting sqref="T363:T372">
    <cfRule type="containsBlanks" dxfId="1536" priority="1887">
      <formula>LEN(TRIM(T363))=0</formula>
    </cfRule>
  </conditionalFormatting>
  <conditionalFormatting sqref="T384:T385 T396:T400">
    <cfRule type="containsBlanks" dxfId="1535" priority="1884">
      <formula>LEN(TRIM(T384))=0</formula>
    </cfRule>
  </conditionalFormatting>
  <conditionalFormatting sqref="L386:L395 L401">
    <cfRule type="containsBlanks" dxfId="1534" priority="1883">
      <formula>LEN(TRIM(L386))=0</formula>
    </cfRule>
  </conditionalFormatting>
  <conditionalFormatting sqref="L386:L395 L401">
    <cfRule type="containsBlanks" dxfId="1533" priority="1882">
      <formula>LEN(TRIM(L386))=0</formula>
    </cfRule>
  </conditionalFormatting>
  <conditionalFormatting sqref="T384:T385 T396:T400">
    <cfRule type="containsBlanks" dxfId="1532" priority="1881">
      <formula>LEN(TRIM(T384))=0</formula>
    </cfRule>
  </conditionalFormatting>
  <conditionalFormatting sqref="A426:B427 T426">
    <cfRule type="containsBlanks" dxfId="1531" priority="1880">
      <formula>LEN(TRIM(A426))=0</formula>
    </cfRule>
  </conditionalFormatting>
  <conditionalFormatting sqref="A426:B427 T426">
    <cfRule type="containsBlanks" dxfId="1530" priority="1879">
      <formula>LEN(TRIM(A426))=0</formula>
    </cfRule>
  </conditionalFormatting>
  <conditionalFormatting sqref="C426:C427">
    <cfRule type="containsBlanks" dxfId="1529" priority="1878">
      <formula>LEN(TRIM(C426))=0</formula>
    </cfRule>
  </conditionalFormatting>
  <conditionalFormatting sqref="T432:T434 T440 T493 T495:T499 T447">
    <cfRule type="containsBlanks" dxfId="1528" priority="1876">
      <formula>LEN(TRIM(T432))=0</formula>
    </cfRule>
  </conditionalFormatting>
  <conditionalFormatting sqref="T432:T434 T440 T493 T495:T499 T447">
    <cfRule type="containsBlanks" dxfId="1527" priority="1877">
      <formula>LEN(TRIM(T432))=0</formula>
    </cfRule>
  </conditionalFormatting>
  <conditionalFormatting sqref="L421:L423 J421:J423">
    <cfRule type="containsBlanks" dxfId="1526" priority="1875">
      <formula>LEN(TRIM(J421))=0</formula>
    </cfRule>
  </conditionalFormatting>
  <conditionalFormatting sqref="N244:N246">
    <cfRule type="containsBlanks" dxfId="1525" priority="1456">
      <formula>LEN(TRIM(N244))=0</formula>
    </cfRule>
  </conditionalFormatting>
  <conditionalFormatting sqref="N259:N261">
    <cfRule type="containsBlanks" dxfId="1524" priority="1444">
      <formula>LEN(TRIM(N259))=0</formula>
    </cfRule>
  </conditionalFormatting>
  <conditionalFormatting sqref="O259:R261">
    <cfRule type="containsBlanks" dxfId="1523" priority="1445">
      <formula>LEN(TRIM(O259))=0</formula>
    </cfRule>
  </conditionalFormatting>
  <conditionalFormatting sqref="A259:B261">
    <cfRule type="containsBlanks" dxfId="1522" priority="1442">
      <formula>LEN(TRIM(A259))=0</formula>
    </cfRule>
  </conditionalFormatting>
  <conditionalFormatting sqref="G106">
    <cfRule type="containsBlanks" dxfId="1521" priority="1569">
      <formula>LEN(TRIM(G106))=0</formula>
    </cfRule>
  </conditionalFormatting>
  <conditionalFormatting sqref="C338:C339">
    <cfRule type="containsBlanks" dxfId="1520" priority="1362">
      <formula>LEN(TRIM(C338))=0</formula>
    </cfRule>
  </conditionalFormatting>
  <conditionalFormatting sqref="A131:B131">
    <cfRule type="containsBlanks" dxfId="1519" priority="1551">
      <formula>LEN(TRIM(A131))=0</formula>
    </cfRule>
  </conditionalFormatting>
  <conditionalFormatting sqref="E524">
    <cfRule type="containsBlanks" dxfId="1518" priority="1798">
      <formula>LEN(TRIM(E524))=0</formula>
    </cfRule>
  </conditionalFormatting>
  <conditionalFormatting sqref="D524">
    <cfRule type="containsBlanks" dxfId="1517" priority="1796">
      <formula>LEN(TRIM(D524))=0</formula>
    </cfRule>
  </conditionalFormatting>
  <conditionalFormatting sqref="F524">
    <cfRule type="containsBlanks" dxfId="1516" priority="1795">
      <formula>LEN(TRIM(F524))=0</formula>
    </cfRule>
  </conditionalFormatting>
  <conditionalFormatting sqref="O524:P524">
    <cfRule type="containsBlanks" dxfId="1515" priority="1793">
      <formula>LEN(TRIM(O524))=0</formula>
    </cfRule>
  </conditionalFormatting>
  <conditionalFormatting sqref="O502:R503">
    <cfRule type="containsBlanks" dxfId="1514" priority="1312">
      <formula>LEN(TRIM(O502))=0</formula>
    </cfRule>
  </conditionalFormatting>
  <conditionalFormatting sqref="T204:T206 H204:H206 E204:E206 L204:L206 J204:J206">
    <cfRule type="containsBlanks" dxfId="1513" priority="1496">
      <formula>LEN(TRIM(E204))=0</formula>
    </cfRule>
  </conditionalFormatting>
  <conditionalFormatting sqref="O524:P524">
    <cfRule type="containsBlanks" dxfId="1512" priority="1794">
      <formula>LEN(TRIM(O524))=0</formula>
    </cfRule>
  </conditionalFormatting>
  <conditionalFormatting sqref="E524">
    <cfRule type="containsBlanks" dxfId="1511" priority="1797">
      <formula>LEN(TRIM(E524))=0</formula>
    </cfRule>
  </conditionalFormatting>
  <conditionalFormatting sqref="J524">
    <cfRule type="containsBlanks" dxfId="1510" priority="1792">
      <formula>LEN(TRIM(J524))=0</formula>
    </cfRule>
  </conditionalFormatting>
  <conditionalFormatting sqref="J524">
    <cfRule type="containsBlanks" dxfId="1509" priority="1791">
      <formula>LEN(TRIM(J524))=0</formula>
    </cfRule>
  </conditionalFormatting>
  <conditionalFormatting sqref="L524">
    <cfRule type="containsBlanks" dxfId="1508" priority="1789">
      <formula>LEN(TRIM(L524))=0</formula>
    </cfRule>
  </conditionalFormatting>
  <conditionalFormatting sqref="L524">
    <cfRule type="containsBlanks" dxfId="1507" priority="1790">
      <formula>LEN(TRIM(L524))=0</formula>
    </cfRule>
  </conditionalFormatting>
  <conditionalFormatting sqref="F525">
    <cfRule type="containsBlanks" dxfId="1506" priority="1783">
      <formula>LEN(TRIM(F525))=0</formula>
    </cfRule>
  </conditionalFormatting>
  <conditionalFormatting sqref="D525">
    <cfRule type="containsBlanks" dxfId="1505" priority="1784">
      <formula>LEN(TRIM(D525))=0</formula>
    </cfRule>
  </conditionalFormatting>
  <conditionalFormatting sqref="E525">
    <cfRule type="containsBlanks" dxfId="1504" priority="1786">
      <formula>LEN(TRIM(E525))=0</formula>
    </cfRule>
  </conditionalFormatting>
  <conditionalFormatting sqref="O525:P525">
    <cfRule type="containsBlanks" dxfId="1503" priority="1781">
      <formula>LEN(TRIM(O525))=0</formula>
    </cfRule>
  </conditionalFormatting>
  <conditionalFormatting sqref="C519:C521">
    <cfRule type="containsBlanks" dxfId="1502" priority="1290">
      <formula>LEN(TRIM(C519))=0</formula>
    </cfRule>
  </conditionalFormatting>
  <conditionalFormatting sqref="O525:P525">
    <cfRule type="containsBlanks" dxfId="1501" priority="1782">
      <formula>LEN(TRIM(O525))=0</formula>
    </cfRule>
  </conditionalFormatting>
  <conditionalFormatting sqref="E525">
    <cfRule type="containsBlanks" dxfId="1500" priority="1785">
      <formula>LEN(TRIM(E525))=0</formula>
    </cfRule>
  </conditionalFormatting>
  <conditionalFormatting sqref="J525">
    <cfRule type="containsBlanks" dxfId="1499" priority="1780">
      <formula>LEN(TRIM(J525))=0</formula>
    </cfRule>
  </conditionalFormatting>
  <conditionalFormatting sqref="J525">
    <cfRule type="containsBlanks" dxfId="1498" priority="1779">
      <formula>LEN(TRIM(J525))=0</formula>
    </cfRule>
  </conditionalFormatting>
  <conditionalFormatting sqref="N525">
    <cfRule type="containsBlanks" dxfId="1497" priority="1775">
      <formula>LEN(TRIM(N525))=0</formula>
    </cfRule>
  </conditionalFormatting>
  <conditionalFormatting sqref="L525">
    <cfRule type="containsBlanks" dxfId="1496" priority="1777">
      <formula>LEN(TRIM(L525))=0</formula>
    </cfRule>
  </conditionalFormatting>
  <conditionalFormatting sqref="L525">
    <cfRule type="containsBlanks" dxfId="1495" priority="1778">
      <formula>LEN(TRIM(L525))=0</formula>
    </cfRule>
  </conditionalFormatting>
  <conditionalFormatting sqref="N525">
    <cfRule type="containsBlanks" dxfId="1494" priority="1776">
      <formula>LEN(TRIM(N525))=0</formula>
    </cfRule>
  </conditionalFormatting>
  <conditionalFormatting sqref="A55:B55 O55:P55 J55 T55 E55:F55">
    <cfRule type="containsBlanks" dxfId="1493" priority="1774">
      <formula>LEN(TRIM(A55))=0</formula>
    </cfRule>
  </conditionalFormatting>
  <conditionalFormatting sqref="A55:B55 O55:P55 J55 T55 E55:F55">
    <cfRule type="containsBlanks" dxfId="1492" priority="1773">
      <formula>LEN(TRIM(A55))=0</formula>
    </cfRule>
  </conditionalFormatting>
  <conditionalFormatting sqref="L55">
    <cfRule type="containsBlanks" dxfId="1491" priority="1771">
      <formula>LEN(TRIM(L55))=0</formula>
    </cfRule>
  </conditionalFormatting>
  <conditionalFormatting sqref="N55">
    <cfRule type="containsBlanks" dxfId="1490" priority="1769">
      <formula>LEN(TRIM(N55))=0</formula>
    </cfRule>
  </conditionalFormatting>
  <conditionalFormatting sqref="N55">
    <cfRule type="containsBlanks" dxfId="1489" priority="1770">
      <formula>LEN(TRIM(N55))=0</formula>
    </cfRule>
  </conditionalFormatting>
  <conditionalFormatting sqref="A55:B55 T55">
    <cfRule type="containsBlanks" dxfId="1488" priority="1768">
      <formula>LEN(TRIM(A55))=0</formula>
    </cfRule>
  </conditionalFormatting>
  <conditionalFormatting sqref="C55">
    <cfRule type="containsBlanks" dxfId="1487" priority="1767">
      <formula>LEN(TRIM(C55))=0</formula>
    </cfRule>
  </conditionalFormatting>
  <conditionalFormatting sqref="F55">
    <cfRule type="containsBlanks" dxfId="1486" priority="1766">
      <formula>LEN(TRIM(F55))=0</formula>
    </cfRule>
  </conditionalFormatting>
  <conditionalFormatting sqref="A69:B69 O69 J69 E69">
    <cfRule type="containsBlanks" dxfId="1485" priority="1764">
      <formula>LEN(TRIM(A69))=0</formula>
    </cfRule>
  </conditionalFormatting>
  <conditionalFormatting sqref="A69:B69 O69 J69 E69">
    <cfRule type="containsBlanks" dxfId="1484" priority="1765">
      <formula>LEN(TRIM(A69))=0</formula>
    </cfRule>
  </conditionalFormatting>
  <conditionalFormatting sqref="H69">
    <cfRule type="containsBlanks" dxfId="1483" priority="1763">
      <formula>LEN(TRIM(H69))=0</formula>
    </cfRule>
  </conditionalFormatting>
  <conditionalFormatting sqref="C69">
    <cfRule type="containsBlanks" dxfId="1482" priority="1760">
      <formula>LEN(TRIM(C69))=0</formula>
    </cfRule>
  </conditionalFormatting>
  <conditionalFormatting sqref="H69">
    <cfRule type="containsBlanks" dxfId="1481" priority="1758">
      <formula>LEN(TRIM(H69))=0</formula>
    </cfRule>
  </conditionalFormatting>
  <conditionalFormatting sqref="H69">
    <cfRule type="containsBlanks" dxfId="1480" priority="1759">
      <formula>LEN(TRIM(H69))=0</formula>
    </cfRule>
  </conditionalFormatting>
  <conditionalFormatting sqref="A70:B72 J70:J72 E70:E72 O70:O72">
    <cfRule type="containsBlanks" dxfId="1479" priority="1757">
      <formula>LEN(TRIM(A70))=0</formula>
    </cfRule>
  </conditionalFormatting>
  <conditionalFormatting sqref="A70:B72 J70:J72 E70:E72 O70:O72">
    <cfRule type="containsBlanks" dxfId="1478" priority="1756">
      <formula>LEN(TRIM(A70))=0</formula>
    </cfRule>
  </conditionalFormatting>
  <conditionalFormatting sqref="A70:B72 O70:O72">
    <cfRule type="containsBlanks" dxfId="1477" priority="1755">
      <formula>LEN(TRIM(A70))=0</formula>
    </cfRule>
  </conditionalFormatting>
  <conditionalFormatting sqref="C70:C72">
    <cfRule type="containsBlanks" dxfId="1476" priority="1754">
      <formula>LEN(TRIM(C70))=0</formula>
    </cfRule>
  </conditionalFormatting>
  <conditionalFormatting sqref="T81:T82">
    <cfRule type="containsBlanks" dxfId="1475" priority="1752">
      <formula>LEN(TRIM(T81))=0</formula>
    </cfRule>
  </conditionalFormatting>
  <conditionalFormatting sqref="A81:B82">
    <cfRule type="containsBlanks" dxfId="1474" priority="1750">
      <formula>LEN(TRIM(A81))=0</formula>
    </cfRule>
  </conditionalFormatting>
  <conditionalFormatting sqref="E81:E82 T81:T82">
    <cfRule type="containsBlanks" dxfId="1473" priority="1751">
      <formula>LEN(TRIM(E81))=0</formula>
    </cfRule>
  </conditionalFormatting>
  <conditionalFormatting sqref="E81:E82">
    <cfRule type="containsBlanks" dxfId="1472" priority="1753">
      <formula>LEN(TRIM(E81))=0</formula>
    </cfRule>
  </conditionalFormatting>
  <conditionalFormatting sqref="D81:D82">
    <cfRule type="containsBlanks" dxfId="1471" priority="1749">
      <formula>LEN(TRIM(D81))=0</formula>
    </cfRule>
  </conditionalFormatting>
  <conditionalFormatting sqref="O81:P82">
    <cfRule type="containsBlanks" dxfId="1470" priority="1748">
      <formula>LEN(TRIM(O81))=0</formula>
    </cfRule>
  </conditionalFormatting>
  <conditionalFormatting sqref="N326">
    <cfRule type="containsBlanks" dxfId="1469" priority="1391">
      <formula>LEN(TRIM(N326))=0</formula>
    </cfRule>
  </conditionalFormatting>
  <conditionalFormatting sqref="O81:P82">
    <cfRule type="containsBlanks" dxfId="1468" priority="1747">
      <formula>LEN(TRIM(O81))=0</formula>
    </cfRule>
  </conditionalFormatting>
  <conditionalFormatting sqref="J81:J82">
    <cfRule type="containsBlanks" dxfId="1467" priority="1746">
      <formula>LEN(TRIM(J81))=0</formula>
    </cfRule>
  </conditionalFormatting>
  <conditionalFormatting sqref="N81:N82">
    <cfRule type="containsBlanks" dxfId="1466" priority="1741">
      <formula>LEN(TRIM(N81))=0</formula>
    </cfRule>
  </conditionalFormatting>
  <conditionalFormatting sqref="J81:J82">
    <cfRule type="containsBlanks" dxfId="1465" priority="1745">
      <formula>LEN(TRIM(J81))=0</formula>
    </cfRule>
  </conditionalFormatting>
  <conditionalFormatting sqref="L81:L82">
    <cfRule type="containsBlanks" dxfId="1464" priority="1743">
      <formula>LEN(TRIM(L81))=0</formula>
    </cfRule>
  </conditionalFormatting>
  <conditionalFormatting sqref="L81:L82">
    <cfRule type="containsBlanks" dxfId="1463" priority="1744">
      <formula>LEN(TRIM(L81))=0</formula>
    </cfRule>
  </conditionalFormatting>
  <conditionalFormatting sqref="N81:N82">
    <cfRule type="containsBlanks" dxfId="1462" priority="1742">
      <formula>LEN(TRIM(N81))=0</formula>
    </cfRule>
  </conditionalFormatting>
  <conditionalFormatting sqref="A81:B82 T81:T82">
    <cfRule type="containsBlanks" dxfId="1461" priority="1740">
      <formula>LEN(TRIM(A81))=0</formula>
    </cfRule>
  </conditionalFormatting>
  <conditionalFormatting sqref="C81:C82">
    <cfRule type="containsBlanks" dxfId="1460" priority="1739">
      <formula>LEN(TRIM(C81))=0</formula>
    </cfRule>
  </conditionalFormatting>
  <conditionalFormatting sqref="C81:C82">
    <cfRule type="containsBlanks" dxfId="1459" priority="1738">
      <formula>LEN(TRIM(C81))=0</formula>
    </cfRule>
  </conditionalFormatting>
  <conditionalFormatting sqref="E329:E330">
    <cfRule type="containsBlanks" dxfId="1458" priority="1374">
      <formula>LEN(TRIM(E329))=0</formula>
    </cfRule>
  </conditionalFormatting>
  <conditionalFormatting sqref="F357">
    <cfRule type="containsBlanks" dxfId="1457" priority="1356">
      <formula>LEN(TRIM(F357))=0</formula>
    </cfRule>
  </conditionalFormatting>
  <conditionalFormatting sqref="E141">
    <cfRule type="containsBlanks" dxfId="1456" priority="1725">
      <formula>LEN(TRIM(E141))=0</formula>
    </cfRule>
  </conditionalFormatting>
  <conditionalFormatting sqref="D141">
    <cfRule type="containsBlanks" dxfId="1455" priority="1721">
      <formula>LEN(TRIM(D141))=0</formula>
    </cfRule>
  </conditionalFormatting>
  <conditionalFormatting sqref="F141">
    <cfRule type="containsBlanks" dxfId="1454" priority="1720">
      <formula>LEN(TRIM(F141))=0</formula>
    </cfRule>
  </conditionalFormatting>
  <conditionalFormatting sqref="O141:P141">
    <cfRule type="containsBlanks" dxfId="1453" priority="1718">
      <formula>LEN(TRIM(O141))=0</formula>
    </cfRule>
  </conditionalFormatting>
  <conditionalFormatting sqref="T141">
    <cfRule type="containsBlanks" dxfId="1452" priority="1724">
      <formula>LEN(TRIM(T141))=0</formula>
    </cfRule>
  </conditionalFormatting>
  <conditionalFormatting sqref="O141:P141">
    <cfRule type="containsBlanks" dxfId="1451" priority="1719">
      <formula>LEN(TRIM(O141))=0</formula>
    </cfRule>
  </conditionalFormatting>
  <conditionalFormatting sqref="E141 T141">
    <cfRule type="containsBlanks" dxfId="1450" priority="1723">
      <formula>LEN(TRIM(E141))=0</formula>
    </cfRule>
  </conditionalFormatting>
  <conditionalFormatting sqref="A141:B141">
    <cfRule type="containsBlanks" dxfId="1449" priority="1722">
      <formula>LEN(TRIM(A141))=0</formula>
    </cfRule>
  </conditionalFormatting>
  <conditionalFormatting sqref="N141">
    <cfRule type="containsBlanks" dxfId="1448" priority="1712">
      <formula>LEN(TRIM(N141))=0</formula>
    </cfRule>
  </conditionalFormatting>
  <conditionalFormatting sqref="J141">
    <cfRule type="containsBlanks" dxfId="1447" priority="1717">
      <formula>LEN(TRIM(J141))=0</formula>
    </cfRule>
  </conditionalFormatting>
  <conditionalFormatting sqref="J141">
    <cfRule type="containsBlanks" dxfId="1446" priority="1716">
      <formula>LEN(TRIM(J141))=0</formula>
    </cfRule>
  </conditionalFormatting>
  <conditionalFormatting sqref="L141">
    <cfRule type="containsBlanks" dxfId="1445" priority="1715">
      <formula>LEN(TRIM(L141))=0</formula>
    </cfRule>
  </conditionalFormatting>
  <conditionalFormatting sqref="L141">
    <cfRule type="containsBlanks" dxfId="1444" priority="1714">
      <formula>LEN(TRIM(L141))=0</formula>
    </cfRule>
  </conditionalFormatting>
  <conditionalFormatting sqref="N141">
    <cfRule type="containsBlanks" dxfId="1443" priority="1713">
      <formula>LEN(TRIM(N141))=0</formula>
    </cfRule>
  </conditionalFormatting>
  <conditionalFormatting sqref="A141:B141 T141">
    <cfRule type="containsBlanks" dxfId="1442" priority="1711">
      <formula>LEN(TRIM(A141))=0</formula>
    </cfRule>
  </conditionalFormatting>
  <conditionalFormatting sqref="C141">
    <cfRule type="containsBlanks" dxfId="1441" priority="1710">
      <formula>LEN(TRIM(C141))=0</formula>
    </cfRule>
  </conditionalFormatting>
  <conditionalFormatting sqref="C141">
    <cfRule type="containsBlanks" dxfId="1440" priority="1709">
      <formula>LEN(TRIM(C141))=0</formula>
    </cfRule>
  </conditionalFormatting>
  <conditionalFormatting sqref="E143">
    <cfRule type="containsBlanks" dxfId="1439" priority="1708">
      <formula>LEN(TRIM(E143))=0</formula>
    </cfRule>
  </conditionalFormatting>
  <conditionalFormatting sqref="D143">
    <cfRule type="containsBlanks" dxfId="1438" priority="1705">
      <formula>LEN(TRIM(D143))=0</formula>
    </cfRule>
  </conditionalFormatting>
  <conditionalFormatting sqref="O143:P143">
    <cfRule type="containsBlanks" dxfId="1437" priority="1704">
      <formula>LEN(TRIM(O143))=0</formula>
    </cfRule>
  </conditionalFormatting>
  <conditionalFormatting sqref="E414">
    <cfRule type="containsBlanks" dxfId="1436" priority="1330">
      <formula>LEN(TRIM(E414))=0</formula>
    </cfRule>
  </conditionalFormatting>
  <conditionalFormatting sqref="O143:P143">
    <cfRule type="containsBlanks" dxfId="1435" priority="1703">
      <formula>LEN(TRIM(O143))=0</formula>
    </cfRule>
  </conditionalFormatting>
  <conditionalFormatting sqref="E143">
    <cfRule type="containsBlanks" dxfId="1434" priority="1707">
      <formula>LEN(TRIM(E143))=0</formula>
    </cfRule>
  </conditionalFormatting>
  <conditionalFormatting sqref="A143:B143">
    <cfRule type="containsBlanks" dxfId="1433" priority="1706">
      <formula>LEN(TRIM(A143))=0</formula>
    </cfRule>
  </conditionalFormatting>
  <conditionalFormatting sqref="N143">
    <cfRule type="containsBlanks" dxfId="1432" priority="1697">
      <formula>LEN(TRIM(N143))=0</formula>
    </cfRule>
  </conditionalFormatting>
  <conditionalFormatting sqref="J143">
    <cfRule type="containsBlanks" dxfId="1431" priority="1702">
      <formula>LEN(TRIM(J143))=0</formula>
    </cfRule>
  </conditionalFormatting>
  <conditionalFormatting sqref="J143">
    <cfRule type="containsBlanks" dxfId="1430" priority="1701">
      <formula>LEN(TRIM(J143))=0</formula>
    </cfRule>
  </conditionalFormatting>
  <conditionalFormatting sqref="L143">
    <cfRule type="containsBlanks" dxfId="1429" priority="1700">
      <formula>LEN(TRIM(L143))=0</formula>
    </cfRule>
  </conditionalFormatting>
  <conditionalFormatting sqref="L143">
    <cfRule type="containsBlanks" dxfId="1428" priority="1699">
      <formula>LEN(TRIM(L143))=0</formula>
    </cfRule>
  </conditionalFormatting>
  <conditionalFormatting sqref="N143">
    <cfRule type="containsBlanks" dxfId="1427" priority="1698">
      <formula>LEN(TRIM(N143))=0</formula>
    </cfRule>
  </conditionalFormatting>
  <conditionalFormatting sqref="A143:B143">
    <cfRule type="containsBlanks" dxfId="1426" priority="1696">
      <formula>LEN(TRIM(A143))=0</formula>
    </cfRule>
  </conditionalFormatting>
  <conditionalFormatting sqref="C143">
    <cfRule type="containsBlanks" dxfId="1425" priority="1695">
      <formula>LEN(TRIM(C143))=0</formula>
    </cfRule>
  </conditionalFormatting>
  <conditionalFormatting sqref="C143">
    <cfRule type="containsBlanks" dxfId="1424" priority="1694">
      <formula>LEN(TRIM(C143))=0</formula>
    </cfRule>
  </conditionalFormatting>
  <conditionalFormatting sqref="E146">
    <cfRule type="containsBlanks" dxfId="1423" priority="1693">
      <formula>LEN(TRIM(E146))=0</formula>
    </cfRule>
  </conditionalFormatting>
  <conditionalFormatting sqref="D146">
    <cfRule type="containsBlanks" dxfId="1422" priority="1689">
      <formula>LEN(TRIM(D146))=0</formula>
    </cfRule>
  </conditionalFormatting>
  <conditionalFormatting sqref="F146">
    <cfRule type="containsBlanks" dxfId="1421" priority="1688">
      <formula>LEN(TRIM(F146))=0</formula>
    </cfRule>
  </conditionalFormatting>
  <conditionalFormatting sqref="O146:P146">
    <cfRule type="containsBlanks" dxfId="1420" priority="1686">
      <formula>LEN(TRIM(O146))=0</formula>
    </cfRule>
  </conditionalFormatting>
  <conditionalFormatting sqref="T146">
    <cfRule type="containsBlanks" dxfId="1419" priority="1692">
      <formula>LEN(TRIM(T146))=0</formula>
    </cfRule>
  </conditionalFormatting>
  <conditionalFormatting sqref="O146:P146">
    <cfRule type="containsBlanks" dxfId="1418" priority="1687">
      <formula>LEN(TRIM(O146))=0</formula>
    </cfRule>
  </conditionalFormatting>
  <conditionalFormatting sqref="E146 T146">
    <cfRule type="containsBlanks" dxfId="1417" priority="1691">
      <formula>LEN(TRIM(E146))=0</formula>
    </cfRule>
  </conditionalFormatting>
  <conditionalFormatting sqref="A146:B146">
    <cfRule type="containsBlanks" dxfId="1416" priority="1690">
      <formula>LEN(TRIM(A146))=0</formula>
    </cfRule>
  </conditionalFormatting>
  <conditionalFormatting sqref="N146">
    <cfRule type="containsBlanks" dxfId="1415" priority="1680">
      <formula>LEN(TRIM(N146))=0</formula>
    </cfRule>
  </conditionalFormatting>
  <conditionalFormatting sqref="J146">
    <cfRule type="containsBlanks" dxfId="1414" priority="1685">
      <formula>LEN(TRIM(J146))=0</formula>
    </cfRule>
  </conditionalFormatting>
  <conditionalFormatting sqref="J146">
    <cfRule type="containsBlanks" dxfId="1413" priority="1684">
      <formula>LEN(TRIM(J146))=0</formula>
    </cfRule>
  </conditionalFormatting>
  <conditionalFormatting sqref="L146">
    <cfRule type="containsBlanks" dxfId="1412" priority="1683">
      <formula>LEN(TRIM(L146))=0</formula>
    </cfRule>
  </conditionalFormatting>
  <conditionalFormatting sqref="L146">
    <cfRule type="containsBlanks" dxfId="1411" priority="1682">
      <formula>LEN(TRIM(L146))=0</formula>
    </cfRule>
  </conditionalFormatting>
  <conditionalFormatting sqref="N146">
    <cfRule type="containsBlanks" dxfId="1410" priority="1681">
      <formula>LEN(TRIM(N146))=0</formula>
    </cfRule>
  </conditionalFormatting>
  <conditionalFormatting sqref="A146:B146 T146">
    <cfRule type="containsBlanks" dxfId="1409" priority="1679">
      <formula>LEN(TRIM(A146))=0</formula>
    </cfRule>
  </conditionalFormatting>
  <conditionalFormatting sqref="C146">
    <cfRule type="containsBlanks" dxfId="1408" priority="1678">
      <formula>LEN(TRIM(C146))=0</formula>
    </cfRule>
  </conditionalFormatting>
  <conditionalFormatting sqref="C146">
    <cfRule type="containsBlanks" dxfId="1407" priority="1677">
      <formula>LEN(TRIM(C146))=0</formula>
    </cfRule>
  </conditionalFormatting>
  <conditionalFormatting sqref="A516:B516 T516">
    <cfRule type="containsBlanks" dxfId="1406" priority="1676">
      <formula>LEN(TRIM(A516))=0</formula>
    </cfRule>
  </conditionalFormatting>
  <conditionalFormatting sqref="A516:B516 T516">
    <cfRule type="containsBlanks" dxfId="1405" priority="1675">
      <formula>LEN(TRIM(A516))=0</formula>
    </cfRule>
  </conditionalFormatting>
  <conditionalFormatting sqref="C516">
    <cfRule type="containsBlanks" dxfId="1404" priority="1674">
      <formula>LEN(TRIM(C516))=0</formula>
    </cfRule>
  </conditionalFormatting>
  <conditionalFormatting sqref="A517:B517 T517">
    <cfRule type="containsBlanks" dxfId="1403" priority="1672">
      <formula>LEN(TRIM(A517))=0</formula>
    </cfRule>
  </conditionalFormatting>
  <conditionalFormatting sqref="A517:B517 T517">
    <cfRule type="containsBlanks" dxfId="1402" priority="1673">
      <formula>LEN(TRIM(A517))=0</formula>
    </cfRule>
  </conditionalFormatting>
  <conditionalFormatting sqref="C517">
    <cfRule type="containsBlanks" dxfId="1401" priority="1671">
      <formula>LEN(TRIM(C517))=0</formula>
    </cfRule>
  </conditionalFormatting>
  <conditionalFormatting sqref="A537:B537 T537">
    <cfRule type="containsBlanks" dxfId="1400" priority="1670">
      <formula>LEN(TRIM(A537))=0</formula>
    </cfRule>
  </conditionalFormatting>
  <conditionalFormatting sqref="A537:B537 T537">
    <cfRule type="containsBlanks" dxfId="1399" priority="1669">
      <formula>LEN(TRIM(A537))=0</formula>
    </cfRule>
  </conditionalFormatting>
  <conditionalFormatting sqref="C537">
    <cfRule type="containsBlanks" dxfId="1398" priority="1668">
      <formula>LEN(TRIM(C537))=0</formula>
    </cfRule>
  </conditionalFormatting>
  <conditionalFormatting sqref="A545:B546 T545:T546">
    <cfRule type="containsBlanks" dxfId="1397" priority="1667">
      <formula>LEN(TRIM(A545))=0</formula>
    </cfRule>
  </conditionalFormatting>
  <conditionalFormatting sqref="A545:B546 T545:T546">
    <cfRule type="containsBlanks" dxfId="1396" priority="1666">
      <formula>LEN(TRIM(A545))=0</formula>
    </cfRule>
  </conditionalFormatting>
  <conditionalFormatting sqref="C545:C546">
    <cfRule type="containsBlanks" dxfId="1395" priority="1665">
      <formula>LEN(TRIM(C545))=0</formula>
    </cfRule>
  </conditionalFormatting>
  <conditionalFormatting sqref="E569">
    <cfRule type="containsBlanks" dxfId="1394" priority="1664">
      <formula>LEN(TRIM(E569))=0</formula>
    </cfRule>
  </conditionalFormatting>
  <conditionalFormatting sqref="D569">
    <cfRule type="containsBlanks" dxfId="1393" priority="1661">
      <formula>LEN(TRIM(D569))=0</formula>
    </cfRule>
  </conditionalFormatting>
  <conditionalFormatting sqref="F569">
    <cfRule type="containsBlanks" dxfId="1392" priority="1660">
      <formula>LEN(TRIM(F569))=0</formula>
    </cfRule>
  </conditionalFormatting>
  <conditionalFormatting sqref="O569:P569">
    <cfRule type="containsBlanks" dxfId="1391" priority="1658">
      <formula>LEN(TRIM(O569))=0</formula>
    </cfRule>
  </conditionalFormatting>
  <conditionalFormatting sqref="O569:P569">
    <cfRule type="containsBlanks" dxfId="1390" priority="1659">
      <formula>LEN(TRIM(O569))=0</formula>
    </cfRule>
  </conditionalFormatting>
  <conditionalFormatting sqref="E569">
    <cfRule type="containsBlanks" dxfId="1389" priority="1663">
      <formula>LEN(TRIM(E569))=0</formula>
    </cfRule>
  </conditionalFormatting>
  <conditionalFormatting sqref="A569:B569">
    <cfRule type="containsBlanks" dxfId="1388" priority="1662">
      <formula>LEN(TRIM(A569))=0</formula>
    </cfRule>
  </conditionalFormatting>
  <conditionalFormatting sqref="J569">
    <cfRule type="containsBlanks" dxfId="1387" priority="1657">
      <formula>LEN(TRIM(J569))=0</formula>
    </cfRule>
  </conditionalFormatting>
  <conditionalFormatting sqref="J569">
    <cfRule type="containsBlanks" dxfId="1386" priority="1656">
      <formula>LEN(TRIM(J569))=0</formula>
    </cfRule>
  </conditionalFormatting>
  <conditionalFormatting sqref="L569">
    <cfRule type="containsBlanks" dxfId="1385" priority="1655">
      <formula>LEN(TRIM(L569))=0</formula>
    </cfRule>
  </conditionalFormatting>
  <conditionalFormatting sqref="L569">
    <cfRule type="containsBlanks" dxfId="1384" priority="1654">
      <formula>LEN(TRIM(L569))=0</formula>
    </cfRule>
  </conditionalFormatting>
  <conditionalFormatting sqref="N569">
    <cfRule type="containsBlanks" dxfId="1383" priority="1652">
      <formula>LEN(TRIM(N569))=0</formula>
    </cfRule>
  </conditionalFormatting>
  <conditionalFormatting sqref="N569">
    <cfRule type="containsBlanks" dxfId="1382" priority="1653">
      <formula>LEN(TRIM(N569))=0</formula>
    </cfRule>
  </conditionalFormatting>
  <conditionalFormatting sqref="A569:B569">
    <cfRule type="containsBlanks" dxfId="1381" priority="1651">
      <formula>LEN(TRIM(A569))=0</formula>
    </cfRule>
  </conditionalFormatting>
  <conditionalFormatting sqref="T50 E50 J50 L50 H50">
    <cfRule type="containsBlanks" dxfId="1380" priority="1632">
      <formula>LEN(TRIM(E50))=0</formula>
    </cfRule>
  </conditionalFormatting>
  <conditionalFormatting sqref="D50">
    <cfRule type="containsBlanks" dxfId="1379" priority="1629">
      <formula>LEN(TRIM(D50))=0</formula>
    </cfRule>
  </conditionalFormatting>
  <conditionalFormatting sqref="F50">
    <cfRule type="containsBlanks" dxfId="1378" priority="1628">
      <formula>LEN(TRIM(F50))=0</formula>
    </cfRule>
  </conditionalFormatting>
  <conditionalFormatting sqref="G50">
    <cfRule type="containsBlanks" dxfId="1377" priority="1627">
      <formula>LEN(TRIM(G50))=0</formula>
    </cfRule>
  </conditionalFormatting>
  <conditionalFormatting sqref="O50:R50">
    <cfRule type="containsBlanks" dxfId="1376" priority="1625">
      <formula>LEN(TRIM(O50))=0</formula>
    </cfRule>
  </conditionalFormatting>
  <conditionalFormatting sqref="O50:R50">
    <cfRule type="containsBlanks" dxfId="1375" priority="1626">
      <formula>LEN(TRIM(O50))=0</formula>
    </cfRule>
  </conditionalFormatting>
  <conditionalFormatting sqref="T50 E50 J50 L50 H50">
    <cfRule type="containsBlanks" dxfId="1374" priority="1631">
      <formula>LEN(TRIM(E50))=0</formula>
    </cfRule>
  </conditionalFormatting>
  <conditionalFormatting sqref="A50:B50">
    <cfRule type="containsBlanks" dxfId="1373" priority="1630">
      <formula>LEN(TRIM(A50))=0</formula>
    </cfRule>
  </conditionalFormatting>
  <conditionalFormatting sqref="N50">
    <cfRule type="containsBlanks" dxfId="1372" priority="1623">
      <formula>LEN(TRIM(N50))=0</formula>
    </cfRule>
  </conditionalFormatting>
  <conditionalFormatting sqref="N50">
    <cfRule type="containsBlanks" dxfId="1371" priority="1624">
      <formula>LEN(TRIM(N50))=0</formula>
    </cfRule>
  </conditionalFormatting>
  <conditionalFormatting sqref="A50:B50">
    <cfRule type="containsBlanks" dxfId="1370" priority="1622">
      <formula>LEN(TRIM(A50))=0</formula>
    </cfRule>
  </conditionalFormatting>
  <conditionalFormatting sqref="C50">
    <cfRule type="containsBlanks" dxfId="1369" priority="1621">
      <formula>LEN(TRIM(C50))=0</formula>
    </cfRule>
  </conditionalFormatting>
  <conditionalFormatting sqref="E50">
    <cfRule type="containsBlanks" dxfId="1368" priority="1620">
      <formula>LEN(TRIM(E50))=0</formula>
    </cfRule>
  </conditionalFormatting>
  <conditionalFormatting sqref="T61 E61 J61 L61 H61">
    <cfRule type="containsBlanks" dxfId="1367" priority="1619">
      <formula>LEN(TRIM(E61))=0</formula>
    </cfRule>
  </conditionalFormatting>
  <conditionalFormatting sqref="D61">
    <cfRule type="containsBlanks" dxfId="1366" priority="1616">
      <formula>LEN(TRIM(D61))=0</formula>
    </cfRule>
  </conditionalFormatting>
  <conditionalFormatting sqref="F61">
    <cfRule type="containsBlanks" dxfId="1365" priority="1615">
      <formula>LEN(TRIM(F61))=0</formula>
    </cfRule>
  </conditionalFormatting>
  <conditionalFormatting sqref="G61">
    <cfRule type="containsBlanks" dxfId="1364" priority="1614">
      <formula>LEN(TRIM(G61))=0</formula>
    </cfRule>
  </conditionalFormatting>
  <conditionalFormatting sqref="O61:R61">
    <cfRule type="containsBlanks" dxfId="1363" priority="1612">
      <formula>LEN(TRIM(O61))=0</formula>
    </cfRule>
  </conditionalFormatting>
  <conditionalFormatting sqref="O61:R61">
    <cfRule type="containsBlanks" dxfId="1362" priority="1613">
      <formula>LEN(TRIM(O61))=0</formula>
    </cfRule>
  </conditionalFormatting>
  <conditionalFormatting sqref="T61 E61 J61 L61 H61">
    <cfRule type="containsBlanks" dxfId="1361" priority="1618">
      <formula>LEN(TRIM(E61))=0</formula>
    </cfRule>
  </conditionalFormatting>
  <conditionalFormatting sqref="N61">
    <cfRule type="containsBlanks" dxfId="1360" priority="1610">
      <formula>LEN(TRIM(N61))=0</formula>
    </cfRule>
  </conditionalFormatting>
  <conditionalFormatting sqref="N61">
    <cfRule type="containsBlanks" dxfId="1359" priority="1611">
      <formula>LEN(TRIM(N61))=0</formula>
    </cfRule>
  </conditionalFormatting>
  <conditionalFormatting sqref="A61:B61">
    <cfRule type="containsBlanks" dxfId="1358" priority="1609">
      <formula>LEN(TRIM(A61))=0</formula>
    </cfRule>
  </conditionalFormatting>
  <conditionalFormatting sqref="C61">
    <cfRule type="containsBlanks" dxfId="1357" priority="1608">
      <formula>LEN(TRIM(C61))=0</formula>
    </cfRule>
  </conditionalFormatting>
  <conditionalFormatting sqref="E61">
    <cfRule type="containsBlanks" dxfId="1356" priority="1607">
      <formula>LEN(TRIM(E61))=0</formula>
    </cfRule>
  </conditionalFormatting>
  <conditionalFormatting sqref="T73:T74 E73:E74 J73:J74 L73:L74 H73:H74">
    <cfRule type="containsBlanks" dxfId="1355" priority="1606">
      <formula>LEN(TRIM(E73))=0</formula>
    </cfRule>
  </conditionalFormatting>
  <conditionalFormatting sqref="D73:D74 J74 L74 N74:R74 E74:H74">
    <cfRule type="containsBlanks" dxfId="1354" priority="1603">
      <formula>LEN(TRIM(D73))=0</formula>
    </cfRule>
  </conditionalFormatting>
  <conditionalFormatting sqref="F73:F74">
    <cfRule type="containsBlanks" dxfId="1353" priority="1602">
      <formula>LEN(TRIM(F73))=0</formula>
    </cfRule>
  </conditionalFormatting>
  <conditionalFormatting sqref="G73:G74">
    <cfRule type="containsBlanks" dxfId="1352" priority="1601">
      <formula>LEN(TRIM(G73))=0</formula>
    </cfRule>
  </conditionalFormatting>
  <conditionalFormatting sqref="O73:R74">
    <cfRule type="containsBlanks" dxfId="1351" priority="1599">
      <formula>LEN(TRIM(O73))=0</formula>
    </cfRule>
  </conditionalFormatting>
  <conditionalFormatting sqref="O73:R74">
    <cfRule type="containsBlanks" dxfId="1350" priority="1600">
      <formula>LEN(TRIM(O73))=0</formula>
    </cfRule>
  </conditionalFormatting>
  <conditionalFormatting sqref="T73:T74 E73:E74 J73:J74 L73:L74 H73:H74">
    <cfRule type="containsBlanks" dxfId="1349" priority="1605">
      <formula>LEN(TRIM(E73))=0</formula>
    </cfRule>
  </conditionalFormatting>
  <conditionalFormatting sqref="A73:B74">
    <cfRule type="containsBlanks" dxfId="1348" priority="1604">
      <formula>LEN(TRIM(A73))=0</formula>
    </cfRule>
  </conditionalFormatting>
  <conditionalFormatting sqref="N73:N74">
    <cfRule type="containsBlanks" dxfId="1347" priority="1597">
      <formula>LEN(TRIM(N73))=0</formula>
    </cfRule>
  </conditionalFormatting>
  <conditionalFormatting sqref="N73:N74">
    <cfRule type="containsBlanks" dxfId="1346" priority="1598">
      <formula>LEN(TRIM(N73))=0</formula>
    </cfRule>
  </conditionalFormatting>
  <conditionalFormatting sqref="A73:B74">
    <cfRule type="containsBlanks" dxfId="1345" priority="1596">
      <formula>LEN(TRIM(A73))=0</formula>
    </cfRule>
  </conditionalFormatting>
  <conditionalFormatting sqref="C73:C74">
    <cfRule type="containsBlanks" dxfId="1344" priority="1595">
      <formula>LEN(TRIM(C73))=0</formula>
    </cfRule>
  </conditionalFormatting>
  <conditionalFormatting sqref="E73:E74">
    <cfRule type="containsBlanks" dxfId="1343" priority="1594">
      <formula>LEN(TRIM(E73))=0</formula>
    </cfRule>
  </conditionalFormatting>
  <conditionalFormatting sqref="T87 E87 J87 L87 H87">
    <cfRule type="containsBlanks" dxfId="1342" priority="1593">
      <formula>LEN(TRIM(E87))=0</formula>
    </cfRule>
  </conditionalFormatting>
  <conditionalFormatting sqref="D87">
    <cfRule type="containsBlanks" dxfId="1341" priority="1590">
      <formula>LEN(TRIM(D87))=0</formula>
    </cfRule>
  </conditionalFormatting>
  <conditionalFormatting sqref="F87">
    <cfRule type="containsBlanks" dxfId="1340" priority="1589">
      <formula>LEN(TRIM(F87))=0</formula>
    </cfRule>
  </conditionalFormatting>
  <conditionalFormatting sqref="G87">
    <cfRule type="containsBlanks" dxfId="1339" priority="1588">
      <formula>LEN(TRIM(G87))=0</formula>
    </cfRule>
  </conditionalFormatting>
  <conditionalFormatting sqref="O87:R87">
    <cfRule type="containsBlanks" dxfId="1338" priority="1586">
      <formula>LEN(TRIM(O87))=0</formula>
    </cfRule>
  </conditionalFormatting>
  <conditionalFormatting sqref="O87:R87">
    <cfRule type="containsBlanks" dxfId="1337" priority="1587">
      <formula>LEN(TRIM(O87))=0</formula>
    </cfRule>
  </conditionalFormatting>
  <conditionalFormatting sqref="T87 E87 J87 L87 H87">
    <cfRule type="containsBlanks" dxfId="1336" priority="1592">
      <formula>LEN(TRIM(E87))=0</formula>
    </cfRule>
  </conditionalFormatting>
  <conditionalFormatting sqref="A87:B87">
    <cfRule type="containsBlanks" dxfId="1335" priority="1591">
      <formula>LEN(TRIM(A87))=0</formula>
    </cfRule>
  </conditionalFormatting>
  <conditionalFormatting sqref="N87">
    <cfRule type="containsBlanks" dxfId="1334" priority="1584">
      <formula>LEN(TRIM(N87))=0</formula>
    </cfRule>
  </conditionalFormatting>
  <conditionalFormatting sqref="N87">
    <cfRule type="containsBlanks" dxfId="1333" priority="1585">
      <formula>LEN(TRIM(N87))=0</formula>
    </cfRule>
  </conditionalFormatting>
  <conditionalFormatting sqref="A87:B87">
    <cfRule type="containsBlanks" dxfId="1332" priority="1583">
      <formula>LEN(TRIM(A87))=0</formula>
    </cfRule>
  </conditionalFormatting>
  <conditionalFormatting sqref="C87">
    <cfRule type="containsBlanks" dxfId="1331" priority="1582">
      <formula>LEN(TRIM(C87))=0</formula>
    </cfRule>
  </conditionalFormatting>
  <conditionalFormatting sqref="E87">
    <cfRule type="containsBlanks" dxfId="1330" priority="1581">
      <formula>LEN(TRIM(E87))=0</formula>
    </cfRule>
  </conditionalFormatting>
  <conditionalFormatting sqref="T88">
    <cfRule type="containsBlanks" dxfId="1329" priority="1580">
      <formula>LEN(TRIM(T88))=0</formula>
    </cfRule>
  </conditionalFormatting>
  <conditionalFormatting sqref="D88:R88">
    <cfRule type="containsBlanks" dxfId="1328" priority="1577">
      <formula>LEN(TRIM(D88))=0</formula>
    </cfRule>
  </conditionalFormatting>
  <conditionalFormatting sqref="C88">
    <cfRule type="containsBlanks" dxfId="1327" priority="1575">
      <formula>LEN(TRIM(C88))=0</formula>
    </cfRule>
  </conditionalFormatting>
  <conditionalFormatting sqref="A88:B88">
    <cfRule type="containsBlanks" dxfId="1326" priority="1576">
      <formula>LEN(TRIM(A88))=0</formula>
    </cfRule>
  </conditionalFormatting>
  <conditionalFormatting sqref="T88">
    <cfRule type="containsBlanks" dxfId="1325" priority="1579">
      <formula>LEN(TRIM(T88))=0</formula>
    </cfRule>
  </conditionalFormatting>
  <conditionalFormatting sqref="A88:B88">
    <cfRule type="containsBlanks" dxfId="1324" priority="1578">
      <formula>LEN(TRIM(A88))=0</formula>
    </cfRule>
  </conditionalFormatting>
  <conditionalFormatting sqref="T106 E106 J106 L106 H106">
    <cfRule type="containsBlanks" dxfId="1323" priority="1574">
      <formula>LEN(TRIM(E106))=0</formula>
    </cfRule>
  </conditionalFormatting>
  <conditionalFormatting sqref="D106">
    <cfRule type="containsBlanks" dxfId="1322" priority="1571">
      <formula>LEN(TRIM(D106))=0</formula>
    </cfRule>
  </conditionalFormatting>
  <conditionalFormatting sqref="F106">
    <cfRule type="containsBlanks" dxfId="1321" priority="1570">
      <formula>LEN(TRIM(F106))=0</formula>
    </cfRule>
  </conditionalFormatting>
  <conditionalFormatting sqref="O106:R106">
    <cfRule type="containsBlanks" dxfId="1320" priority="1567">
      <formula>LEN(TRIM(O106))=0</formula>
    </cfRule>
  </conditionalFormatting>
  <conditionalFormatting sqref="O106:R106">
    <cfRule type="containsBlanks" dxfId="1319" priority="1568">
      <formula>LEN(TRIM(O106))=0</formula>
    </cfRule>
  </conditionalFormatting>
  <conditionalFormatting sqref="T106 E106 J106 L106 H106">
    <cfRule type="containsBlanks" dxfId="1318" priority="1573">
      <formula>LEN(TRIM(E106))=0</formula>
    </cfRule>
  </conditionalFormatting>
  <conditionalFormatting sqref="A106:B106">
    <cfRule type="containsBlanks" dxfId="1317" priority="1572">
      <formula>LEN(TRIM(A106))=0</formula>
    </cfRule>
  </conditionalFormatting>
  <conditionalFormatting sqref="N106">
    <cfRule type="containsBlanks" dxfId="1316" priority="1565">
      <formula>LEN(TRIM(N106))=0</formula>
    </cfRule>
  </conditionalFormatting>
  <conditionalFormatting sqref="N106">
    <cfRule type="containsBlanks" dxfId="1315" priority="1566">
      <formula>LEN(TRIM(N106))=0</formula>
    </cfRule>
  </conditionalFormatting>
  <conditionalFormatting sqref="A106:B106">
    <cfRule type="containsBlanks" dxfId="1314" priority="1564">
      <formula>LEN(TRIM(A106))=0</formula>
    </cfRule>
  </conditionalFormatting>
  <conditionalFormatting sqref="D131">
    <cfRule type="containsBlanks" dxfId="1313" priority="1558">
      <formula>LEN(TRIM(D131))=0</formula>
    </cfRule>
  </conditionalFormatting>
  <conditionalFormatting sqref="F131">
    <cfRule type="containsBlanks" dxfId="1312" priority="1557">
      <formula>LEN(TRIM(F131))=0</formula>
    </cfRule>
  </conditionalFormatting>
  <conditionalFormatting sqref="G131">
    <cfRule type="containsBlanks" dxfId="1311" priority="1556">
      <formula>LEN(TRIM(G131))=0</formula>
    </cfRule>
  </conditionalFormatting>
  <conditionalFormatting sqref="O131:R131">
    <cfRule type="containsBlanks" dxfId="1310" priority="1554">
      <formula>LEN(TRIM(O131))=0</formula>
    </cfRule>
  </conditionalFormatting>
  <conditionalFormatting sqref="O131:R131">
    <cfRule type="containsBlanks" dxfId="1309" priority="1555">
      <formula>LEN(TRIM(O131))=0</formula>
    </cfRule>
  </conditionalFormatting>
  <conditionalFormatting sqref="S131:T131 E131 J131 L131 H131 S132:S134">
    <cfRule type="containsBlanks" dxfId="1308" priority="1560">
      <formula>LEN(TRIM(E131))=0</formula>
    </cfRule>
  </conditionalFormatting>
  <conditionalFormatting sqref="A131:B131">
    <cfRule type="containsBlanks" dxfId="1307" priority="1559">
      <formula>LEN(TRIM(A131))=0</formula>
    </cfRule>
  </conditionalFormatting>
  <conditionalFormatting sqref="N131">
    <cfRule type="containsBlanks" dxfId="1306" priority="1552">
      <formula>LEN(TRIM(N131))=0</formula>
    </cfRule>
  </conditionalFormatting>
  <conditionalFormatting sqref="N131">
    <cfRule type="containsBlanks" dxfId="1305" priority="1553">
      <formula>LEN(TRIM(N131))=0</formula>
    </cfRule>
  </conditionalFormatting>
  <conditionalFormatting sqref="C131">
    <cfRule type="containsBlanks" dxfId="1304" priority="1550">
      <formula>LEN(TRIM(C131))=0</formula>
    </cfRule>
  </conditionalFormatting>
  <conditionalFormatting sqref="E131">
    <cfRule type="containsBlanks" dxfId="1303" priority="1549">
      <formula>LEN(TRIM(E131))=0</formula>
    </cfRule>
  </conditionalFormatting>
  <conditionalFormatting sqref="S132:T132 E132 J132 L132 H132">
    <cfRule type="containsBlanks" dxfId="1302" priority="1548">
      <formula>LEN(TRIM(E132))=0</formula>
    </cfRule>
  </conditionalFormatting>
  <conditionalFormatting sqref="D132">
    <cfRule type="containsBlanks" dxfId="1301" priority="1545">
      <formula>LEN(TRIM(D132))=0</formula>
    </cfRule>
  </conditionalFormatting>
  <conditionalFormatting sqref="F132">
    <cfRule type="containsBlanks" dxfId="1300" priority="1544">
      <formula>LEN(TRIM(F132))=0</formula>
    </cfRule>
  </conditionalFormatting>
  <conditionalFormatting sqref="G132">
    <cfRule type="containsBlanks" dxfId="1299" priority="1543">
      <formula>LEN(TRIM(G132))=0</formula>
    </cfRule>
  </conditionalFormatting>
  <conditionalFormatting sqref="O132:R132">
    <cfRule type="containsBlanks" dxfId="1298" priority="1541">
      <formula>LEN(TRIM(O132))=0</formula>
    </cfRule>
  </conditionalFormatting>
  <conditionalFormatting sqref="O132:R132">
    <cfRule type="containsBlanks" dxfId="1297" priority="1542">
      <formula>LEN(TRIM(O132))=0</formula>
    </cfRule>
  </conditionalFormatting>
  <conditionalFormatting sqref="S132:T132 E132 J132 L132 H132">
    <cfRule type="containsBlanks" dxfId="1296" priority="1547">
      <formula>LEN(TRIM(E132))=0</formula>
    </cfRule>
  </conditionalFormatting>
  <conditionalFormatting sqref="A132:B132">
    <cfRule type="containsBlanks" dxfId="1295" priority="1546">
      <formula>LEN(TRIM(A132))=0</formula>
    </cfRule>
  </conditionalFormatting>
  <conditionalFormatting sqref="N132">
    <cfRule type="containsBlanks" dxfId="1294" priority="1539">
      <formula>LEN(TRIM(N132))=0</formula>
    </cfRule>
  </conditionalFormatting>
  <conditionalFormatting sqref="N132">
    <cfRule type="containsBlanks" dxfId="1293" priority="1540">
      <formula>LEN(TRIM(N132))=0</formula>
    </cfRule>
  </conditionalFormatting>
  <conditionalFormatting sqref="A132:B132">
    <cfRule type="containsBlanks" dxfId="1292" priority="1538">
      <formula>LEN(TRIM(A132))=0</formula>
    </cfRule>
  </conditionalFormatting>
  <conditionalFormatting sqref="C132">
    <cfRule type="containsBlanks" dxfId="1291" priority="1537">
      <formula>LEN(TRIM(C132))=0</formula>
    </cfRule>
  </conditionalFormatting>
  <conditionalFormatting sqref="E132">
    <cfRule type="containsBlanks" dxfId="1290" priority="1536">
      <formula>LEN(TRIM(E132))=0</formula>
    </cfRule>
  </conditionalFormatting>
  <conditionalFormatting sqref="T142 H142 E142 L142 J142">
    <cfRule type="containsBlanks" dxfId="1289" priority="1535">
      <formula>LEN(TRIM(E142))=0</formula>
    </cfRule>
  </conditionalFormatting>
  <conditionalFormatting sqref="F142">
    <cfRule type="containsBlanks" dxfId="1288" priority="1532">
      <formula>LEN(TRIM(F142))=0</formula>
    </cfRule>
  </conditionalFormatting>
  <conditionalFormatting sqref="G142">
    <cfRule type="containsBlanks" dxfId="1287" priority="1531">
      <formula>LEN(TRIM(G142))=0</formula>
    </cfRule>
  </conditionalFormatting>
  <conditionalFormatting sqref="O142:R142">
    <cfRule type="containsBlanks" dxfId="1286" priority="1529">
      <formula>LEN(TRIM(O142))=0</formula>
    </cfRule>
  </conditionalFormatting>
  <conditionalFormatting sqref="O142:R142">
    <cfRule type="containsBlanks" dxfId="1285" priority="1530">
      <formula>LEN(TRIM(O142))=0</formula>
    </cfRule>
  </conditionalFormatting>
  <conditionalFormatting sqref="H142 T142 E142 L142 J142">
    <cfRule type="containsBlanks" dxfId="1284" priority="1534">
      <formula>LEN(TRIM(E142))=0</formula>
    </cfRule>
  </conditionalFormatting>
  <conditionalFormatting sqref="A142:B142">
    <cfRule type="containsBlanks" dxfId="1283" priority="1533">
      <formula>LEN(TRIM(A142))=0</formula>
    </cfRule>
  </conditionalFormatting>
  <conditionalFormatting sqref="N142">
    <cfRule type="containsBlanks" dxfId="1282" priority="1527">
      <formula>LEN(TRIM(N142))=0</formula>
    </cfRule>
  </conditionalFormatting>
  <conditionalFormatting sqref="N142">
    <cfRule type="containsBlanks" dxfId="1281" priority="1528">
      <formula>LEN(TRIM(N142))=0</formula>
    </cfRule>
  </conditionalFormatting>
  <conditionalFormatting sqref="A142:B142">
    <cfRule type="containsBlanks" dxfId="1280" priority="1526">
      <formula>LEN(TRIM(A142))=0</formula>
    </cfRule>
  </conditionalFormatting>
  <conditionalFormatting sqref="C142">
    <cfRule type="containsBlanks" dxfId="1279" priority="1525">
      <formula>LEN(TRIM(C142))=0</formula>
    </cfRule>
  </conditionalFormatting>
  <conditionalFormatting sqref="C142">
    <cfRule type="containsBlanks" dxfId="1278" priority="1524">
      <formula>LEN(TRIM(C142))=0</formula>
    </cfRule>
  </conditionalFormatting>
  <conditionalFormatting sqref="E142">
    <cfRule type="containsBlanks" dxfId="1277" priority="1523">
      <formula>LEN(TRIM(E142))=0</formula>
    </cfRule>
  </conditionalFormatting>
  <conditionalFormatting sqref="T145 H145 E145 L145 J145">
    <cfRule type="containsBlanks" dxfId="1276" priority="1522">
      <formula>LEN(TRIM(E145))=0</formula>
    </cfRule>
  </conditionalFormatting>
  <conditionalFormatting sqref="F145">
    <cfRule type="containsBlanks" dxfId="1275" priority="1519">
      <formula>LEN(TRIM(F145))=0</formula>
    </cfRule>
  </conditionalFormatting>
  <conditionalFormatting sqref="G145">
    <cfRule type="containsBlanks" dxfId="1274" priority="1518">
      <formula>LEN(TRIM(G145))=0</formula>
    </cfRule>
  </conditionalFormatting>
  <conditionalFormatting sqref="O145:R145">
    <cfRule type="containsBlanks" dxfId="1273" priority="1516">
      <formula>LEN(TRIM(O145))=0</formula>
    </cfRule>
  </conditionalFormatting>
  <conditionalFormatting sqref="O145:R145">
    <cfRule type="containsBlanks" dxfId="1272" priority="1517">
      <formula>LEN(TRIM(O145))=0</formula>
    </cfRule>
  </conditionalFormatting>
  <conditionalFormatting sqref="H145 T145 E145 L145 J145">
    <cfRule type="containsBlanks" dxfId="1271" priority="1521">
      <formula>LEN(TRIM(E145))=0</formula>
    </cfRule>
  </conditionalFormatting>
  <conditionalFormatting sqref="A145:B145">
    <cfRule type="containsBlanks" dxfId="1270" priority="1520">
      <formula>LEN(TRIM(A145))=0</formula>
    </cfRule>
  </conditionalFormatting>
  <conditionalFormatting sqref="N145">
    <cfRule type="containsBlanks" dxfId="1269" priority="1514">
      <formula>LEN(TRIM(N145))=0</formula>
    </cfRule>
  </conditionalFormatting>
  <conditionalFormatting sqref="N145">
    <cfRule type="containsBlanks" dxfId="1268" priority="1515">
      <formula>LEN(TRIM(N145))=0</formula>
    </cfRule>
  </conditionalFormatting>
  <conditionalFormatting sqref="A145:B145">
    <cfRule type="containsBlanks" dxfId="1267" priority="1513">
      <formula>LEN(TRIM(A145))=0</formula>
    </cfRule>
  </conditionalFormatting>
  <conditionalFormatting sqref="C145">
    <cfRule type="containsBlanks" dxfId="1266" priority="1512">
      <formula>LEN(TRIM(C145))=0</formula>
    </cfRule>
  </conditionalFormatting>
  <conditionalFormatting sqref="C145">
    <cfRule type="containsBlanks" dxfId="1265" priority="1511">
      <formula>LEN(TRIM(C145))=0</formula>
    </cfRule>
  </conditionalFormatting>
  <conditionalFormatting sqref="E145">
    <cfRule type="containsBlanks" dxfId="1264" priority="1510">
      <formula>LEN(TRIM(E145))=0</formula>
    </cfRule>
  </conditionalFormatting>
  <conditionalFormatting sqref="T202:T203 H202:H203 E202:E203 L202:L203 J202:J203">
    <cfRule type="containsBlanks" dxfId="1263" priority="1509">
      <formula>LEN(TRIM(E202))=0</formula>
    </cfRule>
  </conditionalFormatting>
  <conditionalFormatting sqref="F202:F203">
    <cfRule type="containsBlanks" dxfId="1262" priority="1506">
      <formula>LEN(TRIM(F202))=0</formula>
    </cfRule>
  </conditionalFormatting>
  <conditionalFormatting sqref="G202:G203">
    <cfRule type="containsBlanks" dxfId="1261" priority="1505">
      <formula>LEN(TRIM(G202))=0</formula>
    </cfRule>
  </conditionalFormatting>
  <conditionalFormatting sqref="O202:R203">
    <cfRule type="containsBlanks" dxfId="1260" priority="1503">
      <formula>LEN(TRIM(O202))=0</formula>
    </cfRule>
  </conditionalFormatting>
  <conditionalFormatting sqref="O202:R203">
    <cfRule type="containsBlanks" dxfId="1259" priority="1504">
      <formula>LEN(TRIM(O202))=0</formula>
    </cfRule>
  </conditionalFormatting>
  <conditionalFormatting sqref="H202:H203 T202:T203 E202:E203 L202:L203 J202:J203">
    <cfRule type="containsBlanks" dxfId="1258" priority="1508">
      <formula>LEN(TRIM(E202))=0</formula>
    </cfRule>
  </conditionalFormatting>
  <conditionalFormatting sqref="A202:B203">
    <cfRule type="containsBlanks" dxfId="1257" priority="1507">
      <formula>LEN(TRIM(A202))=0</formula>
    </cfRule>
  </conditionalFormatting>
  <conditionalFormatting sqref="N202:N203">
    <cfRule type="containsBlanks" dxfId="1256" priority="1501">
      <formula>LEN(TRIM(N202))=0</formula>
    </cfRule>
  </conditionalFormatting>
  <conditionalFormatting sqref="N202:N203">
    <cfRule type="containsBlanks" dxfId="1255" priority="1502">
      <formula>LEN(TRIM(N202))=0</formula>
    </cfRule>
  </conditionalFormatting>
  <conditionalFormatting sqref="A202:B203">
    <cfRule type="containsBlanks" dxfId="1254" priority="1500">
      <formula>LEN(TRIM(A202))=0</formula>
    </cfRule>
  </conditionalFormatting>
  <conditionalFormatting sqref="C202:C203">
    <cfRule type="containsBlanks" dxfId="1253" priority="1499">
      <formula>LEN(TRIM(C202))=0</formula>
    </cfRule>
  </conditionalFormatting>
  <conditionalFormatting sqref="C202:C203">
    <cfRule type="containsBlanks" dxfId="1252" priority="1498">
      <formula>LEN(TRIM(C202))=0</formula>
    </cfRule>
  </conditionalFormatting>
  <conditionalFormatting sqref="E202:E203">
    <cfRule type="containsBlanks" dxfId="1251" priority="1497">
      <formula>LEN(TRIM(E202))=0</formula>
    </cfRule>
  </conditionalFormatting>
  <conditionalFormatting sqref="F204:F206">
    <cfRule type="containsBlanks" dxfId="1250" priority="1493">
      <formula>LEN(TRIM(F204))=0</formula>
    </cfRule>
  </conditionalFormatting>
  <conditionalFormatting sqref="G204:G206">
    <cfRule type="containsBlanks" dxfId="1249" priority="1492">
      <formula>LEN(TRIM(G204))=0</formula>
    </cfRule>
  </conditionalFormatting>
  <conditionalFormatting sqref="O204:R206">
    <cfRule type="containsBlanks" dxfId="1248" priority="1490">
      <formula>LEN(TRIM(O204))=0</formula>
    </cfRule>
  </conditionalFormatting>
  <conditionalFormatting sqref="O204:R206">
    <cfRule type="containsBlanks" dxfId="1247" priority="1491">
      <formula>LEN(TRIM(O204))=0</formula>
    </cfRule>
  </conditionalFormatting>
  <conditionalFormatting sqref="H204:H206 T204:T206 E204:E206 L204:L206 J204:J206">
    <cfRule type="containsBlanks" dxfId="1246" priority="1495">
      <formula>LEN(TRIM(E204))=0</formula>
    </cfRule>
  </conditionalFormatting>
  <conditionalFormatting sqref="A204:B206">
    <cfRule type="containsBlanks" dxfId="1245" priority="1494">
      <formula>LEN(TRIM(A204))=0</formula>
    </cfRule>
  </conditionalFormatting>
  <conditionalFormatting sqref="N204:N206">
    <cfRule type="containsBlanks" dxfId="1244" priority="1488">
      <formula>LEN(TRIM(N204))=0</formula>
    </cfRule>
  </conditionalFormatting>
  <conditionalFormatting sqref="N204:N206">
    <cfRule type="containsBlanks" dxfId="1243" priority="1489">
      <formula>LEN(TRIM(N204))=0</formula>
    </cfRule>
  </conditionalFormatting>
  <conditionalFormatting sqref="A204:B206">
    <cfRule type="containsBlanks" dxfId="1242" priority="1487">
      <formula>LEN(TRIM(A204))=0</formula>
    </cfRule>
  </conditionalFormatting>
  <conditionalFormatting sqref="C204:C206">
    <cfRule type="containsBlanks" dxfId="1241" priority="1486">
      <formula>LEN(TRIM(C204))=0</formula>
    </cfRule>
  </conditionalFormatting>
  <conditionalFormatting sqref="C204:C206">
    <cfRule type="containsBlanks" dxfId="1240" priority="1485">
      <formula>LEN(TRIM(C204))=0</formula>
    </cfRule>
  </conditionalFormatting>
  <conditionalFormatting sqref="E204:E206">
    <cfRule type="containsBlanks" dxfId="1239" priority="1484">
      <formula>LEN(TRIM(E204))=0</formula>
    </cfRule>
  </conditionalFormatting>
  <conditionalFormatting sqref="H221:H222 E221:E222 L221:L222 J221:J222 J224:J225 L224:L225 E224:E225 H225 E227 L227 J227 J229 L229 E229 T221:T229">
    <cfRule type="containsBlanks" dxfId="1238" priority="1483">
      <formula>LEN(TRIM(E221))=0</formula>
    </cfRule>
  </conditionalFormatting>
  <conditionalFormatting sqref="F221:F222 F224:F225 F227 F229">
    <cfRule type="containsBlanks" dxfId="1237" priority="1480">
      <formula>LEN(TRIM(F221))=0</formula>
    </cfRule>
  </conditionalFormatting>
  <conditionalFormatting sqref="G221:G222 G225">
    <cfRule type="containsBlanks" dxfId="1236" priority="1479">
      <formula>LEN(TRIM(G221))=0</formula>
    </cfRule>
  </conditionalFormatting>
  <conditionalFormatting sqref="O221:R222 O225:R225 O227:P227 O229:P229 O224:P224">
    <cfRule type="containsBlanks" dxfId="1235" priority="1477">
      <formula>LEN(TRIM(O221))=0</formula>
    </cfRule>
  </conditionalFormatting>
  <conditionalFormatting sqref="O221:R222 O225:R225 O227:P227 O229:P229 O224:P224">
    <cfRule type="containsBlanks" dxfId="1234" priority="1478">
      <formula>LEN(TRIM(O221))=0</formula>
    </cfRule>
  </conditionalFormatting>
  <conditionalFormatting sqref="H221:H222 E221:E222 L221:L222 J221:J222 J224:J225 L224:L225 E224:E225 H225 E227 L227 J227 J229 L229 E229 T221:T229">
    <cfRule type="containsBlanks" dxfId="1233" priority="1482">
      <formula>LEN(TRIM(E221))=0</formula>
    </cfRule>
  </conditionalFormatting>
  <conditionalFormatting sqref="A221:B229">
    <cfRule type="containsBlanks" dxfId="1232" priority="1481">
      <formula>LEN(TRIM(A221))=0</formula>
    </cfRule>
  </conditionalFormatting>
  <conditionalFormatting sqref="N221:N222 N224:N225 N227 N229">
    <cfRule type="containsBlanks" dxfId="1231" priority="1475">
      <formula>LEN(TRIM(N221))=0</formula>
    </cfRule>
  </conditionalFormatting>
  <conditionalFormatting sqref="N221:N222 N224:N225 N227 N229">
    <cfRule type="containsBlanks" dxfId="1230" priority="1476">
      <formula>LEN(TRIM(N221))=0</formula>
    </cfRule>
  </conditionalFormatting>
  <conditionalFormatting sqref="A221:B229">
    <cfRule type="containsBlanks" dxfId="1229" priority="1474">
      <formula>LEN(TRIM(A221))=0</formula>
    </cfRule>
  </conditionalFormatting>
  <conditionalFormatting sqref="C221:C229">
    <cfRule type="containsBlanks" dxfId="1228" priority="1473">
      <formula>LEN(TRIM(C221))=0</formula>
    </cfRule>
  </conditionalFormatting>
  <conditionalFormatting sqref="C221:C229">
    <cfRule type="containsBlanks" dxfId="1227" priority="1472">
      <formula>LEN(TRIM(C221))=0</formula>
    </cfRule>
  </conditionalFormatting>
  <conditionalFormatting sqref="E221:E222 E224:E225 E227 E229">
    <cfRule type="containsBlanks" dxfId="1226" priority="1471">
      <formula>LEN(TRIM(E221))=0</formula>
    </cfRule>
  </conditionalFormatting>
  <conditionalFormatting sqref="T238">
    <cfRule type="containsBlanks" dxfId="1225" priority="1470">
      <formula>LEN(TRIM(T238))=0</formula>
    </cfRule>
  </conditionalFormatting>
  <conditionalFormatting sqref="C238">
    <cfRule type="containsBlanks" dxfId="1224" priority="1466">
      <formula>LEN(TRIM(C238))=0</formula>
    </cfRule>
  </conditionalFormatting>
  <conditionalFormatting sqref="A238:B238">
    <cfRule type="containsBlanks" dxfId="1223" priority="1467">
      <formula>LEN(TRIM(A238))=0</formula>
    </cfRule>
  </conditionalFormatting>
  <conditionalFormatting sqref="T238">
    <cfRule type="containsBlanks" dxfId="1222" priority="1469">
      <formula>LEN(TRIM(T238))=0</formula>
    </cfRule>
  </conditionalFormatting>
  <conditionalFormatting sqref="A238:B238">
    <cfRule type="containsBlanks" dxfId="1221" priority="1468">
      <formula>LEN(TRIM(A238))=0</formula>
    </cfRule>
  </conditionalFormatting>
  <conditionalFormatting sqref="C238">
    <cfRule type="containsBlanks" dxfId="1220" priority="1465">
      <formula>LEN(TRIM(C238))=0</formula>
    </cfRule>
  </conditionalFormatting>
  <conditionalFormatting sqref="T244:T246 H244:H246 E244:E246 L244:L246 J244:J246">
    <cfRule type="containsBlanks" dxfId="1219" priority="1464">
      <formula>LEN(TRIM(E244))=0</formula>
    </cfRule>
  </conditionalFormatting>
  <conditionalFormatting sqref="F244:F246">
    <cfRule type="containsBlanks" dxfId="1218" priority="1461">
      <formula>LEN(TRIM(F244))=0</formula>
    </cfRule>
  </conditionalFormatting>
  <conditionalFormatting sqref="G244:G246">
    <cfRule type="containsBlanks" dxfId="1217" priority="1460">
      <formula>LEN(TRIM(G244))=0</formula>
    </cfRule>
  </conditionalFormatting>
  <conditionalFormatting sqref="O244:R246">
    <cfRule type="containsBlanks" dxfId="1216" priority="1458">
      <formula>LEN(TRIM(O244))=0</formula>
    </cfRule>
  </conditionalFormatting>
  <conditionalFormatting sqref="O244:R246">
    <cfRule type="containsBlanks" dxfId="1215" priority="1459">
      <formula>LEN(TRIM(O244))=0</formula>
    </cfRule>
  </conditionalFormatting>
  <conditionalFormatting sqref="H244:H246 T244:T246 E244:E246 L244:L246 J244:J246">
    <cfRule type="containsBlanks" dxfId="1214" priority="1463">
      <formula>LEN(TRIM(E244))=0</formula>
    </cfRule>
  </conditionalFormatting>
  <conditionalFormatting sqref="A244:B246">
    <cfRule type="containsBlanks" dxfId="1213" priority="1462">
      <formula>LEN(TRIM(A244))=0</formula>
    </cfRule>
  </conditionalFormatting>
  <conditionalFormatting sqref="N244:N246">
    <cfRule type="containsBlanks" dxfId="1212" priority="1457">
      <formula>LEN(TRIM(N244))=0</formula>
    </cfRule>
  </conditionalFormatting>
  <conditionalFormatting sqref="A244:B246">
    <cfRule type="containsBlanks" dxfId="1211" priority="1455">
      <formula>LEN(TRIM(A244))=0</formula>
    </cfRule>
  </conditionalFormatting>
  <conditionalFormatting sqref="C244:C246">
    <cfRule type="containsBlanks" dxfId="1210" priority="1454">
      <formula>LEN(TRIM(C244))=0</formula>
    </cfRule>
  </conditionalFormatting>
  <conditionalFormatting sqref="C244:C246">
    <cfRule type="containsBlanks" dxfId="1209" priority="1453">
      <formula>LEN(TRIM(C244))=0</formula>
    </cfRule>
  </conditionalFormatting>
  <conditionalFormatting sqref="E244:E246">
    <cfRule type="containsBlanks" dxfId="1208" priority="1452">
      <formula>LEN(TRIM(E244))=0</formula>
    </cfRule>
  </conditionalFormatting>
  <conditionalFormatting sqref="S259:T261 H259:H261 E259:E261 L259:L261 J259:J261">
    <cfRule type="containsBlanks" dxfId="1207" priority="1451">
      <formula>LEN(TRIM(E259))=0</formula>
    </cfRule>
  </conditionalFormatting>
  <conditionalFormatting sqref="F259:F261">
    <cfRule type="containsBlanks" dxfId="1206" priority="1448">
      <formula>LEN(TRIM(F259))=0</formula>
    </cfRule>
  </conditionalFormatting>
  <conditionalFormatting sqref="G259:G261">
    <cfRule type="containsBlanks" dxfId="1205" priority="1447">
      <formula>LEN(TRIM(G259))=0</formula>
    </cfRule>
  </conditionalFormatting>
  <conditionalFormatting sqref="O259:R261">
    <cfRule type="containsBlanks" dxfId="1204" priority="1446">
      <formula>LEN(TRIM(O259))=0</formula>
    </cfRule>
  </conditionalFormatting>
  <conditionalFormatting sqref="H259:H261 S259:T261 E259:E261 L259:L261 J259:J261">
    <cfRule type="containsBlanks" dxfId="1203" priority="1450">
      <formula>LEN(TRIM(E259))=0</formula>
    </cfRule>
  </conditionalFormatting>
  <conditionalFormatting sqref="A259:B261">
    <cfRule type="containsBlanks" dxfId="1202" priority="1449">
      <formula>LEN(TRIM(A259))=0</formula>
    </cfRule>
  </conditionalFormatting>
  <conditionalFormatting sqref="N259:N261">
    <cfRule type="containsBlanks" dxfId="1201" priority="1443">
      <formula>LEN(TRIM(N259))=0</formula>
    </cfRule>
  </conditionalFormatting>
  <conditionalFormatting sqref="C259:C261">
    <cfRule type="containsBlanks" dxfId="1200" priority="1441">
      <formula>LEN(TRIM(C259))=0</formula>
    </cfRule>
  </conditionalFormatting>
  <conditionalFormatting sqref="C259:C261">
    <cfRule type="containsBlanks" dxfId="1199" priority="1440">
      <formula>LEN(TRIM(C259))=0</formula>
    </cfRule>
  </conditionalFormatting>
  <conditionalFormatting sqref="E259:E261">
    <cfRule type="containsBlanks" dxfId="1198" priority="1439">
      <formula>LEN(TRIM(E259))=0</formula>
    </cfRule>
  </conditionalFormatting>
  <conditionalFormatting sqref="J268:J269 L268:L269 H268:H269 E268:E269 T268:T269">
    <cfRule type="containsBlanks" dxfId="1197" priority="1438">
      <formula>LEN(TRIM(E268))=0</formula>
    </cfRule>
  </conditionalFormatting>
  <conditionalFormatting sqref="D268:D269">
    <cfRule type="containsBlanks" dxfId="1196" priority="1435">
      <formula>LEN(TRIM(D268))=0</formula>
    </cfRule>
  </conditionalFormatting>
  <conditionalFormatting sqref="F268:F269">
    <cfRule type="containsBlanks" dxfId="1195" priority="1434">
      <formula>LEN(TRIM(F268))=0</formula>
    </cfRule>
  </conditionalFormatting>
  <conditionalFormatting sqref="G268:G269">
    <cfRule type="containsBlanks" dxfId="1194" priority="1433">
      <formula>LEN(TRIM(G268))=0</formula>
    </cfRule>
  </conditionalFormatting>
  <conditionalFormatting sqref="O268:R269">
    <cfRule type="containsBlanks" dxfId="1193" priority="1431">
      <formula>LEN(TRIM(O268))=0</formula>
    </cfRule>
  </conditionalFormatting>
  <conditionalFormatting sqref="O268:R269">
    <cfRule type="containsBlanks" dxfId="1192" priority="1432">
      <formula>LEN(TRIM(O268))=0</formula>
    </cfRule>
  </conditionalFormatting>
  <conditionalFormatting sqref="J268:J269 L268:L269 H268:H269 T268:T269 E268:E269">
    <cfRule type="containsBlanks" dxfId="1191" priority="1437">
      <formula>LEN(TRIM(E268))=0</formula>
    </cfRule>
  </conditionalFormatting>
  <conditionalFormatting sqref="A268:B269">
    <cfRule type="containsBlanks" dxfId="1190" priority="1436">
      <formula>LEN(TRIM(A268))=0</formula>
    </cfRule>
  </conditionalFormatting>
  <conditionalFormatting sqref="N268:N269">
    <cfRule type="containsBlanks" dxfId="1189" priority="1429">
      <formula>LEN(TRIM(N268))=0</formula>
    </cfRule>
  </conditionalFormatting>
  <conditionalFormatting sqref="N268:N269">
    <cfRule type="containsBlanks" dxfId="1188" priority="1430">
      <formula>LEN(TRIM(N268))=0</formula>
    </cfRule>
  </conditionalFormatting>
  <conditionalFormatting sqref="A268:B269">
    <cfRule type="containsBlanks" dxfId="1187" priority="1428">
      <formula>LEN(TRIM(A268))=0</formula>
    </cfRule>
  </conditionalFormatting>
  <conditionalFormatting sqref="C268:C269">
    <cfRule type="containsBlanks" dxfId="1186" priority="1427">
      <formula>LEN(TRIM(C268))=0</formula>
    </cfRule>
  </conditionalFormatting>
  <conditionalFormatting sqref="E268:E269">
    <cfRule type="containsBlanks" dxfId="1185" priority="1426">
      <formula>LEN(TRIM(E268))=0</formula>
    </cfRule>
  </conditionalFormatting>
  <conditionalFormatting sqref="J271 L271 H271 E271 T271:T272">
    <cfRule type="containsBlanks" dxfId="1184" priority="1425">
      <formula>LEN(TRIM(E271))=0</formula>
    </cfRule>
  </conditionalFormatting>
  <conditionalFormatting sqref="D271:D272 E272:R272">
    <cfRule type="containsBlanks" dxfId="1183" priority="1422">
      <formula>LEN(TRIM(D271))=0</formula>
    </cfRule>
  </conditionalFormatting>
  <conditionalFormatting sqref="F271">
    <cfRule type="containsBlanks" dxfId="1182" priority="1421">
      <formula>LEN(TRIM(F271))=0</formula>
    </cfRule>
  </conditionalFormatting>
  <conditionalFormatting sqref="G271">
    <cfRule type="containsBlanks" dxfId="1181" priority="1420">
      <formula>LEN(TRIM(G271))=0</formula>
    </cfRule>
  </conditionalFormatting>
  <conditionalFormatting sqref="O271:R271">
    <cfRule type="containsBlanks" dxfId="1180" priority="1418">
      <formula>LEN(TRIM(O271))=0</formula>
    </cfRule>
  </conditionalFormatting>
  <conditionalFormatting sqref="O271:R271">
    <cfRule type="containsBlanks" dxfId="1179" priority="1419">
      <formula>LEN(TRIM(O271))=0</formula>
    </cfRule>
  </conditionalFormatting>
  <conditionalFormatting sqref="J271 L271 H271 T271:T272 E271">
    <cfRule type="containsBlanks" dxfId="1178" priority="1424">
      <formula>LEN(TRIM(E271))=0</formula>
    </cfRule>
  </conditionalFormatting>
  <conditionalFormatting sqref="A271:B272">
    <cfRule type="containsBlanks" dxfId="1177" priority="1423">
      <formula>LEN(TRIM(A271))=0</formula>
    </cfRule>
  </conditionalFormatting>
  <conditionalFormatting sqref="N271">
    <cfRule type="containsBlanks" dxfId="1176" priority="1416">
      <formula>LEN(TRIM(N271))=0</formula>
    </cfRule>
  </conditionalFormatting>
  <conditionalFormatting sqref="N271">
    <cfRule type="containsBlanks" dxfId="1175" priority="1417">
      <formula>LEN(TRIM(N271))=0</formula>
    </cfRule>
  </conditionalFormatting>
  <conditionalFormatting sqref="A271:B272">
    <cfRule type="containsBlanks" dxfId="1174" priority="1415">
      <formula>LEN(TRIM(A271))=0</formula>
    </cfRule>
  </conditionalFormatting>
  <conditionalFormatting sqref="C271:C272">
    <cfRule type="containsBlanks" dxfId="1173" priority="1414">
      <formula>LEN(TRIM(C271))=0</formula>
    </cfRule>
  </conditionalFormatting>
  <conditionalFormatting sqref="E271">
    <cfRule type="containsBlanks" dxfId="1172" priority="1413">
      <formula>LEN(TRIM(E271))=0</formula>
    </cfRule>
  </conditionalFormatting>
  <conditionalFormatting sqref="J324:J325 L324:L325 H324:H325 E324:E325 T324:T325">
    <cfRule type="containsBlanks" dxfId="1171" priority="1412">
      <formula>LEN(TRIM(E324))=0</formula>
    </cfRule>
  </conditionalFormatting>
  <conditionalFormatting sqref="D324:D325">
    <cfRule type="containsBlanks" dxfId="1170" priority="1409">
      <formula>LEN(TRIM(D324))=0</formula>
    </cfRule>
  </conditionalFormatting>
  <conditionalFormatting sqref="F324:F325">
    <cfRule type="containsBlanks" dxfId="1169" priority="1408">
      <formula>LEN(TRIM(F324))=0</formula>
    </cfRule>
  </conditionalFormatting>
  <conditionalFormatting sqref="G324:G325">
    <cfRule type="containsBlanks" dxfId="1168" priority="1407">
      <formula>LEN(TRIM(G324))=0</formula>
    </cfRule>
  </conditionalFormatting>
  <conditionalFormatting sqref="O324:R325">
    <cfRule type="containsBlanks" dxfId="1167" priority="1405">
      <formula>LEN(TRIM(O324))=0</formula>
    </cfRule>
  </conditionalFormatting>
  <conditionalFormatting sqref="O324:R325">
    <cfRule type="containsBlanks" dxfId="1166" priority="1406">
      <formula>LEN(TRIM(O324))=0</formula>
    </cfRule>
  </conditionalFormatting>
  <conditionalFormatting sqref="J324:J325 L324:L325 H324:H325 T324:T325 E324:E325">
    <cfRule type="containsBlanks" dxfId="1165" priority="1411">
      <formula>LEN(TRIM(E324))=0</formula>
    </cfRule>
  </conditionalFormatting>
  <conditionalFormatting sqref="A324:B325">
    <cfRule type="containsBlanks" dxfId="1164" priority="1410">
      <formula>LEN(TRIM(A324))=0</formula>
    </cfRule>
  </conditionalFormatting>
  <conditionalFormatting sqref="N324:N325">
    <cfRule type="containsBlanks" dxfId="1163" priority="1403">
      <formula>LEN(TRIM(N324))=0</formula>
    </cfRule>
  </conditionalFormatting>
  <conditionalFormatting sqref="N324:N325">
    <cfRule type="containsBlanks" dxfId="1162" priority="1404">
      <formula>LEN(TRIM(N324))=0</formula>
    </cfRule>
  </conditionalFormatting>
  <conditionalFormatting sqref="A324:B325">
    <cfRule type="containsBlanks" dxfId="1161" priority="1402">
      <formula>LEN(TRIM(A324))=0</formula>
    </cfRule>
  </conditionalFormatting>
  <conditionalFormatting sqref="C324:C325">
    <cfRule type="containsBlanks" dxfId="1160" priority="1401">
      <formula>LEN(TRIM(C324))=0</formula>
    </cfRule>
  </conditionalFormatting>
  <conditionalFormatting sqref="E324:E325">
    <cfRule type="containsBlanks" dxfId="1159" priority="1400">
      <formula>LEN(TRIM(E324))=0</formula>
    </cfRule>
  </conditionalFormatting>
  <conditionalFormatting sqref="J326 L326 H326 E326 T326">
    <cfRule type="containsBlanks" dxfId="1158" priority="1399">
      <formula>LEN(TRIM(E326))=0</formula>
    </cfRule>
  </conditionalFormatting>
  <conditionalFormatting sqref="D326">
    <cfRule type="containsBlanks" dxfId="1157" priority="1396">
      <formula>LEN(TRIM(D326))=0</formula>
    </cfRule>
  </conditionalFormatting>
  <conditionalFormatting sqref="F326">
    <cfRule type="containsBlanks" dxfId="1156" priority="1395">
      <formula>LEN(TRIM(F326))=0</formula>
    </cfRule>
  </conditionalFormatting>
  <conditionalFormatting sqref="G326">
    <cfRule type="containsBlanks" dxfId="1155" priority="1394">
      <formula>LEN(TRIM(G326))=0</formula>
    </cfRule>
  </conditionalFormatting>
  <conditionalFormatting sqref="O326:R326">
    <cfRule type="containsBlanks" dxfId="1154" priority="1392">
      <formula>LEN(TRIM(O326))=0</formula>
    </cfRule>
  </conditionalFormatting>
  <conditionalFormatting sqref="O326:R326">
    <cfRule type="containsBlanks" dxfId="1153" priority="1393">
      <formula>LEN(TRIM(O326))=0</formula>
    </cfRule>
  </conditionalFormatting>
  <conditionalFormatting sqref="J326 L326 H326 T326 E326">
    <cfRule type="containsBlanks" dxfId="1152" priority="1398">
      <formula>LEN(TRIM(E326))=0</formula>
    </cfRule>
  </conditionalFormatting>
  <conditionalFormatting sqref="A326:B326">
    <cfRule type="containsBlanks" dxfId="1151" priority="1397">
      <formula>LEN(TRIM(A326))=0</formula>
    </cfRule>
  </conditionalFormatting>
  <conditionalFormatting sqref="N326">
    <cfRule type="containsBlanks" dxfId="1150" priority="1390">
      <formula>LEN(TRIM(N326))=0</formula>
    </cfRule>
  </conditionalFormatting>
  <conditionalFormatting sqref="A326:B326">
    <cfRule type="containsBlanks" dxfId="1149" priority="1389">
      <formula>LEN(TRIM(A326))=0</formula>
    </cfRule>
  </conditionalFormatting>
  <conditionalFormatting sqref="C326">
    <cfRule type="containsBlanks" dxfId="1148" priority="1388">
      <formula>LEN(TRIM(C326))=0</formula>
    </cfRule>
  </conditionalFormatting>
  <conditionalFormatting sqref="E326">
    <cfRule type="containsBlanks" dxfId="1147" priority="1387">
      <formula>LEN(TRIM(E326))=0</formula>
    </cfRule>
  </conditionalFormatting>
  <conditionalFormatting sqref="J329:J330 L329:L330 H329:H330 E329:E330 T329:T331">
    <cfRule type="containsBlanks" dxfId="1146" priority="1386">
      <formula>LEN(TRIM(E329))=0</formula>
    </cfRule>
  </conditionalFormatting>
  <conditionalFormatting sqref="D329:D331 E331:R331">
    <cfRule type="containsBlanks" dxfId="1145" priority="1383">
      <formula>LEN(TRIM(D329))=0</formula>
    </cfRule>
  </conditionalFormatting>
  <conditionalFormatting sqref="F329:F330">
    <cfRule type="containsBlanks" dxfId="1144" priority="1382">
      <formula>LEN(TRIM(F329))=0</formula>
    </cfRule>
  </conditionalFormatting>
  <conditionalFormatting sqref="G329:G330">
    <cfRule type="containsBlanks" dxfId="1143" priority="1381">
      <formula>LEN(TRIM(G329))=0</formula>
    </cfRule>
  </conditionalFormatting>
  <conditionalFormatting sqref="O329:R330">
    <cfRule type="containsBlanks" dxfId="1142" priority="1379">
      <formula>LEN(TRIM(O329))=0</formula>
    </cfRule>
  </conditionalFormatting>
  <conditionalFormatting sqref="O329:R330">
    <cfRule type="containsBlanks" dxfId="1141" priority="1380">
      <formula>LEN(TRIM(O329))=0</formula>
    </cfRule>
  </conditionalFormatting>
  <conditionalFormatting sqref="J329:J330 L329:L330 H329:H330 T329:T331 E329:E330">
    <cfRule type="containsBlanks" dxfId="1140" priority="1385">
      <formula>LEN(TRIM(E329))=0</formula>
    </cfRule>
  </conditionalFormatting>
  <conditionalFormatting sqref="A329:B331">
    <cfRule type="containsBlanks" dxfId="1139" priority="1384">
      <formula>LEN(TRIM(A329))=0</formula>
    </cfRule>
  </conditionalFormatting>
  <conditionalFormatting sqref="N329:N330">
    <cfRule type="containsBlanks" dxfId="1138" priority="1377">
      <formula>LEN(TRIM(N329))=0</formula>
    </cfRule>
  </conditionalFormatting>
  <conditionalFormatting sqref="N329:N330">
    <cfRule type="containsBlanks" dxfId="1137" priority="1378">
      <formula>LEN(TRIM(N329))=0</formula>
    </cfRule>
  </conditionalFormatting>
  <conditionalFormatting sqref="A329:B331">
    <cfRule type="containsBlanks" dxfId="1136" priority="1376">
      <formula>LEN(TRIM(A329))=0</formula>
    </cfRule>
  </conditionalFormatting>
  <conditionalFormatting sqref="C329:C331">
    <cfRule type="containsBlanks" dxfId="1135" priority="1375">
      <formula>LEN(TRIM(C329))=0</formula>
    </cfRule>
  </conditionalFormatting>
  <conditionalFormatting sqref="J338:J339 L338:L339 H338:H339 E338:E339 T338:T339">
    <cfRule type="containsBlanks" dxfId="1134" priority="1373">
      <formula>LEN(TRIM(E338))=0</formula>
    </cfRule>
  </conditionalFormatting>
  <conditionalFormatting sqref="D338:D339">
    <cfRule type="containsBlanks" dxfId="1133" priority="1370">
      <formula>LEN(TRIM(D338))=0</formula>
    </cfRule>
  </conditionalFormatting>
  <conditionalFormatting sqref="F338:F339">
    <cfRule type="containsBlanks" dxfId="1132" priority="1369">
      <formula>LEN(TRIM(F338))=0</formula>
    </cfRule>
  </conditionalFormatting>
  <conditionalFormatting sqref="G338:G339">
    <cfRule type="containsBlanks" dxfId="1131" priority="1368">
      <formula>LEN(TRIM(G338))=0</formula>
    </cfRule>
  </conditionalFormatting>
  <conditionalFormatting sqref="O338:R339">
    <cfRule type="containsBlanks" dxfId="1130" priority="1366">
      <formula>LEN(TRIM(O338))=0</formula>
    </cfRule>
  </conditionalFormatting>
  <conditionalFormatting sqref="O338:R339">
    <cfRule type="containsBlanks" dxfId="1129" priority="1367">
      <formula>LEN(TRIM(O338))=0</formula>
    </cfRule>
  </conditionalFormatting>
  <conditionalFormatting sqref="J338:J339 L338:L339 H338:H339 T338:T339 E338:E339">
    <cfRule type="containsBlanks" dxfId="1128" priority="1372">
      <formula>LEN(TRIM(E338))=0</formula>
    </cfRule>
  </conditionalFormatting>
  <conditionalFormatting sqref="A338:B339">
    <cfRule type="containsBlanks" dxfId="1127" priority="1371">
      <formula>LEN(TRIM(A338))=0</formula>
    </cfRule>
  </conditionalFormatting>
  <conditionalFormatting sqref="N338:N339">
    <cfRule type="containsBlanks" dxfId="1126" priority="1364">
      <formula>LEN(TRIM(N338))=0</formula>
    </cfRule>
  </conditionalFormatting>
  <conditionalFormatting sqref="N338:N339">
    <cfRule type="containsBlanks" dxfId="1125" priority="1365">
      <formula>LEN(TRIM(N338))=0</formula>
    </cfRule>
  </conditionalFormatting>
  <conditionalFormatting sqref="A338:B339">
    <cfRule type="containsBlanks" dxfId="1124" priority="1363">
      <formula>LEN(TRIM(A338))=0</formula>
    </cfRule>
  </conditionalFormatting>
  <conditionalFormatting sqref="E338:E339">
    <cfRule type="containsBlanks" dxfId="1123" priority="1361">
      <formula>LEN(TRIM(E338))=0</formula>
    </cfRule>
  </conditionalFormatting>
  <conditionalFormatting sqref="J357 L357 E357 T356:T358">
    <cfRule type="containsBlanks" dxfId="1122" priority="1360">
      <formula>LEN(TRIM(E356))=0</formula>
    </cfRule>
  </conditionalFormatting>
  <conditionalFormatting sqref="D356:D358 E356:R356 E358:R358">
    <cfRule type="containsBlanks" dxfId="1121" priority="1357">
      <formula>LEN(TRIM(D356))=0</formula>
    </cfRule>
  </conditionalFormatting>
  <conditionalFormatting sqref="O357:P357">
    <cfRule type="containsBlanks" dxfId="1120" priority="1354">
      <formula>LEN(TRIM(O357))=0</formula>
    </cfRule>
  </conditionalFormatting>
  <conditionalFormatting sqref="O357:P357">
    <cfRule type="containsBlanks" dxfId="1119" priority="1355">
      <formula>LEN(TRIM(O357))=0</formula>
    </cfRule>
  </conditionalFormatting>
  <conditionalFormatting sqref="J357 L357 E357 T356:T358">
    <cfRule type="containsBlanks" dxfId="1118" priority="1359">
      <formula>LEN(TRIM(E356))=0</formula>
    </cfRule>
  </conditionalFormatting>
  <conditionalFormatting sqref="A356:B358">
    <cfRule type="containsBlanks" dxfId="1117" priority="1358">
      <formula>LEN(TRIM(A356))=0</formula>
    </cfRule>
  </conditionalFormatting>
  <conditionalFormatting sqref="N357">
    <cfRule type="containsBlanks" dxfId="1116" priority="1352">
      <formula>LEN(TRIM(N357))=0</formula>
    </cfRule>
  </conditionalFormatting>
  <conditionalFormatting sqref="N357">
    <cfRule type="containsBlanks" dxfId="1115" priority="1353">
      <formula>LEN(TRIM(N357))=0</formula>
    </cfRule>
  </conditionalFormatting>
  <conditionalFormatting sqref="A356:B358">
    <cfRule type="containsBlanks" dxfId="1114" priority="1351">
      <formula>LEN(TRIM(A356))=0</formula>
    </cfRule>
  </conditionalFormatting>
  <conditionalFormatting sqref="C356:C358">
    <cfRule type="containsBlanks" dxfId="1113" priority="1350">
      <formula>LEN(TRIM(C356))=0</formula>
    </cfRule>
  </conditionalFormatting>
  <conditionalFormatting sqref="E357">
    <cfRule type="containsBlanks" dxfId="1112" priority="1349">
      <formula>LEN(TRIM(E357))=0</formula>
    </cfRule>
  </conditionalFormatting>
  <conditionalFormatting sqref="T380">
    <cfRule type="containsBlanks" dxfId="1111" priority="1348">
      <formula>LEN(TRIM(T380))=0</formula>
    </cfRule>
  </conditionalFormatting>
  <conditionalFormatting sqref="D380:R380">
    <cfRule type="containsBlanks" dxfId="1110" priority="1345">
      <formula>LEN(TRIM(D380))=0</formula>
    </cfRule>
  </conditionalFormatting>
  <conditionalFormatting sqref="T380">
    <cfRule type="containsBlanks" dxfId="1109" priority="1347">
      <formula>LEN(TRIM(T380))=0</formula>
    </cfRule>
  </conditionalFormatting>
  <conditionalFormatting sqref="A380:B380">
    <cfRule type="containsBlanks" dxfId="1108" priority="1346">
      <formula>LEN(TRIM(A380))=0</formula>
    </cfRule>
  </conditionalFormatting>
  <conditionalFormatting sqref="A380:B380">
    <cfRule type="containsBlanks" dxfId="1107" priority="1344">
      <formula>LEN(TRIM(A380))=0</formula>
    </cfRule>
  </conditionalFormatting>
  <conditionalFormatting sqref="C380">
    <cfRule type="containsBlanks" dxfId="1106" priority="1343">
      <formula>LEN(TRIM(C380))=0</formula>
    </cfRule>
  </conditionalFormatting>
  <conditionalFormatting sqref="J414 L414 H414 E414 T414">
    <cfRule type="containsBlanks" dxfId="1105" priority="1342">
      <formula>LEN(TRIM(E414))=0</formula>
    </cfRule>
  </conditionalFormatting>
  <conditionalFormatting sqref="D414">
    <cfRule type="containsBlanks" dxfId="1104" priority="1339">
      <formula>LEN(TRIM(D414))=0</formula>
    </cfRule>
  </conditionalFormatting>
  <conditionalFormatting sqref="F414">
    <cfRule type="containsBlanks" dxfId="1103" priority="1338">
      <formula>LEN(TRIM(F414))=0</formula>
    </cfRule>
  </conditionalFormatting>
  <conditionalFormatting sqref="G414">
    <cfRule type="containsBlanks" dxfId="1102" priority="1337">
      <formula>LEN(TRIM(G414))=0</formula>
    </cfRule>
  </conditionalFormatting>
  <conditionalFormatting sqref="O414:R414">
    <cfRule type="containsBlanks" dxfId="1101" priority="1335">
      <formula>LEN(TRIM(O414))=0</formula>
    </cfRule>
  </conditionalFormatting>
  <conditionalFormatting sqref="O414:R414">
    <cfRule type="containsBlanks" dxfId="1100" priority="1336">
      <formula>LEN(TRIM(O414))=0</formula>
    </cfRule>
  </conditionalFormatting>
  <conditionalFormatting sqref="J414 L414 H414 T414 E414">
    <cfRule type="containsBlanks" dxfId="1099" priority="1341">
      <formula>LEN(TRIM(E414))=0</formula>
    </cfRule>
  </conditionalFormatting>
  <conditionalFormatting sqref="A414:B414">
    <cfRule type="containsBlanks" dxfId="1098" priority="1340">
      <formula>LEN(TRIM(A414))=0</formula>
    </cfRule>
  </conditionalFormatting>
  <conditionalFormatting sqref="N414">
    <cfRule type="containsBlanks" dxfId="1097" priority="1333">
      <formula>LEN(TRIM(N414))=0</formula>
    </cfRule>
  </conditionalFormatting>
  <conditionalFormatting sqref="N414">
    <cfRule type="containsBlanks" dxfId="1096" priority="1334">
      <formula>LEN(TRIM(N414))=0</formula>
    </cfRule>
  </conditionalFormatting>
  <conditionalFormatting sqref="A414:B414">
    <cfRule type="containsBlanks" dxfId="1095" priority="1332">
      <formula>LEN(TRIM(A414))=0</formula>
    </cfRule>
  </conditionalFormatting>
  <conditionalFormatting sqref="C414">
    <cfRule type="containsBlanks" dxfId="1094" priority="1331">
      <formula>LEN(TRIM(C414))=0</formula>
    </cfRule>
  </conditionalFormatting>
  <conditionalFormatting sqref="J415:J417 L415:L417 H415:H417 E415:E417 T415:T417">
    <cfRule type="containsBlanks" dxfId="1093" priority="1329">
      <formula>LEN(TRIM(E415))=0</formula>
    </cfRule>
  </conditionalFormatting>
  <conditionalFormatting sqref="D415:D417">
    <cfRule type="containsBlanks" dxfId="1092" priority="1326">
      <formula>LEN(TRIM(D415))=0</formula>
    </cfRule>
  </conditionalFormatting>
  <conditionalFormatting sqref="F415:F417">
    <cfRule type="containsBlanks" dxfId="1091" priority="1325">
      <formula>LEN(TRIM(F415))=0</formula>
    </cfRule>
  </conditionalFormatting>
  <conditionalFormatting sqref="G415:G417">
    <cfRule type="containsBlanks" dxfId="1090" priority="1324">
      <formula>LEN(TRIM(G415))=0</formula>
    </cfRule>
  </conditionalFormatting>
  <conditionalFormatting sqref="O415:R417">
    <cfRule type="containsBlanks" dxfId="1089" priority="1322">
      <formula>LEN(TRIM(O415))=0</formula>
    </cfRule>
  </conditionalFormatting>
  <conditionalFormatting sqref="O415:R417">
    <cfRule type="containsBlanks" dxfId="1088" priority="1323">
      <formula>LEN(TRIM(O415))=0</formula>
    </cfRule>
  </conditionalFormatting>
  <conditionalFormatting sqref="J415:J417 L415:L417 H415:H417 T415:T417 E415:E417">
    <cfRule type="containsBlanks" dxfId="1087" priority="1328">
      <formula>LEN(TRIM(E415))=0</formula>
    </cfRule>
  </conditionalFormatting>
  <conditionalFormatting sqref="A415:B417">
    <cfRule type="containsBlanks" dxfId="1086" priority="1327">
      <formula>LEN(TRIM(A415))=0</formula>
    </cfRule>
  </conditionalFormatting>
  <conditionalFormatting sqref="N415:N417">
    <cfRule type="containsBlanks" dxfId="1085" priority="1320">
      <formula>LEN(TRIM(N415))=0</formula>
    </cfRule>
  </conditionalFormatting>
  <conditionalFormatting sqref="N415:N417">
    <cfRule type="containsBlanks" dxfId="1084" priority="1321">
      <formula>LEN(TRIM(N415))=0</formula>
    </cfRule>
  </conditionalFormatting>
  <conditionalFormatting sqref="A415:B417">
    <cfRule type="containsBlanks" dxfId="1083" priority="1319">
      <formula>LEN(TRIM(A415))=0</formula>
    </cfRule>
  </conditionalFormatting>
  <conditionalFormatting sqref="C415:C417">
    <cfRule type="containsBlanks" dxfId="1082" priority="1318">
      <formula>LEN(TRIM(C415))=0</formula>
    </cfRule>
  </conditionalFormatting>
  <conditionalFormatting sqref="E415:E417">
    <cfRule type="containsBlanks" dxfId="1081" priority="1317">
      <formula>LEN(TRIM(E415))=0</formula>
    </cfRule>
  </conditionalFormatting>
  <conditionalFormatting sqref="A502:B503">
    <cfRule type="containsBlanks" dxfId="1080" priority="1316">
      <formula>LEN(TRIM(A502))=0</formula>
    </cfRule>
  </conditionalFormatting>
  <conditionalFormatting sqref="T502:T503 L502:L503 J502:J503 H502:H503 E502:E503">
    <cfRule type="containsBlanks" dxfId="1079" priority="1315">
      <formula>LEN(TRIM(E502))=0</formula>
    </cfRule>
  </conditionalFormatting>
  <conditionalFormatting sqref="O502:R503">
    <cfRule type="containsBlanks" dxfId="1078" priority="1313">
      <formula>LEN(TRIM(O502))=0</formula>
    </cfRule>
  </conditionalFormatting>
  <conditionalFormatting sqref="L502:L503 J502:J503">
    <cfRule type="containsBlanks" dxfId="1077" priority="1314">
      <formula>LEN(TRIM(J502))=0</formula>
    </cfRule>
  </conditionalFormatting>
  <conditionalFormatting sqref="N502:N503">
    <cfRule type="containsBlanks" dxfId="1076" priority="1311">
      <formula>LEN(TRIM(N502))=0</formula>
    </cfRule>
  </conditionalFormatting>
  <conditionalFormatting sqref="N502:N503">
    <cfRule type="containsBlanks" dxfId="1075" priority="1310">
      <formula>LEN(TRIM(N502))=0</formula>
    </cfRule>
  </conditionalFormatting>
  <conditionalFormatting sqref="A502:B503">
    <cfRule type="containsBlanks" dxfId="1074" priority="1309">
      <formula>LEN(TRIM(A502))=0</formula>
    </cfRule>
  </conditionalFormatting>
  <conditionalFormatting sqref="C502:C503">
    <cfRule type="containsBlanks" dxfId="1073" priority="1308">
      <formula>LEN(TRIM(C502))=0</formula>
    </cfRule>
  </conditionalFormatting>
  <conditionalFormatting sqref="A512:B512">
    <cfRule type="containsBlanks" dxfId="1072" priority="1307">
      <formula>LEN(TRIM(A512))=0</formula>
    </cfRule>
  </conditionalFormatting>
  <conditionalFormatting sqref="O512:R512">
    <cfRule type="containsBlanks" dxfId="1071" priority="1305">
      <formula>LEN(TRIM(O512))=0</formula>
    </cfRule>
  </conditionalFormatting>
  <conditionalFormatting sqref="J512 L512">
    <cfRule type="containsBlanks" dxfId="1070" priority="1306">
      <formula>LEN(TRIM(J512))=0</formula>
    </cfRule>
  </conditionalFormatting>
  <conditionalFormatting sqref="N512">
    <cfRule type="containsBlanks" dxfId="1069" priority="1304">
      <formula>LEN(TRIM(N512))=0</formula>
    </cfRule>
  </conditionalFormatting>
  <conditionalFormatting sqref="A512:B512">
    <cfRule type="containsBlanks" dxfId="1068" priority="1303">
      <formula>LEN(TRIM(A512))=0</formula>
    </cfRule>
  </conditionalFormatting>
  <conditionalFormatting sqref="C512">
    <cfRule type="containsBlanks" dxfId="1067" priority="1302">
      <formula>LEN(TRIM(C512))=0</formula>
    </cfRule>
  </conditionalFormatting>
  <conditionalFormatting sqref="A515:B515">
    <cfRule type="containsBlanks" dxfId="1066" priority="1301">
      <formula>LEN(TRIM(A515))=0</formula>
    </cfRule>
  </conditionalFormatting>
  <conditionalFormatting sqref="O515:R515">
    <cfRule type="containsBlanks" dxfId="1065" priority="1299">
      <formula>LEN(TRIM(O515))=0</formula>
    </cfRule>
  </conditionalFormatting>
  <conditionalFormatting sqref="J515 L515">
    <cfRule type="containsBlanks" dxfId="1064" priority="1300">
      <formula>LEN(TRIM(J515))=0</formula>
    </cfRule>
  </conditionalFormatting>
  <conditionalFormatting sqref="N515">
    <cfRule type="containsBlanks" dxfId="1063" priority="1298">
      <formula>LEN(TRIM(N515))=0</formula>
    </cfRule>
  </conditionalFormatting>
  <conditionalFormatting sqref="A515:B515">
    <cfRule type="containsBlanks" dxfId="1062" priority="1297">
      <formula>LEN(TRIM(A515))=0</formula>
    </cfRule>
  </conditionalFormatting>
  <conditionalFormatting sqref="C515">
    <cfRule type="containsBlanks" dxfId="1061" priority="1296">
      <formula>LEN(TRIM(C515))=0</formula>
    </cfRule>
  </conditionalFormatting>
  <conditionalFormatting sqref="A519:B521">
    <cfRule type="containsBlanks" dxfId="1060" priority="1295">
      <formula>LEN(TRIM(A519))=0</formula>
    </cfRule>
  </conditionalFormatting>
  <conditionalFormatting sqref="O519:R521">
    <cfRule type="containsBlanks" dxfId="1059" priority="1293">
      <formula>LEN(TRIM(O519))=0</formula>
    </cfRule>
  </conditionalFormatting>
  <conditionalFormatting sqref="J519:J521 L519:L521">
    <cfRule type="containsBlanks" dxfId="1058" priority="1294">
      <formula>LEN(TRIM(J519))=0</formula>
    </cfRule>
  </conditionalFormatting>
  <conditionalFormatting sqref="N519:N521">
    <cfRule type="containsBlanks" dxfId="1057" priority="1292">
      <formula>LEN(TRIM(N519))=0</formula>
    </cfRule>
  </conditionalFormatting>
  <conditionalFormatting sqref="A519:B521">
    <cfRule type="containsBlanks" dxfId="1056" priority="1291">
      <formula>LEN(TRIM(A519))=0</formula>
    </cfRule>
  </conditionalFormatting>
  <conditionalFormatting sqref="D154">
    <cfRule type="containsBlanks" dxfId="1055" priority="1135">
      <formula>LEN(TRIM(D154))=0</formula>
    </cfRule>
  </conditionalFormatting>
  <conditionalFormatting sqref="L518">
    <cfRule type="containsBlanks" dxfId="1054" priority="1269">
      <formula>LEN(TRIM(L518))=0</formula>
    </cfRule>
  </conditionalFormatting>
  <conditionalFormatting sqref="L518">
    <cfRule type="containsBlanks" dxfId="1053" priority="1268">
      <formula>LEN(TRIM(L518))=0</formula>
    </cfRule>
  </conditionalFormatting>
  <conditionalFormatting sqref="L518">
    <cfRule type="containsBlanks" dxfId="1052" priority="1267">
      <formula>LEN(TRIM(L518))=0</formula>
    </cfRule>
  </conditionalFormatting>
  <conditionalFormatting sqref="F537">
    <cfRule type="containsBlanks" dxfId="1051" priority="1211">
      <formula>LEN(TRIM(F537))=0</formula>
    </cfRule>
  </conditionalFormatting>
  <conditionalFormatting sqref="G153">
    <cfRule type="containsBlanks" dxfId="1050" priority="1266">
      <formula>LEN(TRIM(G153))=0</formula>
    </cfRule>
  </conditionalFormatting>
  <conditionalFormatting sqref="F153">
    <cfRule type="containsBlanks" dxfId="1049" priority="1265">
      <formula>LEN(TRIM(F153))=0</formula>
    </cfRule>
  </conditionalFormatting>
  <conditionalFormatting sqref="D153:R153">
    <cfRule type="containsBlanks" dxfId="1048" priority="1264">
      <formula>LEN(TRIM(D153))=0</formula>
    </cfRule>
  </conditionalFormatting>
  <conditionalFormatting sqref="F22">
    <cfRule type="containsBlanks" dxfId="1047" priority="1258">
      <formula>LEN(TRIM(F22))=0</formula>
    </cfRule>
  </conditionalFormatting>
  <conditionalFormatting sqref="F94">
    <cfRule type="containsBlanks" dxfId="1046" priority="1255">
      <formula>LEN(TRIM(F94))=0</formula>
    </cfRule>
  </conditionalFormatting>
  <conditionalFormatting sqref="F93">
    <cfRule type="containsBlanks" dxfId="1045" priority="1256">
      <formula>LEN(TRIM(F93))=0</formula>
    </cfRule>
  </conditionalFormatting>
  <conditionalFormatting sqref="F89:F92">
    <cfRule type="containsBlanks" dxfId="1044" priority="1257">
      <formula>LEN(TRIM(F89))=0</formula>
    </cfRule>
  </conditionalFormatting>
  <conditionalFormatting sqref="F95">
    <cfRule type="containsBlanks" dxfId="1043" priority="1254">
      <formula>LEN(TRIM(F95))=0</formula>
    </cfRule>
  </conditionalFormatting>
  <conditionalFormatting sqref="F96">
    <cfRule type="containsBlanks" dxfId="1042" priority="1253">
      <formula>LEN(TRIM(F96))=0</formula>
    </cfRule>
  </conditionalFormatting>
  <conditionalFormatting sqref="A418:B420">
    <cfRule type="containsBlanks" dxfId="1041" priority="930">
      <formula>LEN(TRIM(A418))=0</formula>
    </cfRule>
  </conditionalFormatting>
  <conditionalFormatting sqref="G418:G420">
    <cfRule type="containsBlanks" dxfId="1040" priority="927">
      <formula>LEN(TRIM(G418))=0</formula>
    </cfRule>
  </conditionalFormatting>
  <conditionalFormatting sqref="F418:F420">
    <cfRule type="containsBlanks" dxfId="1039" priority="928">
      <formula>LEN(TRIM(F418))=0</formula>
    </cfRule>
  </conditionalFormatting>
  <conditionalFormatting sqref="D418:D420">
    <cfRule type="containsBlanks" dxfId="1038" priority="929">
      <formula>LEN(TRIM(D418))=0</formula>
    </cfRule>
  </conditionalFormatting>
  <conditionalFormatting sqref="Q418:R420">
    <cfRule type="containsBlanks" dxfId="1037" priority="926">
      <formula>LEN(TRIM(Q418))=0</formula>
    </cfRule>
  </conditionalFormatting>
  <conditionalFormatting sqref="Q418:R420">
    <cfRule type="containsBlanks" dxfId="1036" priority="925">
      <formula>LEN(TRIM(Q418))=0</formula>
    </cfRule>
  </conditionalFormatting>
  <conditionalFormatting sqref="A418:B420">
    <cfRule type="containsBlanks" dxfId="1035" priority="924">
      <formula>LEN(TRIM(A418))=0</formula>
    </cfRule>
  </conditionalFormatting>
  <conditionalFormatting sqref="O431 D431 J431">
    <cfRule type="containsBlanks" dxfId="1034" priority="921">
      <formula>LEN(TRIM(D431))=0</formula>
    </cfRule>
  </conditionalFormatting>
  <conditionalFormatting sqref="E418:E420">
    <cfRule type="containsBlanks" dxfId="1033" priority="922">
      <formula>LEN(TRIM(E418))=0</formula>
    </cfRule>
  </conditionalFormatting>
  <conditionalFormatting sqref="C418:C420">
    <cfRule type="containsBlanks" dxfId="1032" priority="923">
      <formula>LEN(TRIM(C418))=0</formula>
    </cfRule>
  </conditionalFormatting>
  <conditionalFormatting sqref="T431">
    <cfRule type="containsBlanks" dxfId="1031" priority="920">
      <formula>LEN(TRIM(T431))=0</formula>
    </cfRule>
  </conditionalFormatting>
  <conditionalFormatting sqref="T431">
    <cfRule type="containsBlanks" dxfId="1030" priority="919">
      <formula>LEN(TRIM(T431))=0</formula>
    </cfRule>
  </conditionalFormatting>
  <conditionalFormatting sqref="C431">
    <cfRule type="containsBlanks" dxfId="1029" priority="918">
      <formula>LEN(TRIM(C431))=0</formula>
    </cfRule>
  </conditionalFormatting>
  <conditionalFormatting sqref="D431">
    <cfRule type="containsBlanks" dxfId="1028" priority="917">
      <formula>LEN(TRIM(D431))=0</formula>
    </cfRule>
  </conditionalFormatting>
  <conditionalFormatting sqref="F55">
    <cfRule type="containsBlanks" dxfId="1027" priority="1263">
      <formula>LEN(TRIM(F55))=0</formula>
    </cfRule>
  </conditionalFormatting>
  <conditionalFormatting sqref="F26">
    <cfRule type="containsBlanks" dxfId="1026" priority="1262">
      <formula>LEN(TRIM(F26))=0</formula>
    </cfRule>
  </conditionalFormatting>
  <conditionalFormatting sqref="F25">
    <cfRule type="containsBlanks" dxfId="1025" priority="1261">
      <formula>LEN(TRIM(F25))=0</formula>
    </cfRule>
  </conditionalFormatting>
  <conditionalFormatting sqref="F24">
    <cfRule type="containsBlanks" dxfId="1024" priority="1260">
      <formula>LEN(TRIM(F24))=0</formula>
    </cfRule>
  </conditionalFormatting>
  <conditionalFormatting sqref="F23">
    <cfRule type="containsBlanks" dxfId="1023" priority="1259">
      <formula>LEN(TRIM(F23))=0</formula>
    </cfRule>
  </conditionalFormatting>
  <conditionalFormatting sqref="O431">
    <cfRule type="containsBlanks" dxfId="1022" priority="915">
      <formula>LEN(TRIM(O431))=0</formula>
    </cfRule>
  </conditionalFormatting>
  <conditionalFormatting sqref="J431">
    <cfRule type="containsBlanks" dxfId="1021" priority="914">
      <formula>LEN(TRIM(J431))=0</formula>
    </cfRule>
  </conditionalFormatting>
  <conditionalFormatting sqref="J431">
    <cfRule type="containsBlanks" dxfId="1020" priority="913">
      <formula>LEN(TRIM(J431))=0</formula>
    </cfRule>
  </conditionalFormatting>
  <conditionalFormatting sqref="F99:F100">
    <cfRule type="containsBlanks" dxfId="1019" priority="1252">
      <formula>LEN(TRIM(F99))=0</formula>
    </cfRule>
  </conditionalFormatting>
  <conditionalFormatting sqref="F97:F98">
    <cfRule type="containsBlanks" dxfId="1018" priority="1251">
      <formula>LEN(TRIM(F97))=0</formula>
    </cfRule>
  </conditionalFormatting>
  <conditionalFormatting sqref="F101">
    <cfRule type="containsBlanks" dxfId="1017" priority="1250">
      <formula>LEN(TRIM(F101))=0</formula>
    </cfRule>
  </conditionalFormatting>
  <conditionalFormatting sqref="F102">
    <cfRule type="containsBlanks" dxfId="1016" priority="1249">
      <formula>LEN(TRIM(F102))=0</formula>
    </cfRule>
  </conditionalFormatting>
  <conditionalFormatting sqref="F103">
    <cfRule type="containsBlanks" dxfId="1015" priority="1248">
      <formula>LEN(TRIM(F103))=0</formula>
    </cfRule>
  </conditionalFormatting>
  <conditionalFormatting sqref="F146">
    <cfRule type="containsBlanks" dxfId="1014" priority="1246">
      <formula>LEN(TRIM(F146))=0</formula>
    </cfRule>
  </conditionalFormatting>
  <conditionalFormatting sqref="F141">
    <cfRule type="containsBlanks" dxfId="1013" priority="1247">
      <formula>LEN(TRIM(F141))=0</formula>
    </cfRule>
  </conditionalFormatting>
  <conditionalFormatting sqref="F230">
    <cfRule type="containsBlanks" dxfId="1012" priority="1244">
      <formula>LEN(TRIM(F230))=0</formula>
    </cfRule>
  </conditionalFormatting>
  <conditionalFormatting sqref="F231">
    <cfRule type="containsBlanks" dxfId="1011" priority="1243">
      <formula>LEN(TRIM(F231))=0</formula>
    </cfRule>
  </conditionalFormatting>
  <conditionalFormatting sqref="F220">
    <cfRule type="containsBlanks" dxfId="1010" priority="1245">
      <formula>LEN(TRIM(F220))=0</formula>
    </cfRule>
  </conditionalFormatting>
  <conditionalFormatting sqref="F232">
    <cfRule type="containsBlanks" dxfId="1009" priority="1242">
      <formula>LEN(TRIM(F232))=0</formula>
    </cfRule>
  </conditionalFormatting>
  <conditionalFormatting sqref="F233">
    <cfRule type="containsBlanks" dxfId="1008" priority="1241">
      <formula>LEN(TRIM(F233))=0</formula>
    </cfRule>
  </conditionalFormatting>
  <conditionalFormatting sqref="F234:F236">
    <cfRule type="containsBlanks" dxfId="1007" priority="1240">
      <formula>LEN(TRIM(F234))=0</formula>
    </cfRule>
  </conditionalFormatting>
  <conditionalFormatting sqref="F239">
    <cfRule type="containsBlanks" dxfId="1006" priority="1238">
      <formula>LEN(TRIM(F239))=0</formula>
    </cfRule>
  </conditionalFormatting>
  <conditionalFormatting sqref="F240:F241">
    <cfRule type="containsBlanks" dxfId="1005" priority="1237">
      <formula>LEN(TRIM(F240))=0</formula>
    </cfRule>
  </conditionalFormatting>
  <conditionalFormatting sqref="F242">
    <cfRule type="containsBlanks" dxfId="1004" priority="1236">
      <formula>LEN(TRIM(F242))=0</formula>
    </cfRule>
  </conditionalFormatting>
  <conditionalFormatting sqref="F243">
    <cfRule type="containsBlanks" dxfId="1003" priority="1235">
      <formula>LEN(TRIM(F243))=0</formula>
    </cfRule>
  </conditionalFormatting>
  <conditionalFormatting sqref="F247">
    <cfRule type="containsBlanks" dxfId="1002" priority="1234">
      <formula>LEN(TRIM(F247))=0</formula>
    </cfRule>
  </conditionalFormatting>
  <conditionalFormatting sqref="F248">
    <cfRule type="containsBlanks" dxfId="1001" priority="1233">
      <formula>LEN(TRIM(F248))=0</formula>
    </cfRule>
  </conditionalFormatting>
  <conditionalFormatting sqref="F249:F254">
    <cfRule type="containsBlanks" dxfId="1000" priority="1232">
      <formula>LEN(TRIM(F249))=0</formula>
    </cfRule>
  </conditionalFormatting>
  <conditionalFormatting sqref="F255">
    <cfRule type="containsBlanks" dxfId="999" priority="1231">
      <formula>LEN(TRIM(F255))=0</formula>
    </cfRule>
  </conditionalFormatting>
  <conditionalFormatting sqref="F256">
    <cfRule type="containsBlanks" dxfId="998" priority="1229">
      <formula>LEN(TRIM(F256))=0</formula>
    </cfRule>
  </conditionalFormatting>
  <conditionalFormatting sqref="F257">
    <cfRule type="containsBlanks" dxfId="997" priority="1228">
      <formula>LEN(TRIM(F257))=0</formula>
    </cfRule>
  </conditionalFormatting>
  <conditionalFormatting sqref="F273">
    <cfRule type="containsBlanks" dxfId="996" priority="1227">
      <formula>LEN(TRIM(F273))=0</formula>
    </cfRule>
  </conditionalFormatting>
  <conditionalFormatting sqref="F275">
    <cfRule type="containsBlanks" dxfId="995" priority="1226">
      <formula>LEN(TRIM(F275))=0</formula>
    </cfRule>
  </conditionalFormatting>
  <conditionalFormatting sqref="F274">
    <cfRule type="containsBlanks" dxfId="994" priority="1225">
      <formula>LEN(TRIM(F274))=0</formula>
    </cfRule>
  </conditionalFormatting>
  <conditionalFormatting sqref="F276">
    <cfRule type="containsBlanks" dxfId="993" priority="1224">
      <formula>LEN(TRIM(F276))=0</formula>
    </cfRule>
  </conditionalFormatting>
  <conditionalFormatting sqref="F277">
    <cfRule type="containsBlanks" dxfId="992" priority="1223">
      <formula>LEN(TRIM(F277))=0</formula>
    </cfRule>
  </conditionalFormatting>
  <conditionalFormatting sqref="F278">
    <cfRule type="containsBlanks" dxfId="991" priority="1222">
      <formula>LEN(TRIM(F278))=0</formula>
    </cfRule>
  </conditionalFormatting>
  <conditionalFormatting sqref="F279:F283">
    <cfRule type="containsBlanks" dxfId="990" priority="1221">
      <formula>LEN(TRIM(F279))=0</formula>
    </cfRule>
  </conditionalFormatting>
  <conditionalFormatting sqref="F284:F288">
    <cfRule type="containsBlanks" dxfId="989" priority="1220">
      <formula>LEN(TRIM(F284))=0</formula>
    </cfRule>
  </conditionalFormatting>
  <conditionalFormatting sqref="F304">
    <cfRule type="containsBlanks" dxfId="988" priority="1219">
      <formula>LEN(TRIM(F304))=0</formula>
    </cfRule>
  </conditionalFormatting>
  <conditionalFormatting sqref="F327">
    <cfRule type="containsBlanks" dxfId="987" priority="1217">
      <formula>LEN(TRIM(F327))=0</formula>
    </cfRule>
  </conditionalFormatting>
  <conditionalFormatting sqref="F328">
    <cfRule type="containsBlanks" dxfId="986" priority="1215">
      <formula>LEN(TRIM(F328))=0</formula>
    </cfRule>
  </conditionalFormatting>
  <conditionalFormatting sqref="F426">
    <cfRule type="containsBlanks" dxfId="985" priority="1214">
      <formula>LEN(TRIM(F426))=0</formula>
    </cfRule>
  </conditionalFormatting>
  <conditionalFormatting sqref="F427">
    <cfRule type="containsBlanks" dxfId="984" priority="1213">
      <formula>LEN(TRIM(F427))=0</formula>
    </cfRule>
  </conditionalFormatting>
  <conditionalFormatting sqref="O631">
    <cfRule type="containsBlanks" dxfId="983" priority="858">
      <formula>LEN(TRIM(O631))=0</formula>
    </cfRule>
  </conditionalFormatting>
  <conditionalFormatting sqref="F535:F536">
    <cfRule type="containsBlanks" dxfId="982" priority="1212">
      <formula>LEN(TRIM(F535))=0</formula>
    </cfRule>
  </conditionalFormatting>
  <conditionalFormatting sqref="F569">
    <cfRule type="containsBlanks" dxfId="981" priority="1210">
      <formula>LEN(TRIM(F569))=0</formula>
    </cfRule>
  </conditionalFormatting>
  <conditionalFormatting sqref="D182">
    <cfRule type="containsBlanks" dxfId="980" priority="1208">
      <formula>LEN(TRIM(D182))=0</formula>
    </cfRule>
  </conditionalFormatting>
  <conditionalFormatting sqref="E182">
    <cfRule type="containsBlanks" dxfId="979" priority="1207">
      <formula>LEN(TRIM(E182))=0</formula>
    </cfRule>
  </conditionalFormatting>
  <conditionalFormatting sqref="L407">
    <cfRule type="containsBlanks" dxfId="978" priority="1206">
      <formula>LEN(TRIM(L407))=0</formula>
    </cfRule>
  </conditionalFormatting>
  <conditionalFormatting sqref="T220">
    <cfRule type="containsBlanks" dxfId="977" priority="1205">
      <formula>LEN(TRIM(T220))=0</formula>
    </cfRule>
  </conditionalFormatting>
  <conditionalFormatting sqref="T242">
    <cfRule type="containsBlanks" dxfId="976" priority="1204">
      <formula>LEN(TRIM(T242))=0</formula>
    </cfRule>
  </conditionalFormatting>
  <conditionalFormatting sqref="T242">
    <cfRule type="containsBlanks" dxfId="975" priority="1203">
      <formula>LEN(TRIM(T242))=0</formula>
    </cfRule>
  </conditionalFormatting>
  <conditionalFormatting sqref="T273">
    <cfRule type="containsBlanks" dxfId="974" priority="1202">
      <formula>LEN(TRIM(T273))=0</formula>
    </cfRule>
  </conditionalFormatting>
  <conditionalFormatting sqref="T273">
    <cfRule type="containsBlanks" dxfId="973" priority="1201">
      <formula>LEN(TRIM(T273))=0</formula>
    </cfRule>
  </conditionalFormatting>
  <conditionalFormatting sqref="T274">
    <cfRule type="containsBlanks" dxfId="972" priority="1200">
      <formula>LEN(TRIM(T274))=0</formula>
    </cfRule>
  </conditionalFormatting>
  <conditionalFormatting sqref="T274">
    <cfRule type="containsBlanks" dxfId="971" priority="1199">
      <formula>LEN(TRIM(T274))=0</formula>
    </cfRule>
  </conditionalFormatting>
  <conditionalFormatting sqref="T275">
    <cfRule type="containsBlanks" dxfId="970" priority="1198">
      <formula>LEN(TRIM(T275))=0</formula>
    </cfRule>
  </conditionalFormatting>
  <conditionalFormatting sqref="T275">
    <cfRule type="containsBlanks" dxfId="969" priority="1197">
      <formula>LEN(TRIM(T275))=0</formula>
    </cfRule>
  </conditionalFormatting>
  <conditionalFormatting sqref="T279">
    <cfRule type="containsBlanks" dxfId="968" priority="1196">
      <formula>LEN(TRIM(T279))=0</formula>
    </cfRule>
  </conditionalFormatting>
  <conditionalFormatting sqref="T279">
    <cfRule type="containsBlanks" dxfId="967" priority="1195">
      <formula>LEN(TRIM(T279))=0</formula>
    </cfRule>
  </conditionalFormatting>
  <conditionalFormatting sqref="T282">
    <cfRule type="containsBlanks" dxfId="966" priority="1194">
      <formula>LEN(TRIM(T282))=0</formula>
    </cfRule>
  </conditionalFormatting>
  <conditionalFormatting sqref="T282">
    <cfRule type="containsBlanks" dxfId="965" priority="1193">
      <formula>LEN(TRIM(T282))=0</formula>
    </cfRule>
  </conditionalFormatting>
  <conditionalFormatting sqref="T281">
    <cfRule type="containsBlanks" dxfId="964" priority="1192">
      <formula>LEN(TRIM(T281))=0</formula>
    </cfRule>
  </conditionalFormatting>
  <conditionalFormatting sqref="T281">
    <cfRule type="containsBlanks" dxfId="963" priority="1191">
      <formula>LEN(TRIM(T281))=0</formula>
    </cfRule>
  </conditionalFormatting>
  <conditionalFormatting sqref="T283">
    <cfRule type="containsBlanks" dxfId="962" priority="1190">
      <formula>LEN(TRIM(T283))=0</formula>
    </cfRule>
  </conditionalFormatting>
  <conditionalFormatting sqref="T283">
    <cfRule type="containsBlanks" dxfId="961" priority="1189">
      <formula>LEN(TRIM(T283))=0</formula>
    </cfRule>
  </conditionalFormatting>
  <conditionalFormatting sqref="T285">
    <cfRule type="containsBlanks" dxfId="960" priority="1188">
      <formula>LEN(TRIM(T285))=0</formula>
    </cfRule>
  </conditionalFormatting>
  <conditionalFormatting sqref="T285">
    <cfRule type="containsBlanks" dxfId="959" priority="1187">
      <formula>LEN(TRIM(T285))=0</formula>
    </cfRule>
  </conditionalFormatting>
  <conditionalFormatting sqref="T288">
    <cfRule type="containsBlanks" dxfId="958" priority="1186">
      <formula>LEN(TRIM(T288))=0</formula>
    </cfRule>
  </conditionalFormatting>
  <conditionalFormatting sqref="T288">
    <cfRule type="containsBlanks" dxfId="957" priority="1185">
      <formula>LEN(TRIM(T288))=0</formula>
    </cfRule>
  </conditionalFormatting>
  <conditionalFormatting sqref="T378">
    <cfRule type="containsBlanks" dxfId="956" priority="1171">
      <formula>LEN(TRIM(T378))=0</formula>
    </cfRule>
  </conditionalFormatting>
  <conditionalFormatting sqref="T333:T337">
    <cfRule type="containsBlanks" dxfId="955" priority="1182">
      <formula>LEN(TRIM(T333))=0</formula>
    </cfRule>
  </conditionalFormatting>
  <conditionalFormatting sqref="T333:T337">
    <cfRule type="containsBlanks" dxfId="954" priority="1181">
      <formula>LEN(TRIM(T333))=0</formula>
    </cfRule>
  </conditionalFormatting>
  <conditionalFormatting sqref="T351">
    <cfRule type="containsBlanks" dxfId="953" priority="1180">
      <formula>LEN(TRIM(T351))=0</formula>
    </cfRule>
  </conditionalFormatting>
  <conditionalFormatting sqref="T355">
    <cfRule type="containsBlanks" dxfId="952" priority="1179">
      <formula>LEN(TRIM(T355))=0</formula>
    </cfRule>
  </conditionalFormatting>
  <conditionalFormatting sqref="T353:T354">
    <cfRule type="containsBlanks" dxfId="951" priority="1178">
      <formula>LEN(TRIM(T353))=0</formula>
    </cfRule>
  </conditionalFormatting>
  <conditionalFormatting sqref="T362">
    <cfRule type="containsBlanks" dxfId="950" priority="1173">
      <formula>LEN(TRIM(T362))=0</formula>
    </cfRule>
  </conditionalFormatting>
  <conditionalFormatting sqref="T362">
    <cfRule type="containsBlanks" dxfId="949" priority="1172">
      <formula>LEN(TRIM(T362))=0</formula>
    </cfRule>
  </conditionalFormatting>
  <conditionalFormatting sqref="T378">
    <cfRule type="containsBlanks" dxfId="948" priority="1170">
      <formula>LEN(TRIM(T378))=0</formula>
    </cfRule>
  </conditionalFormatting>
  <conditionalFormatting sqref="T386:T395">
    <cfRule type="containsBlanks" dxfId="947" priority="1169">
      <formula>LEN(TRIM(T386))=0</formula>
    </cfRule>
  </conditionalFormatting>
  <conditionalFormatting sqref="T386:T395">
    <cfRule type="containsBlanks" dxfId="946" priority="1168">
      <formula>LEN(TRIM(T386))=0</formula>
    </cfRule>
  </conditionalFormatting>
  <conditionalFormatting sqref="T401">
    <cfRule type="containsBlanks" dxfId="945" priority="1167">
      <formula>LEN(TRIM(T401))=0</formula>
    </cfRule>
  </conditionalFormatting>
  <conditionalFormatting sqref="T401">
    <cfRule type="containsBlanks" dxfId="944" priority="1166">
      <formula>LEN(TRIM(T401))=0</formula>
    </cfRule>
  </conditionalFormatting>
  <conditionalFormatting sqref="T436">
    <cfRule type="containsBlanks" dxfId="943" priority="1164">
      <formula>LEN(TRIM(T436))=0</formula>
    </cfRule>
  </conditionalFormatting>
  <conditionalFormatting sqref="T436">
    <cfRule type="containsBlanks" dxfId="942" priority="1163">
      <formula>LEN(TRIM(T436))=0</formula>
    </cfRule>
  </conditionalFormatting>
  <conditionalFormatting sqref="T438">
    <cfRule type="containsBlanks" dxfId="941" priority="1162">
      <formula>LEN(TRIM(T438))=0</formula>
    </cfRule>
  </conditionalFormatting>
  <conditionalFormatting sqref="T438">
    <cfRule type="containsBlanks" dxfId="940" priority="1161">
      <formula>LEN(TRIM(T438))=0</formula>
    </cfRule>
  </conditionalFormatting>
  <conditionalFormatting sqref="T439">
    <cfRule type="containsBlanks" dxfId="939" priority="1160">
      <formula>LEN(TRIM(T439))=0</formula>
    </cfRule>
  </conditionalFormatting>
  <conditionalFormatting sqref="T439">
    <cfRule type="containsBlanks" dxfId="938" priority="1159">
      <formula>LEN(TRIM(T439))=0</formula>
    </cfRule>
  </conditionalFormatting>
  <conditionalFormatting sqref="T448">
    <cfRule type="containsBlanks" dxfId="937" priority="1158">
      <formula>LEN(TRIM(T448))=0</formula>
    </cfRule>
  </conditionalFormatting>
  <conditionalFormatting sqref="T448">
    <cfRule type="containsBlanks" dxfId="936" priority="1157">
      <formula>LEN(TRIM(T448))=0</formula>
    </cfRule>
  </conditionalFormatting>
  <conditionalFormatting sqref="T492">
    <cfRule type="containsBlanks" dxfId="935" priority="1156">
      <formula>LEN(TRIM(T492))=0</formula>
    </cfRule>
  </conditionalFormatting>
  <conditionalFormatting sqref="T492">
    <cfRule type="containsBlanks" dxfId="934" priority="1155">
      <formula>LEN(TRIM(T492))=0</formula>
    </cfRule>
  </conditionalFormatting>
  <conditionalFormatting sqref="T501">
    <cfRule type="containsBlanks" dxfId="933" priority="1154">
      <formula>LEN(TRIM(T501))=0</formula>
    </cfRule>
  </conditionalFormatting>
  <conditionalFormatting sqref="T501">
    <cfRule type="containsBlanks" dxfId="932" priority="1153">
      <formula>LEN(TRIM(T501))=0</formula>
    </cfRule>
  </conditionalFormatting>
  <conditionalFormatting sqref="L135:L137">
    <cfRule type="containsBlanks" dxfId="931" priority="1093">
      <formula>LEN(TRIM(L135))=0</formula>
    </cfRule>
  </conditionalFormatting>
  <conditionalFormatting sqref="T427">
    <cfRule type="containsBlanks" dxfId="930" priority="1144">
      <formula>LEN(TRIM(T427))=0</formula>
    </cfRule>
  </conditionalFormatting>
  <conditionalFormatting sqref="T449:T451">
    <cfRule type="containsBlanks" dxfId="929" priority="1143">
      <formula>LEN(TRIM(T449))=0</formula>
    </cfRule>
  </conditionalFormatting>
  <conditionalFormatting sqref="T494">
    <cfRule type="containsBlanks" dxfId="928" priority="1142">
      <formula>LEN(TRIM(T494))=0</formula>
    </cfRule>
  </conditionalFormatting>
  <conditionalFormatting sqref="B19">
    <cfRule type="containsBlanks" dxfId="927" priority="1141">
      <formula>LEN(TRIM(B19))=0</formula>
    </cfRule>
  </conditionalFormatting>
  <conditionalFormatting sqref="A39:C39 E39:F39 J39 L39 T39 H39:H40 H44:H48 H53 H55:H56 H59:H60 H62 H65:H68 H70:H72 H76:H77 H79 H81:H86 H89:H105 H121:H128 H141 H143:H144 H146:H151 H155:H179 H216:H220 H224 H227 H229:H232 H234:H236 H239:H243 H247:H254 H270 H273:H288 H304 H327 H332:H337 H340:H345 H347:H348 H351 H353:H354 H357 H382:H406 H408 H410:H413 H426:H427 H430:H501 H516:H518 H523:H525 H530 H534:H537 H540:H541 H545:H556 H569 H572:H581 H606 H612:H614 H629:H631 H107:H119 H300:H301 H306:H323 H359:H379">
    <cfRule type="containsBlanks" dxfId="926" priority="1140">
      <formula>LEN(TRIM(A39))=0</formula>
    </cfRule>
  </conditionalFormatting>
  <conditionalFormatting sqref="T39">
    <cfRule type="containsBlanks" dxfId="925" priority="1139">
      <formula>LEN(TRIM(T39))=0</formula>
    </cfRule>
  </conditionalFormatting>
  <conditionalFormatting sqref="T154 D154:E154 J154 L154 N154:P154">
    <cfRule type="containsBlanks" dxfId="924" priority="1138">
      <formula>LEN(TRIM(D154))=0</formula>
    </cfRule>
  </conditionalFormatting>
  <conditionalFormatting sqref="O154:P154">
    <cfRule type="containsBlanks" dxfId="923" priority="1134">
      <formula>LEN(TRIM(O154))=0</formula>
    </cfRule>
  </conditionalFormatting>
  <conditionalFormatting sqref="O154:P154">
    <cfRule type="containsBlanks" dxfId="922" priority="1133">
      <formula>LEN(TRIM(O154))=0</formula>
    </cfRule>
  </conditionalFormatting>
  <conditionalFormatting sqref="E154 T154">
    <cfRule type="containsBlanks" dxfId="921" priority="1137">
      <formula>LEN(TRIM(E154))=0</formula>
    </cfRule>
  </conditionalFormatting>
  <conditionalFormatting sqref="A154:B154">
    <cfRule type="containsBlanks" dxfId="920" priority="1136">
      <formula>LEN(TRIM(A154))=0</formula>
    </cfRule>
  </conditionalFormatting>
  <conditionalFormatting sqref="J154">
    <cfRule type="containsBlanks" dxfId="919" priority="1132">
      <formula>LEN(TRIM(J154))=0</formula>
    </cfRule>
  </conditionalFormatting>
  <conditionalFormatting sqref="J154">
    <cfRule type="containsBlanks" dxfId="918" priority="1131">
      <formula>LEN(TRIM(J154))=0</formula>
    </cfRule>
  </conditionalFormatting>
  <conditionalFormatting sqref="N154">
    <cfRule type="containsBlanks" dxfId="917" priority="1127">
      <formula>LEN(TRIM(N154))=0</formula>
    </cfRule>
  </conditionalFormatting>
  <conditionalFormatting sqref="L154">
    <cfRule type="containsBlanks" dxfId="916" priority="1130">
      <formula>LEN(TRIM(L154))=0</formula>
    </cfRule>
  </conditionalFormatting>
  <conditionalFormatting sqref="L154">
    <cfRule type="containsBlanks" dxfId="915" priority="1129">
      <formula>LEN(TRIM(L154))=0</formula>
    </cfRule>
  </conditionalFormatting>
  <conditionalFormatting sqref="N154">
    <cfRule type="containsBlanks" dxfId="914" priority="1128">
      <formula>LEN(TRIM(N154))=0</formula>
    </cfRule>
  </conditionalFormatting>
  <conditionalFormatting sqref="A154:B154 T154">
    <cfRule type="containsBlanks" dxfId="913" priority="1126">
      <formula>LEN(TRIM(A154))=0</formula>
    </cfRule>
  </conditionalFormatting>
  <conditionalFormatting sqref="C154">
    <cfRule type="containsBlanks" dxfId="912" priority="1125">
      <formula>LEN(TRIM(C154))=0</formula>
    </cfRule>
  </conditionalFormatting>
  <conditionalFormatting sqref="J154">
    <cfRule type="containsBlanks" dxfId="911" priority="1123">
      <formula>LEN(TRIM(J154))=0</formula>
    </cfRule>
  </conditionalFormatting>
  <conditionalFormatting sqref="J154">
    <cfRule type="containsBlanks" dxfId="910" priority="1124">
      <formula>LEN(TRIM(J154))=0</formula>
    </cfRule>
  </conditionalFormatting>
  <conditionalFormatting sqref="L154">
    <cfRule type="containsBlanks" dxfId="909" priority="1122">
      <formula>LEN(TRIM(L154))=0</formula>
    </cfRule>
  </conditionalFormatting>
  <conditionalFormatting sqref="L154">
    <cfRule type="containsBlanks" dxfId="908" priority="1121">
      <formula>LEN(TRIM(L154))=0</formula>
    </cfRule>
  </conditionalFormatting>
  <conditionalFormatting sqref="T64 E64 J64 L64 N64:P64">
    <cfRule type="containsBlanks" dxfId="907" priority="1120">
      <formula>LEN(TRIM(E64))=0</formula>
    </cfRule>
  </conditionalFormatting>
  <conditionalFormatting sqref="O64:P64">
    <cfRule type="containsBlanks" dxfId="906" priority="1118">
      <formula>LEN(TRIM(O64))=0</formula>
    </cfRule>
  </conditionalFormatting>
  <conditionalFormatting sqref="A430:B431">
    <cfRule type="containsBlanks" dxfId="905" priority="912">
      <formula>LEN(TRIM(A430))=0</formula>
    </cfRule>
  </conditionalFormatting>
  <conditionalFormatting sqref="O64:P64">
    <cfRule type="containsBlanks" dxfId="904" priority="1117">
      <formula>LEN(TRIM(O64))=0</formula>
    </cfRule>
  </conditionalFormatting>
  <conditionalFormatting sqref="T64 E64">
    <cfRule type="containsBlanks" dxfId="903" priority="1119">
      <formula>LEN(TRIM(E64))=0</formula>
    </cfRule>
  </conditionalFormatting>
  <conditionalFormatting sqref="J64">
    <cfRule type="containsBlanks" dxfId="902" priority="1116">
      <formula>LEN(TRIM(J64))=0</formula>
    </cfRule>
  </conditionalFormatting>
  <conditionalFormatting sqref="N64">
    <cfRule type="containsBlanks" dxfId="901" priority="1111">
      <formula>LEN(TRIM(N64))=0</formula>
    </cfRule>
  </conditionalFormatting>
  <conditionalFormatting sqref="J64">
    <cfRule type="containsBlanks" dxfId="900" priority="1115">
      <formula>LEN(TRIM(J64))=0</formula>
    </cfRule>
  </conditionalFormatting>
  <conditionalFormatting sqref="L64">
    <cfRule type="containsBlanks" dxfId="899" priority="1114">
      <formula>LEN(TRIM(L64))=0</formula>
    </cfRule>
  </conditionalFormatting>
  <conditionalFormatting sqref="L64">
    <cfRule type="containsBlanks" dxfId="898" priority="1113">
      <formula>LEN(TRIM(L64))=0</formula>
    </cfRule>
  </conditionalFormatting>
  <conditionalFormatting sqref="N64">
    <cfRule type="containsBlanks" dxfId="897" priority="1112">
      <formula>LEN(TRIM(N64))=0</formula>
    </cfRule>
  </conditionalFormatting>
  <conditionalFormatting sqref="T64">
    <cfRule type="containsBlanks" dxfId="896" priority="1110">
      <formula>LEN(TRIM(T64))=0</formula>
    </cfRule>
  </conditionalFormatting>
  <conditionalFormatting sqref="A64:C64">
    <cfRule type="containsBlanks" dxfId="895" priority="1109">
      <formula>LEN(TRIM(A64))=0</formula>
    </cfRule>
  </conditionalFormatting>
  <conditionalFormatting sqref="O135:P137">
    <cfRule type="containsBlanks" dxfId="894" priority="1098">
      <formula>LEN(TRIM(O135))=0</formula>
    </cfRule>
  </conditionalFormatting>
  <conditionalFormatting sqref="O135:P137">
    <cfRule type="containsBlanks" dxfId="893" priority="1097">
      <formula>LEN(TRIM(O135))=0</formula>
    </cfRule>
  </conditionalFormatting>
  <conditionalFormatting sqref="J135:J137">
    <cfRule type="containsBlanks" dxfId="892" priority="1096">
      <formula>LEN(TRIM(J135))=0</formula>
    </cfRule>
  </conditionalFormatting>
  <conditionalFormatting sqref="A68:C68 E68 O68">
    <cfRule type="containsBlanks" dxfId="891" priority="1108">
      <formula>LEN(TRIM(A68))=0</formula>
    </cfRule>
  </conditionalFormatting>
  <conditionalFormatting sqref="L135:L137">
    <cfRule type="containsBlanks" dxfId="890" priority="1094">
      <formula>LEN(TRIM(L135))=0</formula>
    </cfRule>
  </conditionalFormatting>
  <conditionalFormatting sqref="I131">
    <cfRule type="containsBlanks" dxfId="889" priority="669">
      <formula>LEN(TRIM(I131))=0</formula>
    </cfRule>
  </conditionalFormatting>
  <conditionalFormatting sqref="I75:I80">
    <cfRule type="containsBlanks" dxfId="888" priority="761">
      <formula>LEN(TRIM(I75))=0</formula>
    </cfRule>
  </conditionalFormatting>
  <conditionalFormatting sqref="A126:E128 J126:J128 L127:L128 N127:P128 T127:T128 O126">
    <cfRule type="containsBlanks" dxfId="887" priority="1107">
      <formula>LEN(TRIM(A126))=0</formula>
    </cfRule>
  </conditionalFormatting>
  <conditionalFormatting sqref="H135:H137">
    <cfRule type="containsBlanks" dxfId="886" priority="1106">
      <formula>LEN(TRIM(H135))=0</formula>
    </cfRule>
  </conditionalFormatting>
  <conditionalFormatting sqref="H135:H137">
    <cfRule type="containsBlanks" dxfId="885" priority="1105">
      <formula>LEN(TRIM(H135))=0</formula>
    </cfRule>
  </conditionalFormatting>
  <conditionalFormatting sqref="E135">
    <cfRule type="containsBlanks" dxfId="884" priority="1104">
      <formula>LEN(TRIM(E135))=0</formula>
    </cfRule>
  </conditionalFormatting>
  <conditionalFormatting sqref="D135">
    <cfRule type="containsBlanks" dxfId="883" priority="1100">
      <formula>LEN(TRIM(D135))=0</formula>
    </cfRule>
  </conditionalFormatting>
  <conditionalFormatting sqref="G135">
    <cfRule type="containsBlanks" dxfId="882" priority="1099">
      <formula>LEN(TRIM(G135))=0</formula>
    </cfRule>
  </conditionalFormatting>
  <conditionalFormatting sqref="I230:I236">
    <cfRule type="containsBlanks" dxfId="881" priority="728">
      <formula>LEN(TRIM(I230))=0</formula>
    </cfRule>
  </conditionalFormatting>
  <conditionalFormatting sqref="O629">
    <cfRule type="containsBlanks" dxfId="880" priority="870">
      <formula>LEN(TRIM(O629))=0</formula>
    </cfRule>
  </conditionalFormatting>
  <conditionalFormatting sqref="T135:T137">
    <cfRule type="containsBlanks" dxfId="879" priority="1103">
      <formula>LEN(TRIM(T135))=0</formula>
    </cfRule>
  </conditionalFormatting>
  <conditionalFormatting sqref="E135 T135:T137">
    <cfRule type="containsBlanks" dxfId="878" priority="1102">
      <formula>LEN(TRIM(E135))=0</formula>
    </cfRule>
  </conditionalFormatting>
  <conditionalFormatting sqref="A135:B137">
    <cfRule type="containsBlanks" dxfId="877" priority="1101">
      <formula>LEN(TRIM(A135))=0</formula>
    </cfRule>
  </conditionalFormatting>
  <conditionalFormatting sqref="N135:N137">
    <cfRule type="containsBlanks" dxfId="876" priority="1091">
      <formula>LEN(TRIM(N135))=0</formula>
    </cfRule>
  </conditionalFormatting>
  <conditionalFormatting sqref="J135:J137">
    <cfRule type="containsBlanks" dxfId="875" priority="1095">
      <formula>LEN(TRIM(J135))=0</formula>
    </cfRule>
  </conditionalFormatting>
  <conditionalFormatting sqref="N135:N137">
    <cfRule type="containsBlanks" dxfId="874" priority="1092">
      <formula>LEN(TRIM(N135))=0</formula>
    </cfRule>
  </conditionalFormatting>
  <conditionalFormatting sqref="D135:E135 A135:B137 T135:T137 J135:J137 G135 L135:L137 N135:P137">
    <cfRule type="containsBlanks" dxfId="873" priority="1090">
      <formula>LEN(TRIM(A135))=0</formula>
    </cfRule>
  </conditionalFormatting>
  <conditionalFormatting sqref="C135:C137">
    <cfRule type="containsBlanks" dxfId="872" priority="1089">
      <formula>LEN(TRIM(C135))=0</formula>
    </cfRule>
  </conditionalFormatting>
  <conditionalFormatting sqref="C135:C137">
    <cfRule type="containsBlanks" dxfId="871" priority="1088">
      <formula>LEN(TRIM(C135))=0</formula>
    </cfRule>
  </conditionalFormatting>
  <conditionalFormatting sqref="F135">
    <cfRule type="containsBlanks" dxfId="870" priority="1087">
      <formula>LEN(TRIM(F135))=0</formula>
    </cfRule>
  </conditionalFormatting>
  <conditionalFormatting sqref="F135">
    <cfRule type="containsBlanks" dxfId="869" priority="1086">
      <formula>LEN(TRIM(F135))=0</formula>
    </cfRule>
  </conditionalFormatting>
  <conditionalFormatting sqref="D155:E156 T155:T156 J155:J156 L155:L156 N155:P156">
    <cfRule type="containsBlanks" dxfId="868" priority="1085">
      <formula>LEN(TRIM(D155))=0</formula>
    </cfRule>
  </conditionalFormatting>
  <conditionalFormatting sqref="D155:D156">
    <cfRule type="containsBlanks" dxfId="867" priority="1082">
      <formula>LEN(TRIM(D155))=0</formula>
    </cfRule>
  </conditionalFormatting>
  <conditionalFormatting sqref="O155:P156">
    <cfRule type="containsBlanks" dxfId="866" priority="1081">
      <formula>LEN(TRIM(O155))=0</formula>
    </cfRule>
  </conditionalFormatting>
  <conditionalFormatting sqref="I69">
    <cfRule type="containsBlanks" dxfId="865" priority="699">
      <formula>LEN(TRIM(I69))=0</formula>
    </cfRule>
  </conditionalFormatting>
  <conditionalFormatting sqref="T631">
    <cfRule type="containsBlanks" dxfId="864" priority="861">
      <formula>LEN(TRIM(T631))=0</formula>
    </cfRule>
  </conditionalFormatting>
  <conditionalFormatting sqref="O155:P156">
    <cfRule type="containsBlanks" dxfId="863" priority="1080">
      <formula>LEN(TRIM(O155))=0</formula>
    </cfRule>
  </conditionalFormatting>
  <conditionalFormatting sqref="E155:E156 L155:L156 J155:J156 T155:T156">
    <cfRule type="containsBlanks" dxfId="862" priority="1084">
      <formula>LEN(TRIM(E155))=0</formula>
    </cfRule>
  </conditionalFormatting>
  <conditionalFormatting sqref="A155:B156">
    <cfRule type="containsBlanks" dxfId="861" priority="1083">
      <formula>LEN(TRIM(A155))=0</formula>
    </cfRule>
  </conditionalFormatting>
  <conditionalFormatting sqref="N155:N156">
    <cfRule type="containsBlanks" dxfId="860" priority="1078">
      <formula>LEN(TRIM(N155))=0</formula>
    </cfRule>
  </conditionalFormatting>
  <conditionalFormatting sqref="N155:N156">
    <cfRule type="containsBlanks" dxfId="859" priority="1079">
      <formula>LEN(TRIM(N155))=0</formula>
    </cfRule>
  </conditionalFormatting>
  <conditionalFormatting sqref="A155:B156">
    <cfRule type="containsBlanks" dxfId="858" priority="1077">
      <formula>LEN(TRIM(A155))=0</formula>
    </cfRule>
  </conditionalFormatting>
  <conditionalFormatting sqref="C155:C156">
    <cfRule type="containsBlanks" dxfId="857" priority="1076">
      <formula>LEN(TRIM(C155))=0</formula>
    </cfRule>
  </conditionalFormatting>
  <conditionalFormatting sqref="C155:C156">
    <cfRule type="containsBlanks" dxfId="856" priority="1075">
      <formula>LEN(TRIM(C155))=0</formula>
    </cfRule>
  </conditionalFormatting>
  <conditionalFormatting sqref="E155:E156">
    <cfRule type="containsBlanks" dxfId="855" priority="1074">
      <formula>LEN(TRIM(E155))=0</formula>
    </cfRule>
  </conditionalFormatting>
  <conditionalFormatting sqref="J155:J156">
    <cfRule type="containsBlanks" dxfId="854" priority="1073">
      <formula>LEN(TRIM(J155))=0</formula>
    </cfRule>
  </conditionalFormatting>
  <conditionalFormatting sqref="J155:J156">
    <cfRule type="containsBlanks" dxfId="853" priority="1072">
      <formula>LEN(TRIM(J155))=0</formula>
    </cfRule>
  </conditionalFormatting>
  <conditionalFormatting sqref="L155:L156">
    <cfRule type="containsBlanks" dxfId="852" priority="1070">
      <formula>LEN(TRIM(L155))=0</formula>
    </cfRule>
  </conditionalFormatting>
  <conditionalFormatting sqref="L155:L156">
    <cfRule type="containsBlanks" dxfId="851" priority="1071">
      <formula>LEN(TRIM(L155))=0</formula>
    </cfRule>
  </conditionalFormatting>
  <conditionalFormatting sqref="O262:R264">
    <cfRule type="containsBlanks" dxfId="850" priority="1061">
      <formula>LEN(TRIM(O262))=0</formula>
    </cfRule>
  </conditionalFormatting>
  <conditionalFormatting sqref="O262:R264">
    <cfRule type="containsBlanks" dxfId="849" priority="1062">
      <formula>LEN(TRIM(O262))=0</formula>
    </cfRule>
  </conditionalFormatting>
  <conditionalFormatting sqref="N262:N264">
    <cfRule type="containsBlanks" dxfId="848" priority="1060">
      <formula>LEN(TRIM(N262))=0</formula>
    </cfRule>
  </conditionalFormatting>
  <conditionalFormatting sqref="N262:N264">
    <cfRule type="containsBlanks" dxfId="847" priority="1059">
      <formula>LEN(TRIM(N262))=0</formula>
    </cfRule>
  </conditionalFormatting>
  <conditionalFormatting sqref="B150:B151">
    <cfRule type="containsBlanks" dxfId="846" priority="1069">
      <formula>LEN(TRIM(B150))=0</formula>
    </cfRule>
  </conditionalFormatting>
  <conditionalFormatting sqref="C262:C264">
    <cfRule type="containsBlanks" dxfId="845" priority="1057">
      <formula>LEN(TRIM(C262))=0</formula>
    </cfRule>
  </conditionalFormatting>
  <conditionalFormatting sqref="C262:C264">
    <cfRule type="containsBlanks" dxfId="844" priority="1056">
      <formula>LEN(TRIM(C262))=0</formula>
    </cfRule>
  </conditionalFormatting>
  <conditionalFormatting sqref="I87">
    <cfRule type="containsBlanks" dxfId="843" priority="672">
      <formula>LEN(TRIM(I87))=0</formula>
    </cfRule>
  </conditionalFormatting>
  <conditionalFormatting sqref="I50">
    <cfRule type="containsBlanks" dxfId="842" priority="679">
      <formula>LEN(TRIM(I50))=0</formula>
    </cfRule>
  </conditionalFormatting>
  <conditionalFormatting sqref="J262:J264 L262:L264 N262:R264 D262:H264 T262:T264">
    <cfRule type="containsBlanks" dxfId="841" priority="1068">
      <formula>LEN(TRIM(D262))=0</formula>
    </cfRule>
  </conditionalFormatting>
  <conditionalFormatting sqref="T262:T264 H262:H264 E262:E264 L262:L264 J262:J264">
    <cfRule type="containsBlanks" dxfId="840" priority="1067">
      <formula>LEN(TRIM(E262))=0</formula>
    </cfRule>
  </conditionalFormatting>
  <conditionalFormatting sqref="F262:F264">
    <cfRule type="containsBlanks" dxfId="839" priority="1064">
      <formula>LEN(TRIM(F262))=0</formula>
    </cfRule>
  </conditionalFormatting>
  <conditionalFormatting sqref="G262:G264">
    <cfRule type="containsBlanks" dxfId="838" priority="1063">
      <formula>LEN(TRIM(G262))=0</formula>
    </cfRule>
  </conditionalFormatting>
  <conditionalFormatting sqref="I259:I261">
    <cfRule type="containsBlanks" dxfId="837" priority="653">
      <formula>LEN(TRIM(I259))=0</formula>
    </cfRule>
  </conditionalFormatting>
  <conditionalFormatting sqref="D39">
    <cfRule type="containsBlanks" dxfId="836" priority="852">
      <formula>LEN(TRIM(D39))=0</formula>
    </cfRule>
  </conditionalFormatting>
  <conditionalFormatting sqref="H262:H264 T262:T264 E262:E264 L262:L264 J262:J264">
    <cfRule type="containsBlanks" dxfId="835" priority="1066">
      <formula>LEN(TRIM(E262))=0</formula>
    </cfRule>
  </conditionalFormatting>
  <conditionalFormatting sqref="A262:B264">
    <cfRule type="containsBlanks" dxfId="834" priority="1065">
      <formula>LEN(TRIM(A262))=0</formula>
    </cfRule>
  </conditionalFormatting>
  <conditionalFormatting sqref="A262:B264">
    <cfRule type="containsBlanks" dxfId="833" priority="1058">
      <formula>LEN(TRIM(A262))=0</formula>
    </cfRule>
  </conditionalFormatting>
  <conditionalFormatting sqref="E262:E264">
    <cfRule type="containsBlanks" dxfId="832" priority="1055">
      <formula>LEN(TRIM(E262))=0</formula>
    </cfRule>
  </conditionalFormatting>
  <conditionalFormatting sqref="J292:J293 L292:L293 N292:R293 A292:H293 T292:T293">
    <cfRule type="containsBlanks" dxfId="831" priority="1054">
      <formula>LEN(TRIM(A292))=0</formula>
    </cfRule>
  </conditionalFormatting>
  <conditionalFormatting sqref="J300:J301 L300:L301 N300:P301 D300:E301">
    <cfRule type="containsBlanks" dxfId="830" priority="1053">
      <formula>LEN(TRIM(D300))=0</formula>
    </cfRule>
  </conditionalFormatting>
  <conditionalFormatting sqref="O300:P301">
    <cfRule type="containsBlanks" dxfId="829" priority="1048">
      <formula>LEN(TRIM(O300))=0</formula>
    </cfRule>
  </conditionalFormatting>
  <conditionalFormatting sqref="O300:P301">
    <cfRule type="containsBlanks" dxfId="828" priority="1047">
      <formula>LEN(TRIM(O300))=0</formula>
    </cfRule>
  </conditionalFormatting>
  <conditionalFormatting sqref="J300:J301">
    <cfRule type="containsBlanks" dxfId="827" priority="1046">
      <formula>LEN(TRIM(J300))=0</formula>
    </cfRule>
  </conditionalFormatting>
  <conditionalFormatting sqref="J300:J301">
    <cfRule type="containsBlanks" dxfId="826" priority="1045">
      <formula>LEN(TRIM(J300))=0</formula>
    </cfRule>
  </conditionalFormatting>
  <conditionalFormatting sqref="E300:E301">
    <cfRule type="containsBlanks" dxfId="825" priority="1052">
      <formula>LEN(TRIM(E300))=0</formula>
    </cfRule>
  </conditionalFormatting>
  <conditionalFormatting sqref="D300:D301">
    <cfRule type="containsBlanks" dxfId="824" priority="1049">
      <formula>LEN(TRIM(D300))=0</formula>
    </cfRule>
  </conditionalFormatting>
  <conditionalFormatting sqref="D55">
    <cfRule type="containsBlanks" dxfId="823" priority="839">
      <formula>LEN(TRIM(D55))=0</formula>
    </cfRule>
  </conditionalFormatting>
  <conditionalFormatting sqref="E300:E301">
    <cfRule type="containsBlanks" dxfId="822" priority="1051">
      <formula>LEN(TRIM(E300))=0</formula>
    </cfRule>
  </conditionalFormatting>
  <conditionalFormatting sqref="A300:B301">
    <cfRule type="containsBlanks" dxfId="821" priority="1050">
      <formula>LEN(TRIM(A300))=0</formula>
    </cfRule>
  </conditionalFormatting>
  <conditionalFormatting sqref="L300:L301">
    <cfRule type="containsBlanks" dxfId="820" priority="1044">
      <formula>LEN(TRIM(L300))=0</formula>
    </cfRule>
  </conditionalFormatting>
  <conditionalFormatting sqref="L300:L301">
    <cfRule type="containsBlanks" dxfId="819" priority="1043">
      <formula>LEN(TRIM(L300))=0</formula>
    </cfRule>
  </conditionalFormatting>
  <conditionalFormatting sqref="N300:N301">
    <cfRule type="containsBlanks" dxfId="818" priority="1041">
      <formula>LEN(TRIM(N300))=0</formula>
    </cfRule>
  </conditionalFormatting>
  <conditionalFormatting sqref="N300:N301">
    <cfRule type="containsBlanks" dxfId="817" priority="1042">
      <formula>LEN(TRIM(N300))=0</formula>
    </cfRule>
  </conditionalFormatting>
  <conditionalFormatting sqref="A300:B301">
    <cfRule type="containsBlanks" dxfId="816" priority="1040">
      <formula>LEN(TRIM(A300))=0</formula>
    </cfRule>
  </conditionalFormatting>
  <conditionalFormatting sqref="C300:C301">
    <cfRule type="containsBlanks" dxfId="815" priority="1039">
      <formula>LEN(TRIM(C300))=0</formula>
    </cfRule>
  </conditionalFormatting>
  <conditionalFormatting sqref="C312">
    <cfRule type="containsBlanks" dxfId="814" priority="1014">
      <formula>LEN(TRIM(C312))=0</formula>
    </cfRule>
  </conditionalFormatting>
  <conditionalFormatting sqref="A312:B312">
    <cfRule type="containsBlanks" dxfId="813" priority="1015">
      <formula>LEN(TRIM(A312))=0</formula>
    </cfRule>
  </conditionalFormatting>
  <conditionalFormatting sqref="C313">
    <cfRule type="containsBlanks" dxfId="812" priority="1011">
      <formula>LEN(TRIM(C313))=0</formula>
    </cfRule>
  </conditionalFormatting>
  <conditionalFormatting sqref="A313:B313">
    <cfRule type="containsBlanks" dxfId="811" priority="1012">
      <formula>LEN(TRIM(A313))=0</formula>
    </cfRule>
  </conditionalFormatting>
  <conditionalFormatting sqref="N374:P374 D374:E374 J374">
    <cfRule type="containsBlanks" dxfId="810" priority="1026">
      <formula>LEN(TRIM(D374))=0</formula>
    </cfRule>
  </conditionalFormatting>
  <conditionalFormatting sqref="N374:P374 A374:B374 T374">
    <cfRule type="containsBlanks" dxfId="809" priority="1025">
      <formula>LEN(TRIM(A374))=0</formula>
    </cfRule>
  </conditionalFormatting>
  <conditionalFormatting sqref="C374">
    <cfRule type="containsBlanks" dxfId="808" priority="1019">
      <formula>LEN(TRIM(C374))=0</formula>
    </cfRule>
  </conditionalFormatting>
  <conditionalFormatting sqref="O374:P374">
    <cfRule type="containsBlanks" dxfId="807" priority="1024">
      <formula>LEN(TRIM(O374))=0</formula>
    </cfRule>
  </conditionalFormatting>
  <conditionalFormatting sqref="J374">
    <cfRule type="containsBlanks" dxfId="806" priority="1022">
      <formula>LEN(TRIM(J374))=0</formula>
    </cfRule>
  </conditionalFormatting>
  <conditionalFormatting sqref="J374">
    <cfRule type="containsBlanks" dxfId="805" priority="1023">
      <formula>LEN(TRIM(J374))=0</formula>
    </cfRule>
  </conditionalFormatting>
  <conditionalFormatting sqref="N374">
    <cfRule type="containsBlanks" dxfId="804" priority="1021">
      <formula>LEN(TRIM(N374))=0</formula>
    </cfRule>
  </conditionalFormatting>
  <conditionalFormatting sqref="A374:B374 T374">
    <cfRule type="containsBlanks" dxfId="803" priority="1020">
      <formula>LEN(TRIM(A374))=0</formula>
    </cfRule>
  </conditionalFormatting>
  <conditionalFormatting sqref="T310">
    <cfRule type="containsBlanks" dxfId="802" priority="1017">
      <formula>LEN(TRIM(T310))=0</formula>
    </cfRule>
  </conditionalFormatting>
  <conditionalFormatting sqref="A312:B312 J312 L312 N312:P312 T312 D312:E312">
    <cfRule type="containsBlanks" dxfId="801" priority="1016">
      <formula>LEN(TRIM(A312))=0</formula>
    </cfRule>
  </conditionalFormatting>
  <conditionalFormatting sqref="A313:B313 J313 L313 N313:P313 T313 D313:E313">
    <cfRule type="containsBlanks" dxfId="800" priority="1013">
      <formula>LEN(TRIM(A313))=0</formula>
    </cfRule>
  </conditionalFormatting>
  <conditionalFormatting sqref="A314:B323 J314:J323 L314:L323 N314:P323 D314:E323 T314:T315 T323">
    <cfRule type="containsBlanks" dxfId="799" priority="1010">
      <formula>LEN(TRIM(A314))=0</formula>
    </cfRule>
  </conditionalFormatting>
  <conditionalFormatting sqref="C314:C323">
    <cfRule type="containsBlanks" dxfId="798" priority="1008">
      <formula>LEN(TRIM(C314))=0</formula>
    </cfRule>
  </conditionalFormatting>
  <conditionalFormatting sqref="A314:B323">
    <cfRule type="containsBlanks" dxfId="797" priority="1009">
      <formula>LEN(TRIM(A314))=0</formula>
    </cfRule>
  </conditionalFormatting>
  <conditionalFormatting sqref="T430 D430 J430 L430 O430">
    <cfRule type="containsBlanks" dxfId="796" priority="1007">
      <formula>LEN(TRIM(D430))=0</formula>
    </cfRule>
  </conditionalFormatting>
  <conditionalFormatting sqref="J430">
    <cfRule type="containsBlanks" dxfId="795" priority="1004">
      <formula>LEN(TRIM(J430))=0</formula>
    </cfRule>
  </conditionalFormatting>
  <conditionalFormatting sqref="T430">
    <cfRule type="containsBlanks" dxfId="794" priority="1006">
      <formula>LEN(TRIM(T430))=0</formula>
    </cfRule>
  </conditionalFormatting>
  <conditionalFormatting sqref="O430">
    <cfRule type="containsBlanks" dxfId="793" priority="1005">
      <formula>LEN(TRIM(O430))=0</formula>
    </cfRule>
  </conditionalFormatting>
  <conditionalFormatting sqref="L430">
    <cfRule type="containsBlanks" dxfId="792" priority="1001">
      <formula>LEN(TRIM(L430))=0</formula>
    </cfRule>
  </conditionalFormatting>
  <conditionalFormatting sqref="J430">
    <cfRule type="containsBlanks" dxfId="791" priority="1003">
      <formula>LEN(TRIM(J430))=0</formula>
    </cfRule>
  </conditionalFormatting>
  <conditionalFormatting sqref="L430">
    <cfRule type="containsBlanks" dxfId="790" priority="1002">
      <formula>LEN(TRIM(L430))=0</formula>
    </cfRule>
  </conditionalFormatting>
  <conditionalFormatting sqref="C430">
    <cfRule type="containsBlanks" dxfId="789" priority="1000">
      <formula>LEN(TRIM(C430))=0</formula>
    </cfRule>
  </conditionalFormatting>
  <conditionalFormatting sqref="O430">
    <cfRule type="containsBlanks" dxfId="788" priority="998">
      <formula>LEN(TRIM(O430))=0</formula>
    </cfRule>
  </conditionalFormatting>
  <conditionalFormatting sqref="D430">
    <cfRule type="containsBlanks" dxfId="787" priority="999">
      <formula>LEN(TRIM(D430))=0</formula>
    </cfRule>
  </conditionalFormatting>
  <conditionalFormatting sqref="J430">
    <cfRule type="containsBlanks" dxfId="786" priority="997">
      <formula>LEN(TRIM(J430))=0</formula>
    </cfRule>
  </conditionalFormatting>
  <conditionalFormatting sqref="K329:K330">
    <cfRule type="containsBlanks" dxfId="785" priority="431">
      <formula>LEN(TRIM(K329))=0</formula>
    </cfRule>
  </conditionalFormatting>
  <conditionalFormatting sqref="J430">
    <cfRule type="containsBlanks" dxfId="784" priority="996">
      <formula>LEN(TRIM(J430))=0</formula>
    </cfRule>
  </conditionalFormatting>
  <conditionalFormatting sqref="L430">
    <cfRule type="containsBlanks" dxfId="783" priority="994">
      <formula>LEN(TRIM(L430))=0</formula>
    </cfRule>
  </conditionalFormatting>
  <conditionalFormatting sqref="L430">
    <cfRule type="containsBlanks" dxfId="782" priority="995">
      <formula>LEN(TRIM(L430))=0</formula>
    </cfRule>
  </conditionalFormatting>
  <conditionalFormatting sqref="N344:P345 T344:T345 J344:J345 A344:E345">
    <cfRule type="containsBlanks" dxfId="781" priority="980">
      <formula>LEN(TRIM(A344))=0</formula>
    </cfRule>
  </conditionalFormatting>
  <conditionalFormatting sqref="J344:J345">
    <cfRule type="containsBlanks" dxfId="780" priority="977">
      <formula>LEN(TRIM(J344))=0</formula>
    </cfRule>
  </conditionalFormatting>
  <conditionalFormatting sqref="K146">
    <cfRule type="containsBlanks" dxfId="779" priority="473">
      <formula>LEN(TRIM(K146))=0</formula>
    </cfRule>
  </conditionalFormatting>
  <conditionalFormatting sqref="I69">
    <cfRule type="containsBlanks" dxfId="778" priority="698">
      <formula>LEN(TRIM(I69))=0</formula>
    </cfRule>
  </conditionalFormatting>
  <conditionalFormatting sqref="N344:P345 T344:T345">
    <cfRule type="containsBlanks" dxfId="777" priority="979">
      <formula>LEN(TRIM(N344))=0</formula>
    </cfRule>
  </conditionalFormatting>
  <conditionalFormatting sqref="O344:P345">
    <cfRule type="containsBlanks" dxfId="776" priority="978">
      <formula>LEN(TRIM(O344))=0</formula>
    </cfRule>
  </conditionalFormatting>
  <conditionalFormatting sqref="J344:J345">
    <cfRule type="containsBlanks" dxfId="775" priority="976">
      <formula>LEN(TRIM(J344))=0</formula>
    </cfRule>
  </conditionalFormatting>
  <conditionalFormatting sqref="N344:N345">
    <cfRule type="containsBlanks" dxfId="774" priority="975">
      <formula>LEN(TRIM(N344))=0</formula>
    </cfRule>
  </conditionalFormatting>
  <conditionalFormatting sqref="T344:T345">
    <cfRule type="containsBlanks" dxfId="773" priority="974">
      <formula>LEN(TRIM(T344))=0</formula>
    </cfRule>
  </conditionalFormatting>
  <conditionalFormatting sqref="I221:I222 I224:I225 I227 I229">
    <cfRule type="containsBlanks" dxfId="772" priority="656">
      <formula>LEN(TRIM(I221))=0</formula>
    </cfRule>
  </conditionalFormatting>
  <conditionalFormatting sqref="I357">
    <cfRule type="containsBlanks" dxfId="771" priority="639">
      <formula>LEN(TRIM(I357))=0</formula>
    </cfRule>
  </conditionalFormatting>
  <conditionalFormatting sqref="J402:J406 L402 N402:P406 A402:E406">
    <cfRule type="containsBlanks" dxfId="770" priority="937">
      <formula>LEN(TRIM(A402))=0</formula>
    </cfRule>
  </conditionalFormatting>
  <conditionalFormatting sqref="T383">
    <cfRule type="containsBlanks" dxfId="769" priority="949">
      <formula>LEN(TRIM(T383))=0</formula>
    </cfRule>
  </conditionalFormatting>
  <conditionalFormatting sqref="M81:M82">
    <cfRule type="containsBlanks" dxfId="768" priority="316">
      <formula>LEN(TRIM(M81))=0</formula>
    </cfRule>
  </conditionalFormatting>
  <conditionalFormatting sqref="K300:K301">
    <cfRule type="containsBlanks" dxfId="767" priority="388">
      <formula>LEN(TRIM(K300))=0</formula>
    </cfRule>
  </conditionalFormatting>
  <conditionalFormatting sqref="I155:I156">
    <cfRule type="containsBlanks" dxfId="766" priority="611">
      <formula>LEN(TRIM(I155))=0</formula>
    </cfRule>
  </conditionalFormatting>
  <conditionalFormatting sqref="M81:M82">
    <cfRule type="containsBlanks" dxfId="765" priority="315">
      <formula>LEN(TRIM(M81))=0</formula>
    </cfRule>
  </conditionalFormatting>
  <conditionalFormatting sqref="N408:P408 J408 A408:E408">
    <cfRule type="containsBlanks" dxfId="764" priority="935">
      <formula>LEN(TRIM(A408))=0</formula>
    </cfRule>
  </conditionalFormatting>
  <conditionalFormatting sqref="T402">
    <cfRule type="containsBlanks" dxfId="763" priority="936">
      <formula>LEN(TRIM(T402))=0</formula>
    </cfRule>
  </conditionalFormatting>
  <conditionalFormatting sqref="T408">
    <cfRule type="containsBlanks" dxfId="762" priority="934">
      <formula>LEN(TRIM(T408))=0</formula>
    </cfRule>
  </conditionalFormatting>
  <conditionalFormatting sqref="T418:T420 E418:E420 H418:H420">
    <cfRule type="containsBlanks" dxfId="761" priority="931">
      <formula>LEN(TRIM(E418))=0</formula>
    </cfRule>
  </conditionalFormatting>
  <conditionalFormatting sqref="Q418:R420 D418:H420 T418:T420">
    <cfRule type="containsBlanks" dxfId="760" priority="933">
      <formula>LEN(TRIM(D418))=0</formula>
    </cfRule>
  </conditionalFormatting>
  <conditionalFormatting sqref="E418:E420 T418:T420 H418:H420">
    <cfRule type="containsBlanks" dxfId="759" priority="932">
      <formula>LEN(TRIM(E418))=0</formula>
    </cfRule>
  </conditionalFormatting>
  <conditionalFormatting sqref="M230:M236">
    <cfRule type="containsBlanks" dxfId="758" priority="349">
      <formula>LEN(TRIM(M230))=0</formula>
    </cfRule>
  </conditionalFormatting>
  <conditionalFormatting sqref="C551:C554">
    <cfRule type="containsBlanks" dxfId="757" priority="883">
      <formula>LEN(TRIM(C551))=0</formula>
    </cfRule>
  </conditionalFormatting>
  <conditionalFormatting sqref="A551:B554">
    <cfRule type="containsBlanks" dxfId="756" priority="884">
      <formula>LEN(TRIM(A551))=0</formula>
    </cfRule>
  </conditionalFormatting>
  <conditionalFormatting sqref="M268:M269">
    <cfRule type="containsBlanks" dxfId="755" priority="271">
      <formula>LEN(TRIM(M268))=0</formula>
    </cfRule>
  </conditionalFormatting>
  <conditionalFormatting sqref="O431">
    <cfRule type="containsBlanks" dxfId="754" priority="916">
      <formula>LEN(TRIM(O431))=0</formula>
    </cfRule>
  </conditionalFormatting>
  <conditionalFormatting sqref="M271">
    <cfRule type="containsBlanks" dxfId="753" priority="270">
      <formula>LEN(TRIM(M271))=0</formula>
    </cfRule>
  </conditionalFormatting>
  <conditionalFormatting sqref="D551:D554">
    <cfRule type="containsBlanks" dxfId="752" priority="893">
      <formula>LEN(TRIM(D551))=0</formula>
    </cfRule>
  </conditionalFormatting>
  <conditionalFormatting sqref="A551:B554">
    <cfRule type="containsBlanks" dxfId="751" priority="894">
      <formula>LEN(TRIM(A551))=0</formula>
    </cfRule>
  </conditionalFormatting>
  <conditionalFormatting sqref="O551:P554">
    <cfRule type="containsBlanks" dxfId="750" priority="892">
      <formula>LEN(TRIM(O551))=0</formula>
    </cfRule>
  </conditionalFormatting>
  <conditionalFormatting sqref="O551:P554">
    <cfRule type="containsBlanks" dxfId="749" priority="891">
      <formula>LEN(TRIM(O551))=0</formula>
    </cfRule>
  </conditionalFormatting>
  <conditionalFormatting sqref="E550 T550">
    <cfRule type="containsBlanks" dxfId="748" priority="909">
      <formula>LEN(TRIM(E550))=0</formula>
    </cfRule>
  </conditionalFormatting>
  <conditionalFormatting sqref="A430:B431">
    <cfRule type="containsBlanks" dxfId="747" priority="911">
      <formula>LEN(TRIM(A430))=0</formula>
    </cfRule>
  </conditionalFormatting>
  <conditionalFormatting sqref="T550 J550:J554 L550:L554 N550:P554 D550:E554">
    <cfRule type="containsBlanks" dxfId="746" priority="910">
      <formula>LEN(TRIM(D550))=0</formula>
    </cfRule>
  </conditionalFormatting>
  <conditionalFormatting sqref="D550">
    <cfRule type="containsBlanks" dxfId="745" priority="907">
      <formula>LEN(TRIM(D550))=0</formula>
    </cfRule>
  </conditionalFormatting>
  <conditionalFormatting sqref="O550:P550">
    <cfRule type="containsBlanks" dxfId="744" priority="906">
      <formula>LEN(TRIM(O550))=0</formula>
    </cfRule>
  </conditionalFormatting>
  <conditionalFormatting sqref="O550:P550">
    <cfRule type="containsBlanks" dxfId="743" priority="905">
      <formula>LEN(TRIM(O550))=0</formula>
    </cfRule>
  </conditionalFormatting>
  <conditionalFormatting sqref="M146">
    <cfRule type="containsBlanks" dxfId="742" priority="307">
      <formula>LEN(TRIM(M146))=0</formula>
    </cfRule>
  </conditionalFormatting>
  <conditionalFormatting sqref="K270">
    <cfRule type="containsBlanks" dxfId="741" priority="531">
      <formula>LEN(TRIM(K270))=0</formula>
    </cfRule>
  </conditionalFormatting>
  <conditionalFormatting sqref="A550:B550">
    <cfRule type="containsBlanks" dxfId="740" priority="908">
      <formula>LEN(TRIM(A550))=0</formula>
    </cfRule>
  </conditionalFormatting>
  <conditionalFormatting sqref="J550">
    <cfRule type="containsBlanks" dxfId="739" priority="904">
      <formula>LEN(TRIM(J550))=0</formula>
    </cfRule>
  </conditionalFormatting>
  <conditionalFormatting sqref="J550">
    <cfRule type="containsBlanks" dxfId="738" priority="903">
      <formula>LEN(TRIM(J550))=0</formula>
    </cfRule>
  </conditionalFormatting>
  <conditionalFormatting sqref="L550">
    <cfRule type="containsBlanks" dxfId="737" priority="902">
      <formula>LEN(TRIM(L550))=0</formula>
    </cfRule>
  </conditionalFormatting>
  <conditionalFormatting sqref="L550">
    <cfRule type="containsBlanks" dxfId="736" priority="901">
      <formula>LEN(TRIM(L550))=0</formula>
    </cfRule>
  </conditionalFormatting>
  <conditionalFormatting sqref="N550">
    <cfRule type="containsBlanks" dxfId="735" priority="899">
      <formula>LEN(TRIM(N550))=0</formula>
    </cfRule>
  </conditionalFormatting>
  <conditionalFormatting sqref="N550">
    <cfRule type="containsBlanks" dxfId="734" priority="900">
      <formula>LEN(TRIM(N550))=0</formula>
    </cfRule>
  </conditionalFormatting>
  <conditionalFormatting sqref="A550:B550 T550">
    <cfRule type="containsBlanks" dxfId="733" priority="898">
      <formula>LEN(TRIM(A550))=0</formula>
    </cfRule>
  </conditionalFormatting>
  <conditionalFormatting sqref="C550">
    <cfRule type="containsBlanks" dxfId="732" priority="897">
      <formula>LEN(TRIM(C550))=0</formula>
    </cfRule>
  </conditionalFormatting>
  <conditionalFormatting sqref="E551:E554">
    <cfRule type="containsBlanks" dxfId="731" priority="896">
      <formula>LEN(TRIM(E551))=0</formula>
    </cfRule>
  </conditionalFormatting>
  <conditionalFormatting sqref="M131">
    <cfRule type="containsBlanks" dxfId="730" priority="290">
      <formula>LEN(TRIM(M131))=0</formula>
    </cfRule>
  </conditionalFormatting>
  <conditionalFormatting sqref="E551:E554">
    <cfRule type="containsBlanks" dxfId="729" priority="895">
      <formula>LEN(TRIM(E551))=0</formula>
    </cfRule>
  </conditionalFormatting>
  <conditionalFormatting sqref="J551:J554">
    <cfRule type="containsBlanks" dxfId="728" priority="890">
      <formula>LEN(TRIM(J551))=0</formula>
    </cfRule>
  </conditionalFormatting>
  <conditionalFormatting sqref="J551:J554">
    <cfRule type="containsBlanks" dxfId="727" priority="889">
      <formula>LEN(TRIM(J551))=0</formula>
    </cfRule>
  </conditionalFormatting>
  <conditionalFormatting sqref="L551:L554">
    <cfRule type="containsBlanks" dxfId="726" priority="888">
      <formula>LEN(TRIM(L551))=0</formula>
    </cfRule>
  </conditionalFormatting>
  <conditionalFormatting sqref="L551:L554">
    <cfRule type="containsBlanks" dxfId="725" priority="887">
      <formula>LEN(TRIM(L551))=0</formula>
    </cfRule>
  </conditionalFormatting>
  <conditionalFormatting sqref="N551:N554">
    <cfRule type="containsBlanks" dxfId="724" priority="885">
      <formula>LEN(TRIM(N551))=0</formula>
    </cfRule>
  </conditionalFormatting>
  <conditionalFormatting sqref="N551:N554">
    <cfRule type="containsBlanks" dxfId="723" priority="886">
      <formula>LEN(TRIM(N551))=0</formula>
    </cfRule>
  </conditionalFormatting>
  <conditionalFormatting sqref="T630 A630:E630 J630">
    <cfRule type="containsBlanks" dxfId="722" priority="880">
      <formula>LEN(TRIM(A630))=0</formula>
    </cfRule>
  </conditionalFormatting>
  <conditionalFormatting sqref="O630">
    <cfRule type="containsBlanks" dxfId="721" priority="879">
      <formula>LEN(TRIM(O630))=0</formula>
    </cfRule>
  </conditionalFormatting>
  <conditionalFormatting sqref="T551:T554">
    <cfRule type="containsBlanks" dxfId="720" priority="882">
      <formula>LEN(TRIM(T551))=0</formula>
    </cfRule>
  </conditionalFormatting>
  <conditionalFormatting sqref="T551:T554">
    <cfRule type="containsBlanks" dxfId="719" priority="881">
      <formula>LEN(TRIM(T551))=0</formula>
    </cfRule>
  </conditionalFormatting>
  <conditionalFormatting sqref="O630">
    <cfRule type="containsBlanks" dxfId="718" priority="878">
      <formula>LEN(TRIM(O630))=0</formula>
    </cfRule>
  </conditionalFormatting>
  <conditionalFormatting sqref="D630:E630 J630 O630">
    <cfRule type="containsBlanks" dxfId="717" priority="877">
      <formula>LEN(TRIM(D630))=0</formula>
    </cfRule>
  </conditionalFormatting>
  <conditionalFormatting sqref="J629">
    <cfRule type="containsBlanks" dxfId="716" priority="867">
      <formula>LEN(TRIM(J629))=0</formula>
    </cfRule>
  </conditionalFormatting>
  <conditionalFormatting sqref="A629:B629">
    <cfRule type="containsBlanks" dxfId="715" priority="874">
      <formula>LEN(TRIM(A629))=0</formula>
    </cfRule>
  </conditionalFormatting>
  <conditionalFormatting sqref="A629:B629">
    <cfRule type="containsBlanks" dxfId="714" priority="873">
      <formula>LEN(TRIM(A629))=0</formula>
    </cfRule>
  </conditionalFormatting>
  <conditionalFormatting sqref="T630">
    <cfRule type="containsBlanks" dxfId="713" priority="876">
      <formula>LEN(TRIM(T630))=0</formula>
    </cfRule>
  </conditionalFormatting>
  <conditionalFormatting sqref="T629 D629 J629">
    <cfRule type="containsBlanks" dxfId="712" priority="875">
      <formula>LEN(TRIM(D629))=0</formula>
    </cfRule>
  </conditionalFormatting>
  <conditionalFormatting sqref="C629">
    <cfRule type="containsBlanks" dxfId="711" priority="872">
      <formula>LEN(TRIM(C629))=0</formula>
    </cfRule>
  </conditionalFormatting>
  <conditionalFormatting sqref="D629">
    <cfRule type="containsBlanks" dxfId="710" priority="871">
      <formula>LEN(TRIM(D629))=0</formula>
    </cfRule>
  </conditionalFormatting>
  <conditionalFormatting sqref="O629">
    <cfRule type="containsBlanks" dxfId="709" priority="869">
      <formula>LEN(TRIM(O629))=0</formula>
    </cfRule>
  </conditionalFormatting>
  <conditionalFormatting sqref="M415:M417">
    <cfRule type="containsBlanks" dxfId="708" priority="256">
      <formula>LEN(TRIM(M415))=0</formula>
    </cfRule>
  </conditionalFormatting>
  <conditionalFormatting sqref="J629">
    <cfRule type="containsBlanks" dxfId="707" priority="868">
      <formula>LEN(TRIM(J629))=0</formula>
    </cfRule>
  </conditionalFormatting>
  <conditionalFormatting sqref="O629">
    <cfRule type="containsBlanks" dxfId="706" priority="866">
      <formula>LEN(TRIM(O629))=0</formula>
    </cfRule>
  </conditionalFormatting>
  <conditionalFormatting sqref="O631">
    <cfRule type="containsBlanks" dxfId="705" priority="859">
      <formula>LEN(TRIM(O631))=0</formula>
    </cfRule>
  </conditionalFormatting>
  <conditionalFormatting sqref="J631">
    <cfRule type="containsBlanks" dxfId="704" priority="857">
      <formula>LEN(TRIM(J631))=0</formula>
    </cfRule>
  </conditionalFormatting>
  <conditionalFormatting sqref="D631 J631">
    <cfRule type="containsBlanks" dxfId="703" priority="865">
      <formula>LEN(TRIM(D631))=0</formula>
    </cfRule>
  </conditionalFormatting>
  <conditionalFormatting sqref="C631">
    <cfRule type="containsBlanks" dxfId="702" priority="862">
      <formula>LEN(TRIM(C631))=0</formula>
    </cfRule>
  </conditionalFormatting>
  <conditionalFormatting sqref="A631:B631">
    <cfRule type="containsBlanks" dxfId="701" priority="864">
      <formula>LEN(TRIM(A631))=0</formula>
    </cfRule>
  </conditionalFormatting>
  <conditionalFormatting sqref="A631:B631">
    <cfRule type="containsBlanks" dxfId="700" priority="863">
      <formula>LEN(TRIM(A631))=0</formula>
    </cfRule>
  </conditionalFormatting>
  <conditionalFormatting sqref="D631">
    <cfRule type="containsBlanks" dxfId="699" priority="860">
      <formula>LEN(TRIM(D631))=0</formula>
    </cfRule>
  </conditionalFormatting>
  <conditionalFormatting sqref="K145">
    <cfRule type="containsBlanks" dxfId="698" priority="450">
      <formula>LEN(TRIM(K145))=0</formula>
    </cfRule>
  </conditionalFormatting>
  <conditionalFormatting sqref="J631">
    <cfRule type="containsBlanks" dxfId="697" priority="856">
      <formula>LEN(TRIM(J631))=0</formula>
    </cfRule>
  </conditionalFormatting>
  <conditionalFormatting sqref="O631">
    <cfRule type="containsBlanks" dxfId="696" priority="855">
      <formula>LEN(TRIM(O631))=0</formula>
    </cfRule>
  </conditionalFormatting>
  <conditionalFormatting sqref="M437">
    <cfRule type="containsBlanks" dxfId="695" priority="172">
      <formula>LEN(TRIM(M437))=0</formula>
    </cfRule>
  </conditionalFormatting>
  <conditionalFormatting sqref="K415:K417">
    <cfRule type="containsBlanks" dxfId="694" priority="423">
      <formula>LEN(TRIM(K415))=0</formula>
    </cfRule>
  </conditionalFormatting>
  <conditionalFormatting sqref="D53">
    <cfRule type="containsBlanks" dxfId="693" priority="844">
      <formula>LEN(TRIM(D53))=0</formula>
    </cfRule>
  </conditionalFormatting>
  <conditionalFormatting sqref="D56">
    <cfRule type="containsBlanks" dxfId="692" priority="843">
      <formula>LEN(TRIM(D56))=0</formula>
    </cfRule>
  </conditionalFormatting>
  <conditionalFormatting sqref="D56">
    <cfRule type="containsBlanks" dxfId="691" priority="842">
      <formula>LEN(TRIM(D56))=0</formula>
    </cfRule>
  </conditionalFormatting>
  <conditionalFormatting sqref="D40">
    <cfRule type="containsBlanks" dxfId="690" priority="854">
      <formula>LEN(TRIM(D40))=0</formula>
    </cfRule>
  </conditionalFormatting>
  <conditionalFormatting sqref="D39">
    <cfRule type="containsBlanks" dxfId="689" priority="853">
      <formula>LEN(TRIM(D39))=0</formula>
    </cfRule>
  </conditionalFormatting>
  <conditionalFormatting sqref="D42">
    <cfRule type="containsBlanks" dxfId="688" priority="851">
      <formula>LEN(TRIM(D42))=0</formula>
    </cfRule>
  </conditionalFormatting>
  <conditionalFormatting sqref="D44">
    <cfRule type="containsBlanks" dxfId="687" priority="849">
      <formula>LEN(TRIM(D44))=0</formula>
    </cfRule>
  </conditionalFormatting>
  <conditionalFormatting sqref="D45:D46">
    <cfRule type="containsBlanks" dxfId="686" priority="848">
      <formula>LEN(TRIM(D45))=0</formula>
    </cfRule>
  </conditionalFormatting>
  <conditionalFormatting sqref="D47">
    <cfRule type="containsBlanks" dxfId="685" priority="847">
      <formula>LEN(TRIM(D47))=0</formula>
    </cfRule>
  </conditionalFormatting>
  <conditionalFormatting sqref="D48">
    <cfRule type="containsBlanks" dxfId="684" priority="846">
      <formula>LEN(TRIM(D48))=0</formula>
    </cfRule>
  </conditionalFormatting>
  <conditionalFormatting sqref="D56">
    <cfRule type="containsBlanks" dxfId="683" priority="841">
      <formula>LEN(TRIM(D56))=0</formula>
    </cfRule>
  </conditionalFormatting>
  <conditionalFormatting sqref="D55">
    <cfRule type="containsBlanks" dxfId="682" priority="840">
      <formula>LEN(TRIM(D55))=0</formula>
    </cfRule>
  </conditionalFormatting>
  <conditionalFormatting sqref="D55">
    <cfRule type="containsBlanks" dxfId="681" priority="838">
      <formula>LEN(TRIM(D55))=0</formula>
    </cfRule>
  </conditionalFormatting>
  <conditionalFormatting sqref="D58:D59">
    <cfRule type="containsBlanks" dxfId="680" priority="837">
      <formula>LEN(TRIM(D58))=0</formula>
    </cfRule>
  </conditionalFormatting>
  <conditionalFormatting sqref="D58:D60">
    <cfRule type="containsBlanks" dxfId="679" priority="836">
      <formula>LEN(TRIM(D58))=0</formula>
    </cfRule>
  </conditionalFormatting>
  <conditionalFormatting sqref="D62">
    <cfRule type="containsBlanks" dxfId="678" priority="835">
      <formula>LEN(TRIM(D62))=0</formula>
    </cfRule>
  </conditionalFormatting>
  <conditionalFormatting sqref="D70:D72">
    <cfRule type="containsBlanks" dxfId="677" priority="834">
      <formula>LEN(TRIM(D70))=0</formula>
    </cfRule>
  </conditionalFormatting>
  <conditionalFormatting sqref="D70:D72">
    <cfRule type="containsBlanks" dxfId="676" priority="833">
      <formula>LEN(TRIM(D70))=0</formula>
    </cfRule>
  </conditionalFormatting>
  <conditionalFormatting sqref="D70:D72">
    <cfRule type="containsBlanks" dxfId="675" priority="832">
      <formula>LEN(TRIM(D70))=0</formula>
    </cfRule>
  </conditionalFormatting>
  <conditionalFormatting sqref="D64">
    <cfRule type="containsBlanks" dxfId="674" priority="831">
      <formula>LEN(TRIM(D64))=0</formula>
    </cfRule>
  </conditionalFormatting>
  <conditionalFormatting sqref="D64">
    <cfRule type="containsBlanks" dxfId="673" priority="830">
      <formula>LEN(TRIM(D64))=0</formula>
    </cfRule>
  </conditionalFormatting>
  <conditionalFormatting sqref="D64">
    <cfRule type="containsBlanks" dxfId="672" priority="829">
      <formula>LEN(TRIM(D64))=0</formula>
    </cfRule>
  </conditionalFormatting>
  <conditionalFormatting sqref="D68">
    <cfRule type="containsBlanks" dxfId="671" priority="828">
      <formula>LEN(TRIM(D68))=0</formula>
    </cfRule>
  </conditionalFormatting>
  <conditionalFormatting sqref="E430">
    <cfRule type="containsBlanks" dxfId="670" priority="819">
      <formula>LEN(TRIM(E430))=0</formula>
    </cfRule>
  </conditionalFormatting>
  <conditionalFormatting sqref="E430">
    <cfRule type="containsBlanks" dxfId="669" priority="818">
      <formula>LEN(TRIM(E430))=0</formula>
    </cfRule>
  </conditionalFormatting>
  <conditionalFormatting sqref="E430">
    <cfRule type="containsBlanks" dxfId="668" priority="817">
      <formula>LEN(TRIM(E430))=0</formula>
    </cfRule>
  </conditionalFormatting>
  <conditionalFormatting sqref="E431">
    <cfRule type="containsBlanks" dxfId="667" priority="816">
      <formula>LEN(TRIM(E431))=0</formula>
    </cfRule>
  </conditionalFormatting>
  <conditionalFormatting sqref="E431">
    <cfRule type="containsBlanks" dxfId="666" priority="815">
      <formula>LEN(TRIM(E431))=0</formula>
    </cfRule>
  </conditionalFormatting>
  <conditionalFormatting sqref="E431">
    <cfRule type="containsBlanks" dxfId="665" priority="814">
      <formula>LEN(TRIM(E431))=0</formula>
    </cfRule>
  </conditionalFormatting>
  <conditionalFormatting sqref="E525">
    <cfRule type="containsBlanks" dxfId="664" priority="813">
      <formula>LEN(TRIM(E525))=0</formula>
    </cfRule>
  </conditionalFormatting>
  <conditionalFormatting sqref="E525">
    <cfRule type="containsBlanks" dxfId="663" priority="812">
      <formula>LEN(TRIM(E525))=0</formula>
    </cfRule>
  </conditionalFormatting>
  <conditionalFormatting sqref="E555:E556">
    <cfRule type="containsBlanks" dxfId="662" priority="811">
      <formula>LEN(TRIM(E555))=0</formula>
    </cfRule>
  </conditionalFormatting>
  <conditionalFormatting sqref="E555:E556">
    <cfRule type="containsBlanks" dxfId="661" priority="810">
      <formula>LEN(TRIM(E555))=0</formula>
    </cfRule>
  </conditionalFormatting>
  <conditionalFormatting sqref="E555:E556">
    <cfRule type="containsBlanks" dxfId="660" priority="809">
      <formula>LEN(TRIM(E555))=0</formula>
    </cfRule>
  </conditionalFormatting>
  <conditionalFormatting sqref="E555:E556">
    <cfRule type="containsBlanks" dxfId="659" priority="808">
      <formula>LEN(TRIM(E555))=0</formula>
    </cfRule>
  </conditionalFormatting>
  <conditionalFormatting sqref="E629">
    <cfRule type="containsBlanks" dxfId="658" priority="807">
      <formula>LEN(TRIM(E629))=0</formula>
    </cfRule>
  </conditionalFormatting>
  <conditionalFormatting sqref="E629">
    <cfRule type="containsBlanks" dxfId="657" priority="806">
      <formula>LEN(TRIM(E629))=0</formula>
    </cfRule>
  </conditionalFormatting>
  <conditionalFormatting sqref="E629">
    <cfRule type="containsBlanks" dxfId="656" priority="805">
      <formula>LEN(TRIM(E629))=0</formula>
    </cfRule>
  </conditionalFormatting>
  <conditionalFormatting sqref="E629">
    <cfRule type="containsBlanks" dxfId="655" priority="804">
      <formula>LEN(TRIM(E629))=0</formula>
    </cfRule>
  </conditionalFormatting>
  <conditionalFormatting sqref="E629">
    <cfRule type="containsBlanks" dxfId="654" priority="803">
      <formula>LEN(TRIM(E629))=0</formula>
    </cfRule>
  </conditionalFormatting>
  <conditionalFormatting sqref="E631">
    <cfRule type="containsBlanks" dxfId="653" priority="802">
      <formula>LEN(TRIM(E631))=0</formula>
    </cfRule>
  </conditionalFormatting>
  <conditionalFormatting sqref="E631">
    <cfRule type="containsBlanks" dxfId="652" priority="801">
      <formula>LEN(TRIM(E631))=0</formula>
    </cfRule>
  </conditionalFormatting>
  <conditionalFormatting sqref="E631">
    <cfRule type="containsBlanks" dxfId="651" priority="800">
      <formula>LEN(TRIM(E631))=0</formula>
    </cfRule>
  </conditionalFormatting>
  <conditionalFormatting sqref="E631">
    <cfRule type="containsBlanks" dxfId="650" priority="799">
      <formula>LEN(TRIM(E631))=0</formula>
    </cfRule>
  </conditionalFormatting>
  <conditionalFormatting sqref="E631">
    <cfRule type="containsBlanks" dxfId="649" priority="798">
      <formula>LEN(TRIM(E631))=0</formula>
    </cfRule>
  </conditionalFormatting>
  <conditionalFormatting sqref="G39:G40 G44:G48 G53 G55:G56 G59:G60 G62 G65:G68 G70:G72 G76:G77 G79 G81:G86 G89:G105 G107:G119 G121:G128 G141 G143:G144 G146:G151 G155:G179 G216:G220 G224 G227 G229:G232 G234:G236 G239:G243 G247:G254 G270 G273:G288 G300:G301 G304 G306:G323 G327 G332:G337 G340:G345 G347:G348 G351 G353:G354 G357 G359:G379 G382:G406 G408 G410:G413 G426:G427 G430:G501 G516:G518 G523:G525 G530 G534:G537 G540:G541 G545:G556 G569 G572:G581 G606 G612:G614 G629:G631">
    <cfRule type="containsBlanks" dxfId="648" priority="797">
      <formula>LEN(TRIM(G39))=0</formula>
    </cfRule>
  </conditionalFormatting>
  <conditionalFormatting sqref="G39:G40 G44:G48 G53 G55:G56 G59:G60 G62 G65:G68 G70:G72 G76:G77 G79 G81:G86 G89:G105 G107:G119 G121:G128 G141 G143:G144 G146:G151 G155:G179 G216:G220 G224 G227 G229:G232 G234:G236 G239:G243 G247:G254 G270 G273:G288 G300:G301 G304 G306:G323 G327 G332:G337 G340:G345 G347:G348 G351 G353:G354 G357 G359:G379 G382:G406 G408 G410:G413 G426:G427 G430:G501 G516:G518 G523:G525 G530 G534:G537 G540:G541 G545:G556 G569 G572:G581 G606 G612:G614 G629:G631">
    <cfRule type="containsBlanks" dxfId="647" priority="796">
      <formula>LEN(TRIM(G39))=0</formula>
    </cfRule>
  </conditionalFormatting>
  <conditionalFormatting sqref="G42">
    <cfRule type="containsBlanks" dxfId="646" priority="795">
      <formula>LEN(TRIM(G42))=0</formula>
    </cfRule>
  </conditionalFormatting>
  <conditionalFormatting sqref="G58">
    <cfRule type="containsBlanks" dxfId="645" priority="793">
      <formula>LEN(TRIM(G58))=0</formula>
    </cfRule>
  </conditionalFormatting>
  <conditionalFormatting sqref="E136">
    <cfRule type="containsBlanks" dxfId="644" priority="790">
      <formula>LEN(TRIM(E136))=0</formula>
    </cfRule>
  </conditionalFormatting>
  <conditionalFormatting sqref="D136">
    <cfRule type="containsBlanks" dxfId="643" priority="788">
      <formula>LEN(TRIM(D136))=0</formula>
    </cfRule>
  </conditionalFormatting>
  <conditionalFormatting sqref="G136">
    <cfRule type="containsBlanks" dxfId="642" priority="787">
      <formula>LEN(TRIM(G136))=0</formula>
    </cfRule>
  </conditionalFormatting>
  <conditionalFormatting sqref="E136">
    <cfRule type="containsBlanks" dxfId="641" priority="789">
      <formula>LEN(TRIM(E136))=0</formula>
    </cfRule>
  </conditionalFormatting>
  <conditionalFormatting sqref="D136:E136 G136">
    <cfRule type="containsBlanks" dxfId="640" priority="786">
      <formula>LEN(TRIM(D136))=0</formula>
    </cfRule>
  </conditionalFormatting>
  <conditionalFormatting sqref="F136">
    <cfRule type="containsBlanks" dxfId="639" priority="785">
      <formula>LEN(TRIM(F136))=0</formula>
    </cfRule>
  </conditionalFormatting>
  <conditionalFormatting sqref="F136">
    <cfRule type="containsBlanks" dxfId="638" priority="784">
      <formula>LEN(TRIM(F136))=0</formula>
    </cfRule>
  </conditionalFormatting>
  <conditionalFormatting sqref="E137">
    <cfRule type="containsBlanks" dxfId="637" priority="783">
      <formula>LEN(TRIM(E137))=0</formula>
    </cfRule>
  </conditionalFormatting>
  <conditionalFormatting sqref="D137">
    <cfRule type="containsBlanks" dxfId="636" priority="781">
      <formula>LEN(TRIM(D137))=0</formula>
    </cfRule>
  </conditionalFormatting>
  <conditionalFormatting sqref="G137">
    <cfRule type="containsBlanks" dxfId="635" priority="780">
      <formula>LEN(TRIM(G137))=0</formula>
    </cfRule>
  </conditionalFormatting>
  <conditionalFormatting sqref="E137">
    <cfRule type="containsBlanks" dxfId="634" priority="782">
      <formula>LEN(TRIM(E137))=0</formula>
    </cfRule>
  </conditionalFormatting>
  <conditionalFormatting sqref="D137:E137 G137">
    <cfRule type="containsBlanks" dxfId="633" priority="779">
      <formula>LEN(TRIM(D137))=0</formula>
    </cfRule>
  </conditionalFormatting>
  <conditionalFormatting sqref="F137">
    <cfRule type="containsBlanks" dxfId="632" priority="778">
      <formula>LEN(TRIM(F137))=0</formula>
    </cfRule>
  </conditionalFormatting>
  <conditionalFormatting sqref="F137">
    <cfRule type="containsBlanks" dxfId="631" priority="777">
      <formula>LEN(TRIM(F137))=0</formula>
    </cfRule>
  </conditionalFormatting>
  <conditionalFormatting sqref="G233">
    <cfRule type="containsBlanks" dxfId="630" priority="776">
      <formula>LEN(TRIM(G233))=0</formula>
    </cfRule>
  </conditionalFormatting>
  <conditionalFormatting sqref="I294:I298 I381 I375:I379 I311 I265:I271 I129:I134 I138:I143 I421:I429 I69:I87 I432:I436 I555:I570 I530 I357 I273:I288 I540:I543 I545:I549 I534:I538">
    <cfRule type="containsBlanks" dxfId="629" priority="773">
      <formula>LEN(TRIM(I69))=0</formula>
    </cfRule>
  </conditionalFormatting>
  <conditionalFormatting sqref="I42">
    <cfRule type="containsBlanks" dxfId="628" priority="770">
      <formula>LEN(TRIM(I42))=0</formula>
    </cfRule>
  </conditionalFormatting>
  <conditionalFormatting sqref="I147:I151">
    <cfRule type="containsBlanks" dxfId="627" priority="755">
      <formula>LEN(TRIM(I147))=0</formula>
    </cfRule>
  </conditionalFormatting>
  <conditionalFormatting sqref="I200:I201">
    <cfRule type="containsBlanks" dxfId="626" priority="753">
      <formula>LEN(TRIM(I200))=0</formula>
    </cfRule>
  </conditionalFormatting>
  <conditionalFormatting sqref="I425 I428:I429">
    <cfRule type="containsBlanks" dxfId="625" priority="772">
      <formula>LEN(TRIM(I425))=0</formula>
    </cfRule>
  </conditionalFormatting>
  <conditionalFormatting sqref="I572:I581">
    <cfRule type="containsBlanks" dxfId="624" priority="739">
      <formula>LEN(TRIM(I572))=0</formula>
    </cfRule>
  </conditionalFormatting>
  <conditionalFormatting sqref="I594">
    <cfRule type="containsBlanks" dxfId="623" priority="738">
      <formula>LEN(TRIM(I594))=0</formula>
    </cfRule>
  </conditionalFormatting>
  <conditionalFormatting sqref="I20:I30 I51:I52 I57 I63 I133:I134 I237 I258 I265:I267 I424:I425 I534 I568 I585:I593 I595:I596 I513:I514 I305 I428:I429 I538 I570 I152:I153 I540:I543">
    <cfRule type="containsBlanks" dxfId="622" priority="771">
      <formula>LEN(TRIM(I20))=0</formula>
    </cfRule>
  </conditionalFormatting>
  <conditionalFormatting sqref="I65">
    <cfRule type="containsBlanks" dxfId="621" priority="764">
      <formula>LEN(TRIM(I65))=0</formula>
    </cfRule>
  </conditionalFormatting>
  <conditionalFormatting sqref="I594">
    <cfRule type="containsBlanks" dxfId="620" priority="737">
      <formula>LEN(TRIM(I594))=0</formula>
    </cfRule>
  </conditionalFormatting>
  <conditionalFormatting sqref="I42">
    <cfRule type="containsBlanks" dxfId="619" priority="769">
      <formula>LEN(TRIM(I42))=0</formula>
    </cfRule>
  </conditionalFormatting>
  <conditionalFormatting sqref="I75:I80">
    <cfRule type="containsBlanks" dxfId="618" priority="762">
      <formula>LEN(TRIM(I75))=0</formula>
    </cfRule>
  </conditionalFormatting>
  <conditionalFormatting sqref="I56">
    <cfRule type="containsBlanks" dxfId="617" priority="768">
      <formula>LEN(TRIM(I56))=0</formula>
    </cfRule>
  </conditionalFormatting>
  <conditionalFormatting sqref="I56">
    <cfRule type="containsBlanks" dxfId="616" priority="767">
      <formula>LEN(TRIM(I56))=0</formula>
    </cfRule>
  </conditionalFormatting>
  <conditionalFormatting sqref="I381">
    <cfRule type="containsBlanks" dxfId="615" priority="745">
      <formula>LEN(TRIM(I381))=0</formula>
    </cfRule>
  </conditionalFormatting>
  <conditionalFormatting sqref="I572:I581">
    <cfRule type="containsBlanks" dxfId="614" priority="740">
      <formula>LEN(TRIM(I572))=0</formula>
    </cfRule>
  </conditionalFormatting>
  <conditionalFormatting sqref="I547">
    <cfRule type="containsBlanks" dxfId="613" priority="742">
      <formula>LEN(TRIM(I547))=0</formula>
    </cfRule>
  </conditionalFormatting>
  <conditionalFormatting sqref="I547">
    <cfRule type="containsBlanks" dxfId="612" priority="741">
      <formula>LEN(TRIM(I547))=0</formula>
    </cfRule>
  </conditionalFormatting>
  <conditionalFormatting sqref="I518 I522:I523 I530">
    <cfRule type="containsBlanks" dxfId="611" priority="744">
      <formula>LEN(TRIM(I518))=0</formula>
    </cfRule>
  </conditionalFormatting>
  <conditionalFormatting sqref="I518 I522:I523 I530">
    <cfRule type="containsBlanks" dxfId="610" priority="743">
      <formula>LEN(TRIM(I518))=0</formula>
    </cfRule>
  </conditionalFormatting>
  <conditionalFormatting sqref="I597:I598 I600">
    <cfRule type="containsBlanks" dxfId="609" priority="736">
      <formula>LEN(TRIM(I597))=0</formula>
    </cfRule>
  </conditionalFormatting>
  <conditionalFormatting sqref="I597:I598 I600">
    <cfRule type="containsBlanks" dxfId="608" priority="735">
      <formula>LEN(TRIM(I597))=0</formula>
    </cfRule>
  </conditionalFormatting>
  <conditionalFormatting sqref="I58:I60">
    <cfRule type="containsBlanks" dxfId="607" priority="766">
      <formula>LEN(TRIM(I58))=0</formula>
    </cfRule>
  </conditionalFormatting>
  <conditionalFormatting sqref="I58:I60">
    <cfRule type="containsBlanks" dxfId="606" priority="765">
      <formula>LEN(TRIM(I58))=0</formula>
    </cfRule>
  </conditionalFormatting>
  <conditionalFormatting sqref="I147:I151">
    <cfRule type="containsBlanks" dxfId="605" priority="756">
      <formula>LEN(TRIM(I147))=0</formula>
    </cfRule>
  </conditionalFormatting>
  <conditionalFormatting sqref="I65">
    <cfRule type="containsBlanks" dxfId="604" priority="763">
      <formula>LEN(TRIM(I65))=0</formula>
    </cfRule>
  </conditionalFormatting>
  <conditionalFormatting sqref="I104:I105">
    <cfRule type="containsBlanks" dxfId="603" priority="760">
      <formula>LEN(TRIM(I104))=0</formula>
    </cfRule>
  </conditionalFormatting>
  <conditionalFormatting sqref="I104:I105">
    <cfRule type="containsBlanks" dxfId="602" priority="759">
      <formula>LEN(TRIM(I104))=0</formula>
    </cfRule>
  </conditionalFormatting>
  <conditionalFormatting sqref="I144">
    <cfRule type="containsBlanks" dxfId="601" priority="758">
      <formula>LEN(TRIM(I144))=0</formula>
    </cfRule>
  </conditionalFormatting>
  <conditionalFormatting sqref="I144">
    <cfRule type="containsBlanks" dxfId="600" priority="757">
      <formula>LEN(TRIM(I144))=0</formula>
    </cfRule>
  </conditionalFormatting>
  <conditionalFormatting sqref="I200:I201">
    <cfRule type="containsBlanks" dxfId="599" priority="754">
      <formula>LEN(TRIM(I200))=0</formula>
    </cfRule>
  </conditionalFormatting>
  <conditionalFormatting sqref="I270">
    <cfRule type="containsBlanks" dxfId="598" priority="750">
      <formula>LEN(TRIM(I270))=0</formula>
    </cfRule>
  </conditionalFormatting>
  <conditionalFormatting sqref="I270">
    <cfRule type="containsBlanks" dxfId="597" priority="749">
      <formula>LEN(TRIM(I270))=0</formula>
    </cfRule>
  </conditionalFormatting>
  <conditionalFormatting sqref="I381">
    <cfRule type="containsBlanks" dxfId="596" priority="746">
      <formula>LEN(TRIM(I381))=0</formula>
    </cfRule>
  </conditionalFormatting>
  <conditionalFormatting sqref="I599">
    <cfRule type="containsBlanks" dxfId="595" priority="734">
      <formula>LEN(TRIM(I599))=0</formula>
    </cfRule>
  </conditionalFormatting>
  <conditionalFormatting sqref="I599">
    <cfRule type="containsBlanks" dxfId="594" priority="733">
      <formula>LEN(TRIM(I599))=0</formula>
    </cfRule>
  </conditionalFormatting>
  <conditionalFormatting sqref="I273:I288">
    <cfRule type="containsBlanks" dxfId="593" priority="724">
      <formula>LEN(TRIM(I273))=0</formula>
    </cfRule>
  </conditionalFormatting>
  <conditionalFormatting sqref="I273:I288">
    <cfRule type="containsBlanks" dxfId="592" priority="723">
      <formula>LEN(TRIM(I273))=0</formula>
    </cfRule>
  </conditionalFormatting>
  <conditionalFormatting sqref="I144">
    <cfRule type="containsBlanks" dxfId="591" priority="732">
      <formula>LEN(TRIM(I144))=0</formula>
    </cfRule>
  </conditionalFormatting>
  <conditionalFormatting sqref="I603 I606">
    <cfRule type="containsBlanks" dxfId="590" priority="731">
      <formula>LEN(TRIM(I603))=0</formula>
    </cfRule>
  </conditionalFormatting>
  <conditionalFormatting sqref="I230:I236">
    <cfRule type="containsBlanks" dxfId="589" priority="727">
      <formula>LEN(TRIM(I230))=0</formula>
    </cfRule>
  </conditionalFormatting>
  <conditionalFormatting sqref="I304">
    <cfRule type="containsBlanks" dxfId="588" priority="722">
      <formula>LEN(TRIM(I304))=0</formula>
    </cfRule>
  </conditionalFormatting>
  <conditionalFormatting sqref="I304">
    <cfRule type="containsBlanks" dxfId="587" priority="721">
      <formula>LEN(TRIM(I304))=0</formula>
    </cfRule>
  </conditionalFormatting>
  <conditionalFormatting sqref="I421:I423">
    <cfRule type="containsBlanks" dxfId="586" priority="716">
      <formula>LEN(TRIM(I421))=0</formula>
    </cfRule>
  </conditionalFormatting>
  <conditionalFormatting sqref="I524">
    <cfRule type="containsBlanks" dxfId="585" priority="705">
      <formula>LEN(TRIM(I524))=0</formula>
    </cfRule>
  </conditionalFormatting>
  <conditionalFormatting sqref="I524">
    <cfRule type="containsBlanks" dxfId="584" priority="704">
      <formula>LEN(TRIM(I524))=0</formula>
    </cfRule>
  </conditionalFormatting>
  <conditionalFormatting sqref="I525">
    <cfRule type="containsBlanks" dxfId="583" priority="703">
      <formula>LEN(TRIM(I525))=0</formula>
    </cfRule>
  </conditionalFormatting>
  <conditionalFormatting sqref="I525">
    <cfRule type="containsBlanks" dxfId="582" priority="702">
      <formula>LEN(TRIM(I525))=0</formula>
    </cfRule>
  </conditionalFormatting>
  <conditionalFormatting sqref="I55">
    <cfRule type="containsBlanks" dxfId="581" priority="701">
      <formula>LEN(TRIM(I55))=0</formula>
    </cfRule>
  </conditionalFormatting>
  <conditionalFormatting sqref="I55">
    <cfRule type="containsBlanks" dxfId="580" priority="700">
      <formula>LEN(TRIM(I55))=0</formula>
    </cfRule>
  </conditionalFormatting>
  <conditionalFormatting sqref="I70:I72">
    <cfRule type="containsBlanks" dxfId="579" priority="697">
      <formula>LEN(TRIM(I70))=0</formula>
    </cfRule>
  </conditionalFormatting>
  <conditionalFormatting sqref="I70:I72">
    <cfRule type="containsBlanks" dxfId="578" priority="696">
      <formula>LEN(TRIM(I70))=0</formula>
    </cfRule>
  </conditionalFormatting>
  <conditionalFormatting sqref="I81:I82">
    <cfRule type="containsBlanks" dxfId="577" priority="695">
      <formula>LEN(TRIM(I81))=0</formula>
    </cfRule>
  </conditionalFormatting>
  <conditionalFormatting sqref="I81:I82">
    <cfRule type="containsBlanks" dxfId="576" priority="694">
      <formula>LEN(TRIM(I81))=0</formula>
    </cfRule>
  </conditionalFormatting>
  <conditionalFormatting sqref="I141">
    <cfRule type="containsBlanks" dxfId="575" priority="690">
      <formula>LEN(TRIM(I141))=0</formula>
    </cfRule>
  </conditionalFormatting>
  <conditionalFormatting sqref="I141">
    <cfRule type="containsBlanks" dxfId="574" priority="689">
      <formula>LEN(TRIM(I141))=0</formula>
    </cfRule>
  </conditionalFormatting>
  <conditionalFormatting sqref="I143">
    <cfRule type="containsBlanks" dxfId="573" priority="688">
      <formula>LEN(TRIM(I143))=0</formula>
    </cfRule>
  </conditionalFormatting>
  <conditionalFormatting sqref="I143">
    <cfRule type="containsBlanks" dxfId="572" priority="687">
      <formula>LEN(TRIM(I143))=0</formula>
    </cfRule>
  </conditionalFormatting>
  <conditionalFormatting sqref="I146">
    <cfRule type="containsBlanks" dxfId="571" priority="686">
      <formula>LEN(TRIM(I146))=0</formula>
    </cfRule>
  </conditionalFormatting>
  <conditionalFormatting sqref="I146">
    <cfRule type="containsBlanks" dxfId="570" priority="685">
      <formula>LEN(TRIM(I146))=0</formula>
    </cfRule>
  </conditionalFormatting>
  <conditionalFormatting sqref="I569">
    <cfRule type="containsBlanks" dxfId="569" priority="684">
      <formula>LEN(TRIM(I569))=0</formula>
    </cfRule>
  </conditionalFormatting>
  <conditionalFormatting sqref="I569">
    <cfRule type="containsBlanks" dxfId="568" priority="683">
      <formula>LEN(TRIM(I569))=0</formula>
    </cfRule>
  </conditionalFormatting>
  <conditionalFormatting sqref="I50">
    <cfRule type="containsBlanks" dxfId="567" priority="680">
      <formula>LEN(TRIM(I50))=0</formula>
    </cfRule>
  </conditionalFormatting>
  <conditionalFormatting sqref="I61">
    <cfRule type="containsBlanks" dxfId="566" priority="678">
      <formula>LEN(TRIM(I61))=0</formula>
    </cfRule>
  </conditionalFormatting>
  <conditionalFormatting sqref="I61">
    <cfRule type="containsBlanks" dxfId="565" priority="677">
      <formula>LEN(TRIM(I61))=0</formula>
    </cfRule>
  </conditionalFormatting>
  <conditionalFormatting sqref="I73:I74">
    <cfRule type="containsBlanks" dxfId="564" priority="676">
      <formula>LEN(TRIM(I73))=0</formula>
    </cfRule>
  </conditionalFormatting>
  <conditionalFormatting sqref="I74">
    <cfRule type="containsBlanks" dxfId="563" priority="674">
      <formula>LEN(TRIM(I74))=0</formula>
    </cfRule>
  </conditionalFormatting>
  <conditionalFormatting sqref="I73:I74">
    <cfRule type="containsBlanks" dxfId="562" priority="675">
      <formula>LEN(TRIM(I73))=0</formula>
    </cfRule>
  </conditionalFormatting>
  <conditionalFormatting sqref="I87">
    <cfRule type="containsBlanks" dxfId="561" priority="673">
      <formula>LEN(TRIM(I87))=0</formula>
    </cfRule>
  </conditionalFormatting>
  <conditionalFormatting sqref="I131">
    <cfRule type="containsBlanks" dxfId="560" priority="668">
      <formula>LEN(TRIM(I131))=0</formula>
    </cfRule>
  </conditionalFormatting>
  <conditionalFormatting sqref="I106">
    <cfRule type="containsBlanks" dxfId="559" priority="671">
      <formula>LEN(TRIM(I106))=0</formula>
    </cfRule>
  </conditionalFormatting>
  <conditionalFormatting sqref="I106">
    <cfRule type="containsBlanks" dxfId="558" priority="670">
      <formula>LEN(TRIM(I106))=0</formula>
    </cfRule>
  </conditionalFormatting>
  <conditionalFormatting sqref="I132">
    <cfRule type="containsBlanks" dxfId="557" priority="667">
      <formula>LEN(TRIM(I132))=0</formula>
    </cfRule>
  </conditionalFormatting>
  <conditionalFormatting sqref="I132">
    <cfRule type="containsBlanks" dxfId="556" priority="666">
      <formula>LEN(TRIM(I132))=0</formula>
    </cfRule>
  </conditionalFormatting>
  <conditionalFormatting sqref="I142">
    <cfRule type="containsBlanks" dxfId="555" priority="665">
      <formula>LEN(TRIM(I142))=0</formula>
    </cfRule>
  </conditionalFormatting>
  <conditionalFormatting sqref="I142">
    <cfRule type="containsBlanks" dxfId="554" priority="664">
      <formula>LEN(TRIM(I142))=0</formula>
    </cfRule>
  </conditionalFormatting>
  <conditionalFormatting sqref="I145">
    <cfRule type="containsBlanks" dxfId="553" priority="663">
      <formula>LEN(TRIM(I145))=0</formula>
    </cfRule>
  </conditionalFormatting>
  <conditionalFormatting sqref="I145">
    <cfRule type="containsBlanks" dxfId="552" priority="662">
      <formula>LEN(TRIM(I145))=0</formula>
    </cfRule>
  </conditionalFormatting>
  <conditionalFormatting sqref="I202:I203">
    <cfRule type="containsBlanks" dxfId="551" priority="661">
      <formula>LEN(TRIM(I202))=0</formula>
    </cfRule>
  </conditionalFormatting>
  <conditionalFormatting sqref="I202:I203">
    <cfRule type="containsBlanks" dxfId="550" priority="660">
      <formula>LEN(TRIM(I202))=0</formula>
    </cfRule>
  </conditionalFormatting>
  <conditionalFormatting sqref="I204:I206">
    <cfRule type="containsBlanks" dxfId="549" priority="659">
      <formula>LEN(TRIM(I204))=0</formula>
    </cfRule>
  </conditionalFormatting>
  <conditionalFormatting sqref="I204:I206">
    <cfRule type="containsBlanks" dxfId="548" priority="658">
      <formula>LEN(TRIM(I204))=0</formula>
    </cfRule>
  </conditionalFormatting>
  <conditionalFormatting sqref="I221:I222 I224:I225 I227 I229">
    <cfRule type="containsBlanks" dxfId="547" priority="657">
      <formula>LEN(TRIM(I221))=0</formula>
    </cfRule>
  </conditionalFormatting>
  <conditionalFormatting sqref="I259:I261">
    <cfRule type="containsBlanks" dxfId="546" priority="652">
      <formula>LEN(TRIM(I259))=0</formula>
    </cfRule>
  </conditionalFormatting>
  <conditionalFormatting sqref="I244:I246">
    <cfRule type="containsBlanks" dxfId="545" priority="655">
      <formula>LEN(TRIM(I244))=0</formula>
    </cfRule>
  </conditionalFormatting>
  <conditionalFormatting sqref="I244:I246">
    <cfRule type="containsBlanks" dxfId="544" priority="654">
      <formula>LEN(TRIM(I244))=0</formula>
    </cfRule>
  </conditionalFormatting>
  <conditionalFormatting sqref="I268:I269">
    <cfRule type="containsBlanks" dxfId="543" priority="651">
      <formula>LEN(TRIM(I268))=0</formula>
    </cfRule>
  </conditionalFormatting>
  <conditionalFormatting sqref="I268:I269">
    <cfRule type="containsBlanks" dxfId="542" priority="650">
      <formula>LEN(TRIM(I268))=0</formula>
    </cfRule>
  </conditionalFormatting>
  <conditionalFormatting sqref="I271">
    <cfRule type="containsBlanks" dxfId="541" priority="649">
      <formula>LEN(TRIM(I271))=0</formula>
    </cfRule>
  </conditionalFormatting>
  <conditionalFormatting sqref="I271">
    <cfRule type="containsBlanks" dxfId="540" priority="648">
      <formula>LEN(TRIM(I271))=0</formula>
    </cfRule>
  </conditionalFormatting>
  <conditionalFormatting sqref="I324:I325">
    <cfRule type="containsBlanks" dxfId="539" priority="647">
      <formula>LEN(TRIM(I324))=0</formula>
    </cfRule>
  </conditionalFormatting>
  <conditionalFormatting sqref="I324:I325">
    <cfRule type="containsBlanks" dxfId="538" priority="646">
      <formula>LEN(TRIM(I324))=0</formula>
    </cfRule>
  </conditionalFormatting>
  <conditionalFormatting sqref="I326">
    <cfRule type="containsBlanks" dxfId="537" priority="645">
      <formula>LEN(TRIM(I326))=0</formula>
    </cfRule>
  </conditionalFormatting>
  <conditionalFormatting sqref="I326">
    <cfRule type="containsBlanks" dxfId="536" priority="644">
      <formula>LEN(TRIM(I326))=0</formula>
    </cfRule>
  </conditionalFormatting>
  <conditionalFormatting sqref="I329:I330">
    <cfRule type="containsBlanks" dxfId="535" priority="643">
      <formula>LEN(TRIM(I329))=0</formula>
    </cfRule>
  </conditionalFormatting>
  <conditionalFormatting sqref="I329:I330">
    <cfRule type="containsBlanks" dxfId="534" priority="642">
      <formula>LEN(TRIM(I329))=0</formula>
    </cfRule>
  </conditionalFormatting>
  <conditionalFormatting sqref="I338:I339">
    <cfRule type="containsBlanks" dxfId="533" priority="641">
      <formula>LEN(TRIM(I338))=0</formula>
    </cfRule>
  </conditionalFormatting>
  <conditionalFormatting sqref="I338:I339">
    <cfRule type="containsBlanks" dxfId="532" priority="640">
      <formula>LEN(TRIM(I338))=0</formula>
    </cfRule>
  </conditionalFormatting>
  <conditionalFormatting sqref="I357">
    <cfRule type="containsBlanks" dxfId="531" priority="638">
      <formula>LEN(TRIM(I357))=0</formula>
    </cfRule>
  </conditionalFormatting>
  <conditionalFormatting sqref="I414">
    <cfRule type="containsBlanks" dxfId="530" priority="637">
      <formula>LEN(TRIM(I414))=0</formula>
    </cfRule>
  </conditionalFormatting>
  <conditionalFormatting sqref="I414">
    <cfRule type="containsBlanks" dxfId="529" priority="636">
      <formula>LEN(TRIM(I414))=0</formula>
    </cfRule>
  </conditionalFormatting>
  <conditionalFormatting sqref="I415:I417">
    <cfRule type="containsBlanks" dxfId="528" priority="635">
      <formula>LEN(TRIM(I415))=0</formula>
    </cfRule>
  </conditionalFormatting>
  <conditionalFormatting sqref="I415:I417">
    <cfRule type="containsBlanks" dxfId="527" priority="634">
      <formula>LEN(TRIM(I415))=0</formula>
    </cfRule>
  </conditionalFormatting>
  <conditionalFormatting sqref="I502:I503">
    <cfRule type="containsBlanks" dxfId="526" priority="633">
      <formula>LEN(TRIM(I502))=0</formula>
    </cfRule>
  </conditionalFormatting>
  <conditionalFormatting sqref="I502:I503">
    <cfRule type="containsBlanks" dxfId="525" priority="632">
      <formula>LEN(TRIM(I502))=0</formula>
    </cfRule>
  </conditionalFormatting>
  <conditionalFormatting sqref="I512">
    <cfRule type="containsBlanks" dxfId="524" priority="631">
      <formula>LEN(TRIM(I512))=0</formula>
    </cfRule>
  </conditionalFormatting>
  <conditionalFormatting sqref="I515">
    <cfRule type="containsBlanks" dxfId="523" priority="630">
      <formula>LEN(TRIM(I515))=0</formula>
    </cfRule>
  </conditionalFormatting>
  <conditionalFormatting sqref="I519:I521">
    <cfRule type="containsBlanks" dxfId="522" priority="629">
      <formula>LEN(TRIM(I519))=0</formula>
    </cfRule>
  </conditionalFormatting>
  <conditionalFormatting sqref="I153">
    <cfRule type="containsBlanks" dxfId="521" priority="628">
      <formula>LEN(TRIM(I153))=0</formula>
    </cfRule>
  </conditionalFormatting>
  <conditionalFormatting sqref="I39">
    <cfRule type="containsBlanks" dxfId="520" priority="627">
      <formula>LEN(TRIM(I39))=0</formula>
    </cfRule>
  </conditionalFormatting>
  <conditionalFormatting sqref="I154">
    <cfRule type="containsBlanks" dxfId="519" priority="626">
      <formula>LEN(TRIM(I154))=0</formula>
    </cfRule>
  </conditionalFormatting>
  <conditionalFormatting sqref="I154">
    <cfRule type="containsBlanks" dxfId="518" priority="625">
      <formula>LEN(TRIM(I154))=0</formula>
    </cfRule>
  </conditionalFormatting>
  <conditionalFormatting sqref="I154">
    <cfRule type="containsBlanks" dxfId="517" priority="624">
      <formula>LEN(TRIM(I154))=0</formula>
    </cfRule>
  </conditionalFormatting>
  <conditionalFormatting sqref="I154">
    <cfRule type="containsBlanks" dxfId="516" priority="622">
      <formula>LEN(TRIM(I154))=0</formula>
    </cfRule>
  </conditionalFormatting>
  <conditionalFormatting sqref="I154">
    <cfRule type="containsBlanks" dxfId="515" priority="623">
      <formula>LEN(TRIM(I154))=0</formula>
    </cfRule>
  </conditionalFormatting>
  <conditionalFormatting sqref="I64">
    <cfRule type="containsBlanks" dxfId="514" priority="621">
      <formula>LEN(TRIM(I64))=0</formula>
    </cfRule>
  </conditionalFormatting>
  <conditionalFormatting sqref="I64">
    <cfRule type="containsBlanks" dxfId="513" priority="620">
      <formula>LEN(TRIM(I64))=0</formula>
    </cfRule>
  </conditionalFormatting>
  <conditionalFormatting sqref="I64">
    <cfRule type="containsBlanks" dxfId="512" priority="619">
      <formula>LEN(TRIM(I64))=0</formula>
    </cfRule>
  </conditionalFormatting>
  <conditionalFormatting sqref="I68">
    <cfRule type="containsBlanks" dxfId="511" priority="618">
      <formula>LEN(TRIM(I68))=0</formula>
    </cfRule>
  </conditionalFormatting>
  <conditionalFormatting sqref="I126:I128">
    <cfRule type="containsBlanks" dxfId="510" priority="617">
      <formula>LEN(TRIM(I126))=0</formula>
    </cfRule>
  </conditionalFormatting>
  <conditionalFormatting sqref="I135:I137">
    <cfRule type="containsBlanks" dxfId="509" priority="616">
      <formula>LEN(TRIM(I135))=0</formula>
    </cfRule>
  </conditionalFormatting>
  <conditionalFormatting sqref="I135:I137">
    <cfRule type="containsBlanks" dxfId="508" priority="615">
      <formula>LEN(TRIM(I135))=0</formula>
    </cfRule>
  </conditionalFormatting>
  <conditionalFormatting sqref="I135:I137">
    <cfRule type="containsBlanks" dxfId="507" priority="614">
      <formula>LEN(TRIM(I135))=0</formula>
    </cfRule>
  </conditionalFormatting>
  <conditionalFormatting sqref="I155:I156">
    <cfRule type="containsBlanks" dxfId="506" priority="613">
      <formula>LEN(TRIM(I155))=0</formula>
    </cfRule>
  </conditionalFormatting>
  <conditionalFormatting sqref="I155:I156">
    <cfRule type="containsBlanks" dxfId="505" priority="612">
      <formula>LEN(TRIM(I155))=0</formula>
    </cfRule>
  </conditionalFormatting>
  <conditionalFormatting sqref="I155:I156">
    <cfRule type="containsBlanks" dxfId="504" priority="610">
      <formula>LEN(TRIM(I155))=0</formula>
    </cfRule>
  </conditionalFormatting>
  <conditionalFormatting sqref="I262:I264">
    <cfRule type="containsBlanks" dxfId="503" priority="609">
      <formula>LEN(TRIM(I262))=0</formula>
    </cfRule>
  </conditionalFormatting>
  <conditionalFormatting sqref="I262:I264">
    <cfRule type="containsBlanks" dxfId="502" priority="608">
      <formula>LEN(TRIM(I262))=0</formula>
    </cfRule>
  </conditionalFormatting>
  <conditionalFormatting sqref="I262:I264">
    <cfRule type="containsBlanks" dxfId="501" priority="607">
      <formula>LEN(TRIM(I262))=0</formula>
    </cfRule>
  </conditionalFormatting>
  <conditionalFormatting sqref="I292:I293">
    <cfRule type="containsBlanks" dxfId="500" priority="606">
      <formula>LEN(TRIM(I292))=0</formula>
    </cfRule>
  </conditionalFormatting>
  <conditionalFormatting sqref="I300:I301">
    <cfRule type="containsBlanks" dxfId="499" priority="605">
      <formula>LEN(TRIM(I300))=0</formula>
    </cfRule>
  </conditionalFormatting>
  <conditionalFormatting sqref="I300:I301">
    <cfRule type="containsBlanks" dxfId="498" priority="604">
      <formula>LEN(TRIM(I300))=0</formula>
    </cfRule>
  </conditionalFormatting>
  <conditionalFormatting sqref="I300:I301">
    <cfRule type="containsBlanks" dxfId="497" priority="603">
      <formula>LEN(TRIM(I300))=0</formula>
    </cfRule>
  </conditionalFormatting>
  <conditionalFormatting sqref="I374">
    <cfRule type="containsBlanks" dxfId="496" priority="599">
      <formula>LEN(TRIM(I374))=0</formula>
    </cfRule>
  </conditionalFormatting>
  <conditionalFormatting sqref="I374">
    <cfRule type="containsBlanks" dxfId="495" priority="597">
      <formula>LEN(TRIM(I374))=0</formula>
    </cfRule>
  </conditionalFormatting>
  <conditionalFormatting sqref="I374">
    <cfRule type="containsBlanks" dxfId="494" priority="598">
      <formula>LEN(TRIM(I374))=0</formula>
    </cfRule>
  </conditionalFormatting>
  <conditionalFormatting sqref="I312">
    <cfRule type="containsBlanks" dxfId="493" priority="595">
      <formula>LEN(TRIM(I312))=0</formula>
    </cfRule>
  </conditionalFormatting>
  <conditionalFormatting sqref="I313">
    <cfRule type="containsBlanks" dxfId="492" priority="594">
      <formula>LEN(TRIM(I313))=0</formula>
    </cfRule>
  </conditionalFormatting>
  <conditionalFormatting sqref="I314:I323">
    <cfRule type="containsBlanks" dxfId="491" priority="593">
      <formula>LEN(TRIM(I314))=0</formula>
    </cfRule>
  </conditionalFormatting>
  <conditionalFormatting sqref="I430">
    <cfRule type="containsBlanks" dxfId="490" priority="592">
      <formula>LEN(TRIM(I430))=0</formula>
    </cfRule>
  </conditionalFormatting>
  <conditionalFormatting sqref="I430">
    <cfRule type="containsBlanks" dxfId="489" priority="591">
      <formula>LEN(TRIM(I430))=0</formula>
    </cfRule>
  </conditionalFormatting>
  <conditionalFormatting sqref="I430">
    <cfRule type="containsBlanks" dxfId="488" priority="590">
      <formula>LEN(TRIM(I430))=0</formula>
    </cfRule>
  </conditionalFormatting>
  <conditionalFormatting sqref="I430">
    <cfRule type="containsBlanks" dxfId="487" priority="589">
      <formula>LEN(TRIM(I430))=0</formula>
    </cfRule>
  </conditionalFormatting>
  <conditionalFormatting sqref="I430">
    <cfRule type="containsBlanks" dxfId="486" priority="588">
      <formula>LEN(TRIM(I430))=0</formula>
    </cfRule>
  </conditionalFormatting>
  <conditionalFormatting sqref="I344:I345">
    <cfRule type="containsBlanks" dxfId="485" priority="584">
      <formula>LEN(TRIM(I344))=0</formula>
    </cfRule>
  </conditionalFormatting>
  <conditionalFormatting sqref="I344:I345">
    <cfRule type="containsBlanks" dxfId="484" priority="583">
      <formula>LEN(TRIM(I344))=0</formula>
    </cfRule>
  </conditionalFormatting>
  <conditionalFormatting sqref="I344:I345">
    <cfRule type="containsBlanks" dxfId="483" priority="582">
      <formula>LEN(TRIM(I344))=0</formula>
    </cfRule>
  </conditionalFormatting>
  <conditionalFormatting sqref="I402:I406">
    <cfRule type="containsBlanks" dxfId="482" priority="573">
      <formula>LEN(TRIM(I402))=0</formula>
    </cfRule>
  </conditionalFormatting>
  <conditionalFormatting sqref="I408">
    <cfRule type="containsBlanks" dxfId="481" priority="572">
      <formula>LEN(TRIM(I408))=0</formula>
    </cfRule>
  </conditionalFormatting>
  <conditionalFormatting sqref="K304">
    <cfRule type="containsBlanks" dxfId="480" priority="508">
      <formula>LEN(TRIM(K304))=0</formula>
    </cfRule>
  </conditionalFormatting>
  <conditionalFormatting sqref="K304">
    <cfRule type="containsBlanks" dxfId="479" priority="507">
      <formula>LEN(TRIM(K304))=0</formula>
    </cfRule>
  </conditionalFormatting>
  <conditionalFormatting sqref="K333:K337">
    <cfRule type="containsBlanks" dxfId="478" priority="506">
      <formula>LEN(TRIM(K333))=0</formula>
    </cfRule>
  </conditionalFormatting>
  <conditionalFormatting sqref="I431">
    <cfRule type="containsBlanks" dxfId="477" priority="571">
      <formula>LEN(TRIM(I431))=0</formula>
    </cfRule>
  </conditionalFormatting>
  <conditionalFormatting sqref="I431">
    <cfRule type="containsBlanks" dxfId="476" priority="569">
      <formula>LEN(TRIM(I431))=0</formula>
    </cfRule>
  </conditionalFormatting>
  <conditionalFormatting sqref="I431">
    <cfRule type="containsBlanks" dxfId="475" priority="570">
      <formula>LEN(TRIM(I431))=0</formula>
    </cfRule>
  </conditionalFormatting>
  <conditionalFormatting sqref="I550:I554">
    <cfRule type="containsBlanks" dxfId="474" priority="568">
      <formula>LEN(TRIM(I550))=0</formula>
    </cfRule>
  </conditionalFormatting>
  <conditionalFormatting sqref="I550">
    <cfRule type="containsBlanks" dxfId="473" priority="567">
      <formula>LEN(TRIM(I550))=0</formula>
    </cfRule>
  </conditionalFormatting>
  <conditionalFormatting sqref="I550">
    <cfRule type="containsBlanks" dxfId="472" priority="566">
      <formula>LEN(TRIM(I550))=0</formula>
    </cfRule>
  </conditionalFormatting>
  <conditionalFormatting sqref="I551:I554">
    <cfRule type="containsBlanks" dxfId="471" priority="565">
      <formula>LEN(TRIM(I551))=0</formula>
    </cfRule>
  </conditionalFormatting>
  <conditionalFormatting sqref="I551:I554">
    <cfRule type="containsBlanks" dxfId="470" priority="564">
      <formula>LEN(TRIM(I551))=0</formula>
    </cfRule>
  </conditionalFormatting>
  <conditionalFormatting sqref="I630">
    <cfRule type="containsBlanks" dxfId="469" priority="563">
      <formula>LEN(TRIM(I630))=0</formula>
    </cfRule>
  </conditionalFormatting>
  <conditionalFormatting sqref="I630">
    <cfRule type="containsBlanks" dxfId="468" priority="562">
      <formula>LEN(TRIM(I630))=0</formula>
    </cfRule>
  </conditionalFormatting>
  <conditionalFormatting sqref="I629">
    <cfRule type="containsBlanks" dxfId="467" priority="561">
      <formula>LEN(TRIM(I629))=0</formula>
    </cfRule>
  </conditionalFormatting>
  <conditionalFormatting sqref="I629">
    <cfRule type="containsBlanks" dxfId="466" priority="560">
      <formula>LEN(TRIM(I629))=0</formula>
    </cfRule>
  </conditionalFormatting>
  <conditionalFormatting sqref="I629">
    <cfRule type="containsBlanks" dxfId="465" priority="559">
      <formula>LEN(TRIM(I629))=0</formula>
    </cfRule>
  </conditionalFormatting>
  <conditionalFormatting sqref="I631">
    <cfRule type="containsBlanks" dxfId="464" priority="558">
      <formula>LEN(TRIM(I631))=0</formula>
    </cfRule>
  </conditionalFormatting>
  <conditionalFormatting sqref="I631">
    <cfRule type="containsBlanks" dxfId="463" priority="557">
      <formula>LEN(TRIM(I631))=0</formula>
    </cfRule>
  </conditionalFormatting>
  <conditionalFormatting sqref="I631">
    <cfRule type="containsBlanks" dxfId="462" priority="556">
      <formula>LEN(TRIM(I631))=0</formula>
    </cfRule>
  </conditionalFormatting>
  <conditionalFormatting sqref="K333:K339 K347 K357 K365 K401 K386:K395 K442:K467 K129:K134 K311 K410:K417 K421:K425 K434:K436 K469:K517 K378:K379 K324:K326 K69:K87 K138:K143 K265:K271 K428:K429 K294:K298 K438:K440 K555:K570 K530 K273:K288 K540:K543 K545:K549 K534:K538">
    <cfRule type="containsBlanks" dxfId="461" priority="555">
      <formula>LEN(TRIM(K69))=0</formula>
    </cfRule>
  </conditionalFormatting>
  <conditionalFormatting sqref="K425 K428:K429">
    <cfRule type="containsBlanks" dxfId="460" priority="554">
      <formula>LEN(TRIM(K425))=0</formula>
    </cfRule>
  </conditionalFormatting>
  <conditionalFormatting sqref="K20:K30 K51:K52 K513:K514 K57 K63 K133:K134 K152:K153 K237 K258 K265:K267 K424:K425 K534 K568 K585:K593 K595:K596 K305 K428:K429 K538 K547 K570 K540:K543">
    <cfRule type="containsBlanks" dxfId="459" priority="553">
      <formula>LEN(TRIM(K20))=0</formula>
    </cfRule>
  </conditionalFormatting>
  <conditionalFormatting sqref="K572:K581">
    <cfRule type="containsBlanks" dxfId="458" priority="526">
      <formula>LEN(TRIM(K572))=0</formula>
    </cfRule>
  </conditionalFormatting>
  <conditionalFormatting sqref="K522:K523 K530">
    <cfRule type="containsBlanks" dxfId="457" priority="528">
      <formula>LEN(TRIM(K522))=0</formula>
    </cfRule>
  </conditionalFormatting>
  <conditionalFormatting sqref="K522:K523 K530">
    <cfRule type="containsBlanks" dxfId="456" priority="527">
      <formula>LEN(TRIM(K522))=0</formula>
    </cfRule>
  </conditionalFormatting>
  <conditionalFormatting sqref="K572:K581">
    <cfRule type="containsBlanks" dxfId="455" priority="525">
      <formula>LEN(TRIM(K572))=0</formula>
    </cfRule>
  </conditionalFormatting>
  <conditionalFormatting sqref="K600 K597:K598">
    <cfRule type="containsBlanks" dxfId="454" priority="522">
      <formula>LEN(TRIM(K597))=0</formula>
    </cfRule>
  </conditionalFormatting>
  <conditionalFormatting sqref="K600 K597:K598">
    <cfRule type="containsBlanks" dxfId="453" priority="521">
      <formula>LEN(TRIM(K597))=0</formula>
    </cfRule>
  </conditionalFormatting>
  <conditionalFormatting sqref="K594">
    <cfRule type="containsBlanks" dxfId="452" priority="524">
      <formula>LEN(TRIM(K594))=0</formula>
    </cfRule>
  </conditionalFormatting>
  <conditionalFormatting sqref="K594">
    <cfRule type="containsBlanks" dxfId="451" priority="523">
      <formula>LEN(TRIM(K594))=0</formula>
    </cfRule>
  </conditionalFormatting>
  <conditionalFormatting sqref="K42">
    <cfRule type="containsBlanks" dxfId="450" priority="552">
      <formula>LEN(TRIM(K42))=0</formula>
    </cfRule>
  </conditionalFormatting>
  <conditionalFormatting sqref="K42">
    <cfRule type="containsBlanks" dxfId="449" priority="551">
      <formula>LEN(TRIM(K42))=0</formula>
    </cfRule>
  </conditionalFormatting>
  <conditionalFormatting sqref="K75:K80">
    <cfRule type="containsBlanks" dxfId="448" priority="543">
      <formula>LEN(TRIM(K75))=0</formula>
    </cfRule>
  </conditionalFormatting>
  <conditionalFormatting sqref="K104:K105">
    <cfRule type="containsBlanks" dxfId="447" priority="542">
      <formula>LEN(TRIM(K104))=0</formula>
    </cfRule>
  </conditionalFormatting>
  <conditionalFormatting sqref="K58:K60">
    <cfRule type="containsBlanks" dxfId="446" priority="548">
      <formula>LEN(TRIM(K58))=0</formula>
    </cfRule>
  </conditionalFormatting>
  <conditionalFormatting sqref="K65">
    <cfRule type="containsBlanks" dxfId="445" priority="546">
      <formula>LEN(TRIM(K65))=0</formula>
    </cfRule>
  </conditionalFormatting>
  <conditionalFormatting sqref="K65">
    <cfRule type="containsBlanks" dxfId="444" priority="545">
      <formula>LEN(TRIM(K65))=0</formula>
    </cfRule>
  </conditionalFormatting>
  <conditionalFormatting sqref="K270">
    <cfRule type="containsBlanks" dxfId="443" priority="532">
      <formula>LEN(TRIM(K270))=0</formula>
    </cfRule>
  </conditionalFormatting>
  <conditionalFormatting sqref="K75:K80">
    <cfRule type="containsBlanks" dxfId="442" priority="544">
      <formula>LEN(TRIM(K75))=0</formula>
    </cfRule>
  </conditionalFormatting>
  <conditionalFormatting sqref="K104:K105">
    <cfRule type="containsBlanks" dxfId="441" priority="541">
      <formula>LEN(TRIM(K104))=0</formula>
    </cfRule>
  </conditionalFormatting>
  <conditionalFormatting sqref="K56">
    <cfRule type="containsBlanks" dxfId="440" priority="550">
      <formula>LEN(TRIM(K56))=0</formula>
    </cfRule>
  </conditionalFormatting>
  <conditionalFormatting sqref="K56">
    <cfRule type="containsBlanks" dxfId="439" priority="549">
      <formula>LEN(TRIM(K56))=0</formula>
    </cfRule>
  </conditionalFormatting>
  <conditionalFormatting sqref="K144">
    <cfRule type="containsBlanks" dxfId="438" priority="540">
      <formula>LEN(TRIM(K144))=0</formula>
    </cfRule>
  </conditionalFormatting>
  <conditionalFormatting sqref="K58:K60">
    <cfRule type="containsBlanks" dxfId="437" priority="547">
      <formula>LEN(TRIM(K58))=0</formula>
    </cfRule>
  </conditionalFormatting>
  <conditionalFormatting sqref="K200:K201">
    <cfRule type="containsBlanks" dxfId="436" priority="535">
      <formula>LEN(TRIM(K200))=0</formula>
    </cfRule>
  </conditionalFormatting>
  <conditionalFormatting sqref="K200:K201">
    <cfRule type="containsBlanks" dxfId="435" priority="536">
      <formula>LEN(TRIM(K200))=0</formula>
    </cfRule>
  </conditionalFormatting>
  <conditionalFormatting sqref="K144">
    <cfRule type="containsBlanks" dxfId="434" priority="539">
      <formula>LEN(TRIM(K144))=0</formula>
    </cfRule>
  </conditionalFormatting>
  <conditionalFormatting sqref="K147:K151">
    <cfRule type="containsBlanks" dxfId="433" priority="538">
      <formula>LEN(TRIM(K147))=0</formula>
    </cfRule>
  </conditionalFormatting>
  <conditionalFormatting sqref="K147:K151">
    <cfRule type="containsBlanks" dxfId="432" priority="537">
      <formula>LEN(TRIM(K147))=0</formula>
    </cfRule>
  </conditionalFormatting>
  <conditionalFormatting sqref="K599">
    <cfRule type="containsBlanks" dxfId="431" priority="520">
      <formula>LEN(TRIM(K599))=0</formula>
    </cfRule>
  </conditionalFormatting>
  <conditionalFormatting sqref="K599">
    <cfRule type="containsBlanks" dxfId="430" priority="519">
      <formula>LEN(TRIM(K599))=0</formula>
    </cfRule>
  </conditionalFormatting>
  <conditionalFormatting sqref="K69:K72 K144">
    <cfRule type="containsBlanks" dxfId="429" priority="518">
      <formula>LEN(TRIM(K69))=0</formula>
    </cfRule>
  </conditionalFormatting>
  <conditionalFormatting sqref="K606 K603">
    <cfRule type="containsBlanks" dxfId="428" priority="517">
      <formula>LEN(TRIM(K603))=0</formula>
    </cfRule>
  </conditionalFormatting>
  <conditionalFormatting sqref="K347">
    <cfRule type="containsBlanks" dxfId="427" priority="504">
      <formula>LEN(TRIM(K347))=0</formula>
    </cfRule>
  </conditionalFormatting>
  <conditionalFormatting sqref="K230:K236">
    <cfRule type="containsBlanks" dxfId="426" priority="514">
      <formula>LEN(TRIM(K230))=0</formula>
    </cfRule>
  </conditionalFormatting>
  <conditionalFormatting sqref="K230:K236">
    <cfRule type="containsBlanks" dxfId="425" priority="513">
      <formula>LEN(TRIM(K230))=0</formula>
    </cfRule>
  </conditionalFormatting>
  <conditionalFormatting sqref="K273:K288">
    <cfRule type="containsBlanks" dxfId="424" priority="510">
      <formula>LEN(TRIM(K273))=0</formula>
    </cfRule>
  </conditionalFormatting>
  <conditionalFormatting sqref="K273:K288">
    <cfRule type="containsBlanks" dxfId="423" priority="509">
      <formula>LEN(TRIM(K273))=0</formula>
    </cfRule>
  </conditionalFormatting>
  <conditionalFormatting sqref="K333:K337">
    <cfRule type="containsBlanks" dxfId="422" priority="505">
      <formula>LEN(TRIM(K333))=0</formula>
    </cfRule>
  </conditionalFormatting>
  <conditionalFormatting sqref="K347">
    <cfRule type="containsBlanks" dxfId="421" priority="503">
      <formula>LEN(TRIM(K347))=0</formula>
    </cfRule>
  </conditionalFormatting>
  <conditionalFormatting sqref="K365 K378:K379">
    <cfRule type="containsBlanks" dxfId="420" priority="502">
      <formula>LEN(TRIM(K365))=0</formula>
    </cfRule>
  </conditionalFormatting>
  <conditionalFormatting sqref="K365 K378:K379">
    <cfRule type="containsBlanks" dxfId="419" priority="501">
      <formula>LEN(TRIM(K365))=0</formula>
    </cfRule>
  </conditionalFormatting>
  <conditionalFormatting sqref="K386:K395 K401">
    <cfRule type="containsBlanks" dxfId="418" priority="500">
      <formula>LEN(TRIM(K386))=0</formula>
    </cfRule>
  </conditionalFormatting>
  <conditionalFormatting sqref="K386:K395 K401">
    <cfRule type="containsBlanks" dxfId="417" priority="499">
      <formula>LEN(TRIM(K386))=0</formula>
    </cfRule>
  </conditionalFormatting>
  <conditionalFormatting sqref="K421:K423">
    <cfRule type="containsBlanks" dxfId="416" priority="498">
      <formula>LEN(TRIM(K421))=0</formula>
    </cfRule>
  </conditionalFormatting>
  <conditionalFormatting sqref="K524">
    <cfRule type="containsBlanks" dxfId="415" priority="488">
      <formula>LEN(TRIM(K524))=0</formula>
    </cfRule>
  </conditionalFormatting>
  <conditionalFormatting sqref="K524">
    <cfRule type="containsBlanks" dxfId="414" priority="489">
      <formula>LEN(TRIM(K524))=0</formula>
    </cfRule>
  </conditionalFormatting>
  <conditionalFormatting sqref="K525">
    <cfRule type="containsBlanks" dxfId="413" priority="486">
      <formula>LEN(TRIM(K525))=0</formula>
    </cfRule>
  </conditionalFormatting>
  <conditionalFormatting sqref="K525">
    <cfRule type="containsBlanks" dxfId="412" priority="487">
      <formula>LEN(TRIM(K525))=0</formula>
    </cfRule>
  </conditionalFormatting>
  <conditionalFormatting sqref="K55">
    <cfRule type="containsBlanks" dxfId="411" priority="484">
      <formula>LEN(TRIM(K55))=0</formula>
    </cfRule>
  </conditionalFormatting>
  <conditionalFormatting sqref="K55">
    <cfRule type="containsBlanks" dxfId="410" priority="485">
      <formula>LEN(TRIM(K55))=0</formula>
    </cfRule>
  </conditionalFormatting>
  <conditionalFormatting sqref="K81:K82">
    <cfRule type="containsBlanks" dxfId="409" priority="482">
      <formula>LEN(TRIM(K81))=0</formula>
    </cfRule>
  </conditionalFormatting>
  <conditionalFormatting sqref="K81:K82">
    <cfRule type="containsBlanks" dxfId="408" priority="483">
      <formula>LEN(TRIM(K81))=0</formula>
    </cfRule>
  </conditionalFormatting>
  <conditionalFormatting sqref="K141">
    <cfRule type="containsBlanks" dxfId="407" priority="478">
      <formula>LEN(TRIM(K141))=0</formula>
    </cfRule>
  </conditionalFormatting>
  <conditionalFormatting sqref="K141">
    <cfRule type="containsBlanks" dxfId="406" priority="477">
      <formula>LEN(TRIM(K141))=0</formula>
    </cfRule>
  </conditionalFormatting>
  <conditionalFormatting sqref="K143">
    <cfRule type="containsBlanks" dxfId="405" priority="476">
      <formula>LEN(TRIM(K143))=0</formula>
    </cfRule>
  </conditionalFormatting>
  <conditionalFormatting sqref="K143">
    <cfRule type="containsBlanks" dxfId="404" priority="475">
      <formula>LEN(TRIM(K143))=0</formula>
    </cfRule>
  </conditionalFormatting>
  <conditionalFormatting sqref="K146">
    <cfRule type="containsBlanks" dxfId="403" priority="474">
      <formula>LEN(TRIM(K146))=0</formula>
    </cfRule>
  </conditionalFormatting>
  <conditionalFormatting sqref="K569">
    <cfRule type="containsBlanks" dxfId="402" priority="472">
      <formula>LEN(TRIM(K569))=0</formula>
    </cfRule>
  </conditionalFormatting>
  <conditionalFormatting sqref="K569">
    <cfRule type="containsBlanks" dxfId="401" priority="471">
      <formula>LEN(TRIM(K569))=0</formula>
    </cfRule>
  </conditionalFormatting>
  <conditionalFormatting sqref="K50">
    <cfRule type="containsBlanks" dxfId="400" priority="468">
      <formula>LEN(TRIM(K50))=0</formula>
    </cfRule>
  </conditionalFormatting>
  <conditionalFormatting sqref="K50">
    <cfRule type="containsBlanks" dxfId="399" priority="467">
      <formula>LEN(TRIM(K50))=0</formula>
    </cfRule>
  </conditionalFormatting>
  <conditionalFormatting sqref="K61">
    <cfRule type="containsBlanks" dxfId="398" priority="466">
      <formula>LEN(TRIM(K61))=0</formula>
    </cfRule>
  </conditionalFormatting>
  <conditionalFormatting sqref="K61">
    <cfRule type="containsBlanks" dxfId="397" priority="465">
      <formula>LEN(TRIM(K61))=0</formula>
    </cfRule>
  </conditionalFormatting>
  <conditionalFormatting sqref="K73:K74">
    <cfRule type="containsBlanks" dxfId="396" priority="464">
      <formula>LEN(TRIM(K73))=0</formula>
    </cfRule>
  </conditionalFormatting>
  <conditionalFormatting sqref="K74">
    <cfRule type="containsBlanks" dxfId="395" priority="462">
      <formula>LEN(TRIM(K74))=0</formula>
    </cfRule>
  </conditionalFormatting>
  <conditionalFormatting sqref="K73:K74">
    <cfRule type="containsBlanks" dxfId="394" priority="463">
      <formula>LEN(TRIM(K73))=0</formula>
    </cfRule>
  </conditionalFormatting>
  <conditionalFormatting sqref="K87">
    <cfRule type="containsBlanks" dxfId="393" priority="461">
      <formula>LEN(TRIM(K87))=0</formula>
    </cfRule>
  </conditionalFormatting>
  <conditionalFormatting sqref="K87">
    <cfRule type="containsBlanks" dxfId="392" priority="460">
      <formula>LEN(TRIM(K87))=0</formula>
    </cfRule>
  </conditionalFormatting>
  <conditionalFormatting sqref="K131">
    <cfRule type="containsBlanks" dxfId="391" priority="457">
      <formula>LEN(TRIM(K131))=0</formula>
    </cfRule>
  </conditionalFormatting>
  <conditionalFormatting sqref="K131">
    <cfRule type="containsBlanks" dxfId="390" priority="456">
      <formula>LEN(TRIM(K131))=0</formula>
    </cfRule>
  </conditionalFormatting>
  <conditionalFormatting sqref="K106">
    <cfRule type="containsBlanks" dxfId="389" priority="459">
      <formula>LEN(TRIM(K106))=0</formula>
    </cfRule>
  </conditionalFormatting>
  <conditionalFormatting sqref="K106">
    <cfRule type="containsBlanks" dxfId="388" priority="458">
      <formula>LEN(TRIM(K106))=0</formula>
    </cfRule>
  </conditionalFormatting>
  <conditionalFormatting sqref="K132">
    <cfRule type="containsBlanks" dxfId="387" priority="455">
      <formula>LEN(TRIM(K132))=0</formula>
    </cfRule>
  </conditionalFormatting>
  <conditionalFormatting sqref="K132">
    <cfRule type="containsBlanks" dxfId="386" priority="454">
      <formula>LEN(TRIM(K132))=0</formula>
    </cfRule>
  </conditionalFormatting>
  <conditionalFormatting sqref="K142">
    <cfRule type="containsBlanks" dxfId="385" priority="453">
      <formula>LEN(TRIM(K142))=0</formula>
    </cfRule>
  </conditionalFormatting>
  <conditionalFormatting sqref="K142">
    <cfRule type="containsBlanks" dxfId="384" priority="452">
      <formula>LEN(TRIM(K142))=0</formula>
    </cfRule>
  </conditionalFormatting>
  <conditionalFormatting sqref="K145">
    <cfRule type="containsBlanks" dxfId="383" priority="451">
      <formula>LEN(TRIM(K145))=0</formula>
    </cfRule>
  </conditionalFormatting>
  <conditionalFormatting sqref="K202:K203">
    <cfRule type="containsBlanks" dxfId="382" priority="449">
      <formula>LEN(TRIM(K202))=0</formula>
    </cfRule>
  </conditionalFormatting>
  <conditionalFormatting sqref="K202:K203">
    <cfRule type="containsBlanks" dxfId="381" priority="448">
      <formula>LEN(TRIM(K202))=0</formula>
    </cfRule>
  </conditionalFormatting>
  <conditionalFormatting sqref="K204:K206">
    <cfRule type="containsBlanks" dxfId="380" priority="447">
      <formula>LEN(TRIM(K204))=0</formula>
    </cfRule>
  </conditionalFormatting>
  <conditionalFormatting sqref="K204:K206">
    <cfRule type="containsBlanks" dxfId="379" priority="446">
      <formula>LEN(TRIM(K204))=0</formula>
    </cfRule>
  </conditionalFormatting>
  <conditionalFormatting sqref="K221:K222 K224:K225 K227 K229">
    <cfRule type="containsBlanks" dxfId="378" priority="445">
      <formula>LEN(TRIM(K221))=0</formula>
    </cfRule>
  </conditionalFormatting>
  <conditionalFormatting sqref="K221:K222 K224:K225 K227 K229">
    <cfRule type="containsBlanks" dxfId="377" priority="444">
      <formula>LEN(TRIM(K221))=0</formula>
    </cfRule>
  </conditionalFormatting>
  <conditionalFormatting sqref="K259:K261">
    <cfRule type="containsBlanks" dxfId="376" priority="441">
      <formula>LEN(TRIM(K259))=0</formula>
    </cfRule>
  </conditionalFormatting>
  <conditionalFormatting sqref="K259:K261">
    <cfRule type="containsBlanks" dxfId="375" priority="440">
      <formula>LEN(TRIM(K259))=0</formula>
    </cfRule>
  </conditionalFormatting>
  <conditionalFormatting sqref="K244:K246">
    <cfRule type="containsBlanks" dxfId="374" priority="443">
      <formula>LEN(TRIM(K244))=0</formula>
    </cfRule>
  </conditionalFormatting>
  <conditionalFormatting sqref="K244:K246">
    <cfRule type="containsBlanks" dxfId="373" priority="442">
      <formula>LEN(TRIM(K244))=0</formula>
    </cfRule>
  </conditionalFormatting>
  <conditionalFormatting sqref="K268:K269">
    <cfRule type="containsBlanks" dxfId="372" priority="439">
      <formula>LEN(TRIM(K268))=0</formula>
    </cfRule>
  </conditionalFormatting>
  <conditionalFormatting sqref="K268:K269">
    <cfRule type="containsBlanks" dxfId="371" priority="438">
      <formula>LEN(TRIM(K268))=0</formula>
    </cfRule>
  </conditionalFormatting>
  <conditionalFormatting sqref="K271">
    <cfRule type="containsBlanks" dxfId="370" priority="437">
      <formula>LEN(TRIM(K271))=0</formula>
    </cfRule>
  </conditionalFormatting>
  <conditionalFormatting sqref="K271">
    <cfRule type="containsBlanks" dxfId="369" priority="436">
      <formula>LEN(TRIM(K271))=0</formula>
    </cfRule>
  </conditionalFormatting>
  <conditionalFormatting sqref="K324:K325">
    <cfRule type="containsBlanks" dxfId="368" priority="435">
      <formula>LEN(TRIM(K324))=0</formula>
    </cfRule>
  </conditionalFormatting>
  <conditionalFormatting sqref="K324:K325">
    <cfRule type="containsBlanks" dxfId="367" priority="434">
      <formula>LEN(TRIM(K324))=0</formula>
    </cfRule>
  </conditionalFormatting>
  <conditionalFormatting sqref="K326">
    <cfRule type="containsBlanks" dxfId="366" priority="433">
      <formula>LEN(TRIM(K326))=0</formula>
    </cfRule>
  </conditionalFormatting>
  <conditionalFormatting sqref="K326">
    <cfRule type="containsBlanks" dxfId="365" priority="432">
      <formula>LEN(TRIM(K326))=0</formula>
    </cfRule>
  </conditionalFormatting>
  <conditionalFormatting sqref="K329:K330">
    <cfRule type="containsBlanks" dxfId="364" priority="430">
      <formula>LEN(TRIM(K329))=0</formula>
    </cfRule>
  </conditionalFormatting>
  <conditionalFormatting sqref="K338:K339">
    <cfRule type="containsBlanks" dxfId="363" priority="429">
      <formula>LEN(TRIM(K338))=0</formula>
    </cfRule>
  </conditionalFormatting>
  <conditionalFormatting sqref="K338:K339">
    <cfRule type="containsBlanks" dxfId="362" priority="428">
      <formula>LEN(TRIM(K338))=0</formula>
    </cfRule>
  </conditionalFormatting>
  <conditionalFormatting sqref="K357">
    <cfRule type="containsBlanks" dxfId="361" priority="427">
      <formula>LEN(TRIM(K357))=0</formula>
    </cfRule>
  </conditionalFormatting>
  <conditionalFormatting sqref="K357">
    <cfRule type="containsBlanks" dxfId="360" priority="426">
      <formula>LEN(TRIM(K357))=0</formula>
    </cfRule>
  </conditionalFormatting>
  <conditionalFormatting sqref="K414">
    <cfRule type="containsBlanks" dxfId="359" priority="425">
      <formula>LEN(TRIM(K414))=0</formula>
    </cfRule>
  </conditionalFormatting>
  <conditionalFormatting sqref="K414">
    <cfRule type="containsBlanks" dxfId="358" priority="424">
      <formula>LEN(TRIM(K414))=0</formula>
    </cfRule>
  </conditionalFormatting>
  <conditionalFormatting sqref="K415:K417">
    <cfRule type="containsBlanks" dxfId="357" priority="422">
      <formula>LEN(TRIM(K415))=0</formula>
    </cfRule>
  </conditionalFormatting>
  <conditionalFormatting sqref="K502:K503">
    <cfRule type="containsBlanks" dxfId="356" priority="421">
      <formula>LEN(TRIM(K502))=0</formula>
    </cfRule>
  </conditionalFormatting>
  <conditionalFormatting sqref="K502:K503">
    <cfRule type="containsBlanks" dxfId="355" priority="420">
      <formula>LEN(TRIM(K502))=0</formula>
    </cfRule>
  </conditionalFormatting>
  <conditionalFormatting sqref="K512">
    <cfRule type="containsBlanks" dxfId="354" priority="419">
      <formula>LEN(TRIM(K512))=0</formula>
    </cfRule>
  </conditionalFormatting>
  <conditionalFormatting sqref="K515">
    <cfRule type="containsBlanks" dxfId="353" priority="418">
      <formula>LEN(TRIM(K515))=0</formula>
    </cfRule>
  </conditionalFormatting>
  <conditionalFormatting sqref="K519:K521">
    <cfRule type="containsBlanks" dxfId="352" priority="417">
      <formula>LEN(TRIM(K519))=0</formula>
    </cfRule>
  </conditionalFormatting>
  <conditionalFormatting sqref="M304">
    <cfRule type="containsBlanks" dxfId="351" priority="342">
      <formula>LEN(TRIM(M304))=0</formula>
    </cfRule>
  </conditionalFormatting>
  <conditionalFormatting sqref="M304">
    <cfRule type="containsBlanks" dxfId="350" priority="343">
      <formula>LEN(TRIM(M304))=0</formula>
    </cfRule>
  </conditionalFormatting>
  <conditionalFormatting sqref="K518">
    <cfRule type="containsBlanks" dxfId="349" priority="416">
      <formula>LEN(TRIM(K518))=0</formula>
    </cfRule>
  </conditionalFormatting>
  <conditionalFormatting sqref="K518">
    <cfRule type="containsBlanks" dxfId="348" priority="415">
      <formula>LEN(TRIM(K518))=0</formula>
    </cfRule>
  </conditionalFormatting>
  <conditionalFormatting sqref="K518">
    <cfRule type="containsBlanks" dxfId="347" priority="414">
      <formula>LEN(TRIM(K518))=0</formula>
    </cfRule>
  </conditionalFormatting>
  <conditionalFormatting sqref="K153">
    <cfRule type="containsBlanks" dxfId="346" priority="413">
      <formula>LEN(TRIM(K153))=0</formula>
    </cfRule>
  </conditionalFormatting>
  <conditionalFormatting sqref="K39">
    <cfRule type="containsBlanks" dxfId="345" priority="412">
      <formula>LEN(TRIM(K39))=0</formula>
    </cfRule>
  </conditionalFormatting>
  <conditionalFormatting sqref="K154">
    <cfRule type="containsBlanks" dxfId="344" priority="411">
      <formula>LEN(TRIM(K154))=0</formula>
    </cfRule>
  </conditionalFormatting>
  <conditionalFormatting sqref="K154">
    <cfRule type="containsBlanks" dxfId="343" priority="410">
      <formula>LEN(TRIM(K154))=0</formula>
    </cfRule>
  </conditionalFormatting>
  <conditionalFormatting sqref="K154">
    <cfRule type="containsBlanks" dxfId="342" priority="409">
      <formula>LEN(TRIM(K154))=0</formula>
    </cfRule>
  </conditionalFormatting>
  <conditionalFormatting sqref="K154">
    <cfRule type="containsBlanks" dxfId="341" priority="408">
      <formula>LEN(TRIM(K154))=0</formula>
    </cfRule>
  </conditionalFormatting>
  <conditionalFormatting sqref="K154">
    <cfRule type="containsBlanks" dxfId="340" priority="407">
      <formula>LEN(TRIM(K154))=0</formula>
    </cfRule>
  </conditionalFormatting>
  <conditionalFormatting sqref="K64">
    <cfRule type="containsBlanks" dxfId="339" priority="406">
      <formula>LEN(TRIM(K64))=0</formula>
    </cfRule>
  </conditionalFormatting>
  <conditionalFormatting sqref="K64">
    <cfRule type="containsBlanks" dxfId="338" priority="405">
      <formula>LEN(TRIM(K64))=0</formula>
    </cfRule>
  </conditionalFormatting>
  <conditionalFormatting sqref="K64">
    <cfRule type="containsBlanks" dxfId="337" priority="404">
      <formula>LEN(TRIM(K64))=0</formula>
    </cfRule>
  </conditionalFormatting>
  <conditionalFormatting sqref="K68">
    <cfRule type="containsBlanks" dxfId="336" priority="403">
      <formula>LEN(TRIM(K68))=0</formula>
    </cfRule>
  </conditionalFormatting>
  <conditionalFormatting sqref="K126:K128">
    <cfRule type="containsBlanks" dxfId="335" priority="402">
      <formula>LEN(TRIM(K126))=0</formula>
    </cfRule>
  </conditionalFormatting>
  <conditionalFormatting sqref="K135:K137">
    <cfRule type="containsBlanks" dxfId="334" priority="401">
      <formula>LEN(TRIM(K135))=0</formula>
    </cfRule>
  </conditionalFormatting>
  <conditionalFormatting sqref="K135:K137">
    <cfRule type="containsBlanks" dxfId="333" priority="400">
      <formula>LEN(TRIM(K135))=0</formula>
    </cfRule>
  </conditionalFormatting>
  <conditionalFormatting sqref="K135:K137">
    <cfRule type="containsBlanks" dxfId="332" priority="399">
      <formula>LEN(TRIM(K135))=0</formula>
    </cfRule>
  </conditionalFormatting>
  <conditionalFormatting sqref="K155:K156">
    <cfRule type="containsBlanks" dxfId="331" priority="398">
      <formula>LEN(TRIM(K155))=0</formula>
    </cfRule>
  </conditionalFormatting>
  <conditionalFormatting sqref="K155:K156">
    <cfRule type="containsBlanks" dxfId="330" priority="397">
      <formula>LEN(TRIM(K155))=0</formula>
    </cfRule>
  </conditionalFormatting>
  <conditionalFormatting sqref="K155:K156">
    <cfRule type="containsBlanks" dxfId="329" priority="395">
      <formula>LEN(TRIM(K155))=0</formula>
    </cfRule>
  </conditionalFormatting>
  <conditionalFormatting sqref="K155:K156">
    <cfRule type="containsBlanks" dxfId="328" priority="396">
      <formula>LEN(TRIM(K155))=0</formula>
    </cfRule>
  </conditionalFormatting>
  <conditionalFormatting sqref="K262:K264">
    <cfRule type="containsBlanks" dxfId="327" priority="394">
      <formula>LEN(TRIM(K262))=0</formula>
    </cfRule>
  </conditionalFormatting>
  <conditionalFormatting sqref="K262:K264">
    <cfRule type="containsBlanks" dxfId="326" priority="393">
      <formula>LEN(TRIM(K262))=0</formula>
    </cfRule>
  </conditionalFormatting>
  <conditionalFormatting sqref="K262:K264">
    <cfRule type="containsBlanks" dxfId="325" priority="392">
      <formula>LEN(TRIM(K262))=0</formula>
    </cfRule>
  </conditionalFormatting>
  <conditionalFormatting sqref="K292:K293">
    <cfRule type="containsBlanks" dxfId="324" priority="391">
      <formula>LEN(TRIM(K292))=0</formula>
    </cfRule>
  </conditionalFormatting>
  <conditionalFormatting sqref="K300:K301">
    <cfRule type="containsBlanks" dxfId="323" priority="390">
      <formula>LEN(TRIM(K300))=0</formula>
    </cfRule>
  </conditionalFormatting>
  <conditionalFormatting sqref="K300:K301">
    <cfRule type="containsBlanks" dxfId="322" priority="389">
      <formula>LEN(TRIM(K300))=0</formula>
    </cfRule>
  </conditionalFormatting>
  <conditionalFormatting sqref="K312">
    <cfRule type="containsBlanks" dxfId="321" priority="383">
      <formula>LEN(TRIM(K312))=0</formula>
    </cfRule>
  </conditionalFormatting>
  <conditionalFormatting sqref="K313">
    <cfRule type="containsBlanks" dxfId="320" priority="382">
      <formula>LEN(TRIM(K313))=0</formula>
    </cfRule>
  </conditionalFormatting>
  <conditionalFormatting sqref="K314:K323">
    <cfRule type="containsBlanks" dxfId="319" priority="381">
      <formula>LEN(TRIM(K314))=0</formula>
    </cfRule>
  </conditionalFormatting>
  <conditionalFormatting sqref="K430">
    <cfRule type="containsBlanks" dxfId="318" priority="380">
      <formula>LEN(TRIM(K430))=0</formula>
    </cfRule>
  </conditionalFormatting>
  <conditionalFormatting sqref="K430">
    <cfRule type="containsBlanks" dxfId="317" priority="378">
      <formula>LEN(TRIM(K430))=0</formula>
    </cfRule>
  </conditionalFormatting>
  <conditionalFormatting sqref="K430">
    <cfRule type="containsBlanks" dxfId="316" priority="379">
      <formula>LEN(TRIM(K430))=0</formula>
    </cfRule>
  </conditionalFormatting>
  <conditionalFormatting sqref="K430">
    <cfRule type="containsBlanks" dxfId="315" priority="376">
      <formula>LEN(TRIM(K430))=0</formula>
    </cfRule>
  </conditionalFormatting>
  <conditionalFormatting sqref="K430">
    <cfRule type="containsBlanks" dxfId="314" priority="377">
      <formula>LEN(TRIM(K430))=0</formula>
    </cfRule>
  </conditionalFormatting>
  <conditionalFormatting sqref="K402">
    <cfRule type="containsBlanks" dxfId="313" priority="369">
      <formula>LEN(TRIM(K402))=0</formula>
    </cfRule>
  </conditionalFormatting>
  <conditionalFormatting sqref="M146">
    <cfRule type="containsBlanks" dxfId="312" priority="306">
      <formula>LEN(TRIM(M146))=0</formula>
    </cfRule>
  </conditionalFormatting>
  <conditionalFormatting sqref="M569">
    <cfRule type="containsBlanks" dxfId="311" priority="305">
      <formula>LEN(TRIM(M569))=0</formula>
    </cfRule>
  </conditionalFormatting>
  <conditionalFormatting sqref="K550:K554">
    <cfRule type="containsBlanks" dxfId="310" priority="368">
      <formula>LEN(TRIM(K550))=0</formula>
    </cfRule>
  </conditionalFormatting>
  <conditionalFormatting sqref="K550">
    <cfRule type="containsBlanks" dxfId="309" priority="367">
      <formula>LEN(TRIM(K550))=0</formula>
    </cfRule>
  </conditionalFormatting>
  <conditionalFormatting sqref="K550">
    <cfRule type="containsBlanks" dxfId="308" priority="366">
      <formula>LEN(TRIM(K550))=0</formula>
    </cfRule>
  </conditionalFormatting>
  <conditionalFormatting sqref="K551:K554">
    <cfRule type="containsBlanks" dxfId="307" priority="365">
      <formula>LEN(TRIM(K551))=0</formula>
    </cfRule>
  </conditionalFormatting>
  <conditionalFormatting sqref="K551:K554">
    <cfRule type="containsBlanks" dxfId="306" priority="364">
      <formula>LEN(TRIM(K551))=0</formula>
    </cfRule>
  </conditionalFormatting>
  <conditionalFormatting sqref="K630">
    <cfRule type="containsBlanks" dxfId="305" priority="363">
      <formula>LEN(TRIM(K630))=0</formula>
    </cfRule>
  </conditionalFormatting>
  <conditionalFormatting sqref="K629">
    <cfRule type="containsBlanks" dxfId="304" priority="362">
      <formula>LEN(TRIM(K629))=0</formula>
    </cfRule>
  </conditionalFormatting>
  <conditionalFormatting sqref="K631">
    <cfRule type="containsBlanks" dxfId="303" priority="361">
      <formula>LEN(TRIM(K631))=0</formula>
    </cfRule>
  </conditionalFormatting>
  <conditionalFormatting sqref="M381 M294:M298 M421:M429 M311 M265:M271 M129:M134 M138:M143 M375:M379 M73:M87 M432:M436 M555:M570 M530 M357 M273:M288 M540:M543 M545:M549 M534:M538">
    <cfRule type="containsBlanks" dxfId="302" priority="360">
      <formula>LEN(TRIM(M73))=0</formula>
    </cfRule>
  </conditionalFormatting>
  <conditionalFormatting sqref="M153">
    <cfRule type="containsBlanks" dxfId="301" priority="359">
      <formula>LEN(TRIM(M153))=0</formula>
    </cfRule>
  </conditionalFormatting>
  <conditionalFormatting sqref="M513:M514 M600 M237 M258 M51:M52 M56:M60 M75:M80 M104:M105 M144 M518 M538 M547 M570 M133:M134 M270 M522:M523 M200:M201 M540:M543 M572:M581">
    <cfRule type="containsBlanks" dxfId="300" priority="356">
      <formula>LEN(TRIM(M51))=0</formula>
    </cfRule>
  </conditionalFormatting>
  <conditionalFormatting sqref="M258 M428:M429 M513:M514 M600 M237 M305 M51:M52 M56:M60 M75:M80 M104:M105 M144 M518 M538 M547 M570 M133:M134 M270 M522:M523 M200:M201 M540:M543 M572:M581">
    <cfRule type="containsBlanks" dxfId="299" priority="358">
      <formula>LEN(TRIM(M51))=0</formula>
    </cfRule>
  </conditionalFormatting>
  <conditionalFormatting sqref="M425 M428:M429">
    <cfRule type="containsBlanks" dxfId="298" priority="357">
      <formula>LEN(TRIM(M425))=0</formula>
    </cfRule>
  </conditionalFormatting>
  <conditionalFormatting sqref="M599">
    <cfRule type="containsBlanks" dxfId="297" priority="354">
      <formula>LEN(TRIM(M599))=0</formula>
    </cfRule>
  </conditionalFormatting>
  <conditionalFormatting sqref="M599">
    <cfRule type="containsBlanks" dxfId="296" priority="355">
      <formula>LEN(TRIM(M599))=0</formula>
    </cfRule>
  </conditionalFormatting>
  <conditionalFormatting sqref="M144">
    <cfRule type="containsBlanks" dxfId="295" priority="353">
      <formula>LEN(TRIM(M144))=0</formula>
    </cfRule>
  </conditionalFormatting>
  <conditionalFormatting sqref="M603 M606">
    <cfRule type="containsBlanks" dxfId="294" priority="352">
      <formula>LEN(TRIM(M603))=0</formula>
    </cfRule>
  </conditionalFormatting>
  <conditionalFormatting sqref="M524">
    <cfRule type="containsBlanks" dxfId="293" priority="327">
      <formula>LEN(TRIM(M524))=0</formula>
    </cfRule>
  </conditionalFormatting>
  <conditionalFormatting sqref="M524">
    <cfRule type="containsBlanks" dxfId="292" priority="328">
      <formula>LEN(TRIM(M524))=0</formula>
    </cfRule>
  </conditionalFormatting>
  <conditionalFormatting sqref="M230:M236">
    <cfRule type="containsBlanks" dxfId="291" priority="348">
      <formula>LEN(TRIM(M230))=0</formula>
    </cfRule>
  </conditionalFormatting>
  <conditionalFormatting sqref="M273:M288">
    <cfRule type="containsBlanks" dxfId="290" priority="344">
      <formula>LEN(TRIM(M273))=0</formula>
    </cfRule>
  </conditionalFormatting>
  <conditionalFormatting sqref="M273:M288">
    <cfRule type="containsBlanks" dxfId="289" priority="345">
      <formula>LEN(TRIM(M273))=0</formula>
    </cfRule>
  </conditionalFormatting>
  <conditionalFormatting sqref="M525">
    <cfRule type="containsBlanks" dxfId="288" priority="325">
      <formula>LEN(TRIM(M525))=0</formula>
    </cfRule>
  </conditionalFormatting>
  <conditionalFormatting sqref="M525">
    <cfRule type="containsBlanks" dxfId="287" priority="326">
      <formula>LEN(TRIM(M525))=0</formula>
    </cfRule>
  </conditionalFormatting>
  <conditionalFormatting sqref="M55">
    <cfRule type="containsBlanks" dxfId="286" priority="323">
      <formula>LEN(TRIM(M55))=0</formula>
    </cfRule>
  </conditionalFormatting>
  <conditionalFormatting sqref="M55">
    <cfRule type="containsBlanks" dxfId="285" priority="324">
      <formula>LEN(TRIM(M55))=0</formula>
    </cfRule>
  </conditionalFormatting>
  <conditionalFormatting sqref="M69">
    <cfRule type="containsBlanks" dxfId="284" priority="321">
      <formula>LEN(TRIM(M69))=0</formula>
    </cfRule>
  </conditionalFormatting>
  <conditionalFormatting sqref="M69">
    <cfRule type="containsBlanks" dxfId="283" priority="322">
      <formula>LEN(TRIM(M69))=0</formula>
    </cfRule>
  </conditionalFormatting>
  <conditionalFormatting sqref="M69">
    <cfRule type="containsBlanks" dxfId="282" priority="320">
      <formula>LEN(TRIM(M69))=0</formula>
    </cfRule>
  </conditionalFormatting>
  <conditionalFormatting sqref="M70:M72">
    <cfRule type="containsBlanks" dxfId="281" priority="318">
      <formula>LEN(TRIM(M70))=0</formula>
    </cfRule>
  </conditionalFormatting>
  <conditionalFormatting sqref="M70:M72">
    <cfRule type="containsBlanks" dxfId="280" priority="319">
      <formula>LEN(TRIM(M70))=0</formula>
    </cfRule>
  </conditionalFormatting>
  <conditionalFormatting sqref="M70:M72">
    <cfRule type="containsBlanks" dxfId="279" priority="317">
      <formula>LEN(TRIM(M70))=0</formula>
    </cfRule>
  </conditionalFormatting>
  <conditionalFormatting sqref="M141">
    <cfRule type="containsBlanks" dxfId="278" priority="310">
      <formula>LEN(TRIM(M141))=0</formula>
    </cfRule>
  </conditionalFormatting>
  <conditionalFormatting sqref="M141">
    <cfRule type="containsBlanks" dxfId="277" priority="311">
      <formula>LEN(TRIM(M141))=0</formula>
    </cfRule>
  </conditionalFormatting>
  <conditionalFormatting sqref="M143">
    <cfRule type="containsBlanks" dxfId="276" priority="308">
      <formula>LEN(TRIM(M143))=0</formula>
    </cfRule>
  </conditionalFormatting>
  <conditionalFormatting sqref="M143">
    <cfRule type="containsBlanks" dxfId="275" priority="309">
      <formula>LEN(TRIM(M143))=0</formula>
    </cfRule>
  </conditionalFormatting>
  <conditionalFormatting sqref="M569">
    <cfRule type="containsBlanks" dxfId="274" priority="304">
      <formula>LEN(TRIM(M569))=0</formula>
    </cfRule>
  </conditionalFormatting>
  <conditionalFormatting sqref="M50">
    <cfRule type="containsBlanks" dxfId="273" priority="300">
      <formula>LEN(TRIM(M50))=0</formula>
    </cfRule>
  </conditionalFormatting>
  <conditionalFormatting sqref="M50">
    <cfRule type="containsBlanks" dxfId="272" priority="301">
      <formula>LEN(TRIM(M50))=0</formula>
    </cfRule>
  </conditionalFormatting>
  <conditionalFormatting sqref="M61">
    <cfRule type="containsBlanks" dxfId="271" priority="298">
      <formula>LEN(TRIM(M61))=0</formula>
    </cfRule>
  </conditionalFormatting>
  <conditionalFormatting sqref="M61">
    <cfRule type="containsBlanks" dxfId="270" priority="299">
      <formula>LEN(TRIM(M61))=0</formula>
    </cfRule>
  </conditionalFormatting>
  <conditionalFormatting sqref="M74">
    <cfRule type="containsBlanks" dxfId="269" priority="297">
      <formula>LEN(TRIM(M74))=0</formula>
    </cfRule>
  </conditionalFormatting>
  <conditionalFormatting sqref="M73:M74">
    <cfRule type="containsBlanks" dxfId="268" priority="295">
      <formula>LEN(TRIM(M73))=0</formula>
    </cfRule>
  </conditionalFormatting>
  <conditionalFormatting sqref="M73:M74">
    <cfRule type="containsBlanks" dxfId="267" priority="296">
      <formula>LEN(TRIM(M73))=0</formula>
    </cfRule>
  </conditionalFormatting>
  <conditionalFormatting sqref="M87">
    <cfRule type="containsBlanks" dxfId="266" priority="293">
      <formula>LEN(TRIM(M87))=0</formula>
    </cfRule>
  </conditionalFormatting>
  <conditionalFormatting sqref="M87">
    <cfRule type="containsBlanks" dxfId="265" priority="294">
      <formula>LEN(TRIM(M87))=0</formula>
    </cfRule>
  </conditionalFormatting>
  <conditionalFormatting sqref="M131">
    <cfRule type="containsBlanks" dxfId="264" priority="289">
      <formula>LEN(TRIM(M131))=0</formula>
    </cfRule>
  </conditionalFormatting>
  <conditionalFormatting sqref="M106">
    <cfRule type="containsBlanks" dxfId="263" priority="291">
      <formula>LEN(TRIM(M106))=0</formula>
    </cfRule>
  </conditionalFormatting>
  <conditionalFormatting sqref="M106">
    <cfRule type="containsBlanks" dxfId="262" priority="292">
      <formula>LEN(TRIM(M106))=0</formula>
    </cfRule>
  </conditionalFormatting>
  <conditionalFormatting sqref="M132">
    <cfRule type="containsBlanks" dxfId="261" priority="287">
      <formula>LEN(TRIM(M132))=0</formula>
    </cfRule>
  </conditionalFormatting>
  <conditionalFormatting sqref="M132">
    <cfRule type="containsBlanks" dxfId="260" priority="288">
      <formula>LEN(TRIM(M132))=0</formula>
    </cfRule>
  </conditionalFormatting>
  <conditionalFormatting sqref="M142">
    <cfRule type="containsBlanks" dxfId="259" priority="285">
      <formula>LEN(TRIM(M142))=0</formula>
    </cfRule>
  </conditionalFormatting>
  <conditionalFormatting sqref="M142">
    <cfRule type="containsBlanks" dxfId="258" priority="286">
      <formula>LEN(TRIM(M142))=0</formula>
    </cfRule>
  </conditionalFormatting>
  <conditionalFormatting sqref="M145">
    <cfRule type="containsBlanks" dxfId="257" priority="283">
      <formula>LEN(TRIM(M145))=0</formula>
    </cfRule>
  </conditionalFormatting>
  <conditionalFormatting sqref="M145">
    <cfRule type="containsBlanks" dxfId="256" priority="284">
      <formula>LEN(TRIM(M145))=0</formula>
    </cfRule>
  </conditionalFormatting>
  <conditionalFormatting sqref="M202:M203">
    <cfRule type="containsBlanks" dxfId="255" priority="281">
      <formula>LEN(TRIM(M202))=0</formula>
    </cfRule>
  </conditionalFormatting>
  <conditionalFormatting sqref="M202:M203">
    <cfRule type="containsBlanks" dxfId="254" priority="282">
      <formula>LEN(TRIM(M202))=0</formula>
    </cfRule>
  </conditionalFormatting>
  <conditionalFormatting sqref="M204:M206">
    <cfRule type="containsBlanks" dxfId="253" priority="279">
      <formula>LEN(TRIM(M204))=0</formula>
    </cfRule>
  </conditionalFormatting>
  <conditionalFormatting sqref="M204:M206">
    <cfRule type="containsBlanks" dxfId="252" priority="280">
      <formula>LEN(TRIM(M204))=0</formula>
    </cfRule>
  </conditionalFormatting>
  <conditionalFormatting sqref="M221:M222 M224:M225 M227 M229">
    <cfRule type="containsBlanks" dxfId="251" priority="277">
      <formula>LEN(TRIM(M221))=0</formula>
    </cfRule>
  </conditionalFormatting>
  <conditionalFormatting sqref="M221:M222 M224:M225 M227 M229">
    <cfRule type="containsBlanks" dxfId="250" priority="278">
      <formula>LEN(TRIM(M221))=0</formula>
    </cfRule>
  </conditionalFormatting>
  <conditionalFormatting sqref="M259:M261">
    <cfRule type="containsBlanks" dxfId="249" priority="273">
      <formula>LEN(TRIM(M259))=0</formula>
    </cfRule>
  </conditionalFormatting>
  <conditionalFormatting sqref="M259:M261">
    <cfRule type="containsBlanks" dxfId="248" priority="274">
      <formula>LEN(TRIM(M259))=0</formula>
    </cfRule>
  </conditionalFormatting>
  <conditionalFormatting sqref="M244:M246">
    <cfRule type="containsBlanks" dxfId="247" priority="275">
      <formula>LEN(TRIM(M244))=0</formula>
    </cfRule>
  </conditionalFormatting>
  <conditionalFormatting sqref="M244:M246">
    <cfRule type="containsBlanks" dxfId="246" priority="276">
      <formula>LEN(TRIM(M244))=0</formula>
    </cfRule>
  </conditionalFormatting>
  <conditionalFormatting sqref="M268:M269">
    <cfRule type="containsBlanks" dxfId="245" priority="272">
      <formula>LEN(TRIM(M268))=0</formula>
    </cfRule>
  </conditionalFormatting>
  <conditionalFormatting sqref="M271">
    <cfRule type="containsBlanks" dxfId="244" priority="269">
      <formula>LEN(TRIM(M271))=0</formula>
    </cfRule>
  </conditionalFormatting>
  <conditionalFormatting sqref="M324:M325">
    <cfRule type="containsBlanks" dxfId="243" priority="267">
      <formula>LEN(TRIM(M324))=0</formula>
    </cfRule>
  </conditionalFormatting>
  <conditionalFormatting sqref="M324:M325">
    <cfRule type="containsBlanks" dxfId="242" priority="268">
      <formula>LEN(TRIM(M324))=0</formula>
    </cfRule>
  </conditionalFormatting>
  <conditionalFormatting sqref="M326">
    <cfRule type="containsBlanks" dxfId="241" priority="265">
      <formula>LEN(TRIM(M326))=0</formula>
    </cfRule>
  </conditionalFormatting>
  <conditionalFormatting sqref="M326">
    <cfRule type="containsBlanks" dxfId="240" priority="266">
      <formula>LEN(TRIM(M326))=0</formula>
    </cfRule>
  </conditionalFormatting>
  <conditionalFormatting sqref="M329:M330">
    <cfRule type="containsBlanks" dxfId="239" priority="263">
      <formula>LEN(TRIM(M329))=0</formula>
    </cfRule>
  </conditionalFormatting>
  <conditionalFormatting sqref="M329:M330">
    <cfRule type="containsBlanks" dxfId="238" priority="264">
      <formula>LEN(TRIM(M329))=0</formula>
    </cfRule>
  </conditionalFormatting>
  <conditionalFormatting sqref="M338:M339">
    <cfRule type="containsBlanks" dxfId="237" priority="261">
      <formula>LEN(TRIM(M338))=0</formula>
    </cfRule>
  </conditionalFormatting>
  <conditionalFormatting sqref="M338:M339">
    <cfRule type="containsBlanks" dxfId="236" priority="262">
      <formula>LEN(TRIM(M338))=0</formula>
    </cfRule>
  </conditionalFormatting>
  <conditionalFormatting sqref="M357">
    <cfRule type="containsBlanks" dxfId="235" priority="259">
      <formula>LEN(TRIM(M357))=0</formula>
    </cfRule>
  </conditionalFormatting>
  <conditionalFormatting sqref="M357">
    <cfRule type="containsBlanks" dxfId="234" priority="260">
      <formula>LEN(TRIM(M357))=0</formula>
    </cfRule>
  </conditionalFormatting>
  <conditionalFormatting sqref="M414">
    <cfRule type="containsBlanks" dxfId="233" priority="257">
      <formula>LEN(TRIM(M414))=0</formula>
    </cfRule>
  </conditionalFormatting>
  <conditionalFormatting sqref="M414">
    <cfRule type="containsBlanks" dxfId="232" priority="258">
      <formula>LEN(TRIM(M414))=0</formula>
    </cfRule>
  </conditionalFormatting>
  <conditionalFormatting sqref="M415:M417">
    <cfRule type="containsBlanks" dxfId="231" priority="255">
      <formula>LEN(TRIM(M415))=0</formula>
    </cfRule>
  </conditionalFormatting>
  <conditionalFormatting sqref="M502:M503">
    <cfRule type="containsBlanks" dxfId="230" priority="254">
      <formula>LEN(TRIM(M502))=0</formula>
    </cfRule>
  </conditionalFormatting>
  <conditionalFormatting sqref="M502:M503">
    <cfRule type="containsBlanks" dxfId="229" priority="253">
      <formula>LEN(TRIM(M502))=0</formula>
    </cfRule>
  </conditionalFormatting>
  <conditionalFormatting sqref="M512">
    <cfRule type="containsBlanks" dxfId="228" priority="252">
      <formula>LEN(TRIM(M512))=0</formula>
    </cfRule>
  </conditionalFormatting>
  <conditionalFormatting sqref="M515">
    <cfRule type="containsBlanks" dxfId="227" priority="251">
      <formula>LEN(TRIM(M515))=0</formula>
    </cfRule>
  </conditionalFormatting>
  <conditionalFormatting sqref="M519:M521">
    <cfRule type="containsBlanks" dxfId="226" priority="250">
      <formula>LEN(TRIM(M519))=0</formula>
    </cfRule>
  </conditionalFormatting>
  <conditionalFormatting sqref="M153">
    <cfRule type="containsBlanks" dxfId="225" priority="249">
      <formula>LEN(TRIM(M153))=0</formula>
    </cfRule>
  </conditionalFormatting>
  <conditionalFormatting sqref="M39">
    <cfRule type="containsBlanks" dxfId="224" priority="248">
      <formula>LEN(TRIM(M39))=0</formula>
    </cfRule>
  </conditionalFormatting>
  <conditionalFormatting sqref="M154">
    <cfRule type="containsBlanks" dxfId="223" priority="247">
      <formula>LEN(TRIM(M154))=0</formula>
    </cfRule>
  </conditionalFormatting>
  <conditionalFormatting sqref="M154">
    <cfRule type="containsBlanks" dxfId="222" priority="245">
      <formula>LEN(TRIM(M154))=0</formula>
    </cfRule>
  </conditionalFormatting>
  <conditionalFormatting sqref="M154">
    <cfRule type="containsBlanks" dxfId="221" priority="246">
      <formula>LEN(TRIM(M154))=0</formula>
    </cfRule>
  </conditionalFormatting>
  <conditionalFormatting sqref="M64">
    <cfRule type="containsBlanks" dxfId="220" priority="244">
      <formula>LEN(TRIM(M64))=0</formula>
    </cfRule>
  </conditionalFormatting>
  <conditionalFormatting sqref="M64">
    <cfRule type="containsBlanks" dxfId="219" priority="242">
      <formula>LEN(TRIM(M64))=0</formula>
    </cfRule>
  </conditionalFormatting>
  <conditionalFormatting sqref="M64">
    <cfRule type="containsBlanks" dxfId="218" priority="243">
      <formula>LEN(TRIM(M64))=0</formula>
    </cfRule>
  </conditionalFormatting>
  <conditionalFormatting sqref="M68">
    <cfRule type="containsBlanks" dxfId="217" priority="241">
      <formula>LEN(TRIM(M68))=0</formula>
    </cfRule>
  </conditionalFormatting>
  <conditionalFormatting sqref="M126:M128">
    <cfRule type="containsBlanks" dxfId="216" priority="240">
      <formula>LEN(TRIM(M126))=0</formula>
    </cfRule>
  </conditionalFormatting>
  <conditionalFormatting sqref="M135:M137">
    <cfRule type="containsBlanks" dxfId="215" priority="238">
      <formula>LEN(TRIM(M135))=0</formula>
    </cfRule>
  </conditionalFormatting>
  <conditionalFormatting sqref="M135:M137">
    <cfRule type="containsBlanks" dxfId="214" priority="239">
      <formula>LEN(TRIM(M135))=0</formula>
    </cfRule>
  </conditionalFormatting>
  <conditionalFormatting sqref="M135:M137">
    <cfRule type="containsBlanks" dxfId="213" priority="237">
      <formula>LEN(TRIM(M135))=0</formula>
    </cfRule>
  </conditionalFormatting>
  <conditionalFormatting sqref="M155:M156">
    <cfRule type="containsBlanks" dxfId="212" priority="236">
      <formula>LEN(TRIM(M155))=0</formula>
    </cfRule>
  </conditionalFormatting>
  <conditionalFormatting sqref="M155:M156">
    <cfRule type="containsBlanks" dxfId="211" priority="234">
      <formula>LEN(TRIM(M155))=0</formula>
    </cfRule>
  </conditionalFormatting>
  <conditionalFormatting sqref="M155:M156">
    <cfRule type="containsBlanks" dxfId="210" priority="235">
      <formula>LEN(TRIM(M155))=0</formula>
    </cfRule>
  </conditionalFormatting>
  <conditionalFormatting sqref="M262:M264">
    <cfRule type="containsBlanks" dxfId="209" priority="233">
      <formula>LEN(TRIM(M262))=0</formula>
    </cfRule>
  </conditionalFormatting>
  <conditionalFormatting sqref="M262:M264">
    <cfRule type="containsBlanks" dxfId="208" priority="231">
      <formula>LEN(TRIM(M262))=0</formula>
    </cfRule>
  </conditionalFormatting>
  <conditionalFormatting sqref="M262:M264">
    <cfRule type="containsBlanks" dxfId="207" priority="232">
      <formula>LEN(TRIM(M262))=0</formula>
    </cfRule>
  </conditionalFormatting>
  <conditionalFormatting sqref="M292:M293">
    <cfRule type="containsBlanks" dxfId="206" priority="230">
      <formula>LEN(TRIM(M292))=0</formula>
    </cfRule>
  </conditionalFormatting>
  <conditionalFormatting sqref="M300:M301">
    <cfRule type="containsBlanks" dxfId="205" priority="229">
      <formula>LEN(TRIM(M300))=0</formula>
    </cfRule>
  </conditionalFormatting>
  <conditionalFormatting sqref="M300:M301">
    <cfRule type="containsBlanks" dxfId="204" priority="227">
      <formula>LEN(TRIM(M300))=0</formula>
    </cfRule>
  </conditionalFormatting>
  <conditionalFormatting sqref="M300:M301">
    <cfRule type="containsBlanks" dxfId="203" priority="228">
      <formula>LEN(TRIM(M300))=0</formula>
    </cfRule>
  </conditionalFormatting>
  <conditionalFormatting sqref="M374">
    <cfRule type="containsBlanks" dxfId="202" priority="223">
      <formula>LEN(TRIM(M374))=0</formula>
    </cfRule>
  </conditionalFormatting>
  <conditionalFormatting sqref="M374">
    <cfRule type="containsBlanks" dxfId="201" priority="222">
      <formula>LEN(TRIM(M374))=0</formula>
    </cfRule>
  </conditionalFormatting>
  <conditionalFormatting sqref="M374">
    <cfRule type="containsBlanks" dxfId="200" priority="221">
      <formula>LEN(TRIM(M374))=0</formula>
    </cfRule>
  </conditionalFormatting>
  <conditionalFormatting sqref="M312">
    <cfRule type="containsBlanks" dxfId="199" priority="219">
      <formula>LEN(TRIM(M312))=0</formula>
    </cfRule>
  </conditionalFormatting>
  <conditionalFormatting sqref="M313">
    <cfRule type="containsBlanks" dxfId="198" priority="218">
      <formula>LEN(TRIM(M313))=0</formula>
    </cfRule>
  </conditionalFormatting>
  <conditionalFormatting sqref="M314:M323">
    <cfRule type="containsBlanks" dxfId="197" priority="217">
      <formula>LEN(TRIM(M314))=0</formula>
    </cfRule>
  </conditionalFormatting>
  <conditionalFormatting sqref="M430">
    <cfRule type="containsBlanks" dxfId="196" priority="216">
      <formula>LEN(TRIM(M430))=0</formula>
    </cfRule>
  </conditionalFormatting>
  <conditionalFormatting sqref="M430">
    <cfRule type="containsBlanks" dxfId="195" priority="215">
      <formula>LEN(TRIM(M430))=0</formula>
    </cfRule>
  </conditionalFormatting>
  <conditionalFormatting sqref="M430">
    <cfRule type="containsBlanks" dxfId="194" priority="214">
      <formula>LEN(TRIM(M430))=0</formula>
    </cfRule>
  </conditionalFormatting>
  <conditionalFormatting sqref="M344:M345">
    <cfRule type="containsBlanks" dxfId="193" priority="210">
      <formula>LEN(TRIM(M344))=0</formula>
    </cfRule>
  </conditionalFormatting>
  <conditionalFormatting sqref="M344:M345">
    <cfRule type="containsBlanks" dxfId="192" priority="209">
      <formula>LEN(TRIM(M344))=0</formula>
    </cfRule>
  </conditionalFormatting>
  <conditionalFormatting sqref="M344:M345">
    <cfRule type="containsBlanks" dxfId="191" priority="208">
      <formula>LEN(TRIM(M344))=0</formula>
    </cfRule>
  </conditionalFormatting>
  <conditionalFormatting sqref="M402:M406">
    <cfRule type="containsBlanks" dxfId="190" priority="199">
      <formula>LEN(TRIM(M402))=0</formula>
    </cfRule>
  </conditionalFormatting>
  <conditionalFormatting sqref="M408">
    <cfRule type="containsBlanks" dxfId="189" priority="198">
      <formula>LEN(TRIM(M408))=0</formula>
    </cfRule>
  </conditionalFormatting>
  <conditionalFormatting sqref="Q418:Q420">
    <cfRule type="containsBlanks" dxfId="188" priority="152">
      <formula>LEN(TRIM(Q418))=0</formula>
    </cfRule>
  </conditionalFormatting>
  <conditionalFormatting sqref="Q418:Q420">
    <cfRule type="containsBlanks" dxfId="187" priority="150">
      <formula>LEN(TRIM(Q418))=0</formula>
    </cfRule>
  </conditionalFormatting>
  <conditionalFormatting sqref="Q418:Q420">
    <cfRule type="containsBlanks" dxfId="186" priority="151">
      <formula>LEN(TRIM(Q418))=0</formula>
    </cfRule>
  </conditionalFormatting>
  <conditionalFormatting sqref="M431">
    <cfRule type="containsBlanks" dxfId="185" priority="197">
      <formula>LEN(TRIM(M431))=0</formula>
    </cfRule>
  </conditionalFormatting>
  <conditionalFormatting sqref="M431">
    <cfRule type="containsBlanks" dxfId="184" priority="195">
      <formula>LEN(TRIM(M431))=0</formula>
    </cfRule>
  </conditionalFormatting>
  <conditionalFormatting sqref="M431">
    <cfRule type="containsBlanks" dxfId="183" priority="196">
      <formula>LEN(TRIM(M431))=0</formula>
    </cfRule>
  </conditionalFormatting>
  <conditionalFormatting sqref="M550:M554">
    <cfRule type="containsBlanks" dxfId="182" priority="194">
      <formula>LEN(TRIM(M550))=0</formula>
    </cfRule>
  </conditionalFormatting>
  <conditionalFormatting sqref="M550">
    <cfRule type="containsBlanks" dxfId="181" priority="192">
      <formula>LEN(TRIM(M550))=0</formula>
    </cfRule>
  </conditionalFormatting>
  <conditionalFormatting sqref="M550">
    <cfRule type="containsBlanks" dxfId="180" priority="193">
      <formula>LEN(TRIM(M550))=0</formula>
    </cfRule>
  </conditionalFormatting>
  <conditionalFormatting sqref="M551:M554">
    <cfRule type="containsBlanks" dxfId="179" priority="190">
      <formula>LEN(TRIM(M551))=0</formula>
    </cfRule>
  </conditionalFormatting>
  <conditionalFormatting sqref="M551:M554">
    <cfRule type="containsBlanks" dxfId="178" priority="191">
      <formula>LEN(TRIM(M551))=0</formula>
    </cfRule>
  </conditionalFormatting>
  <conditionalFormatting sqref="M630">
    <cfRule type="containsBlanks" dxfId="177" priority="189">
      <formula>LEN(TRIM(M630))=0</formula>
    </cfRule>
  </conditionalFormatting>
  <conditionalFormatting sqref="M630">
    <cfRule type="containsBlanks" dxfId="176" priority="188">
      <formula>LEN(TRIM(M630))=0</formula>
    </cfRule>
  </conditionalFormatting>
  <conditionalFormatting sqref="M629">
    <cfRule type="containsBlanks" dxfId="175" priority="186">
      <formula>LEN(TRIM(M629))=0</formula>
    </cfRule>
  </conditionalFormatting>
  <conditionalFormatting sqref="M629">
    <cfRule type="containsBlanks" dxfId="174" priority="187">
      <formula>LEN(TRIM(M629))=0</formula>
    </cfRule>
  </conditionalFormatting>
  <conditionalFormatting sqref="M629">
    <cfRule type="containsBlanks" dxfId="173" priority="185">
      <formula>LEN(TRIM(M629))=0</formula>
    </cfRule>
  </conditionalFormatting>
  <conditionalFormatting sqref="M631">
    <cfRule type="containsBlanks" dxfId="172" priority="183">
      <formula>LEN(TRIM(M631))=0</formula>
    </cfRule>
  </conditionalFormatting>
  <conditionalFormatting sqref="M631">
    <cfRule type="containsBlanks" dxfId="171" priority="184">
      <formula>LEN(TRIM(M631))=0</formula>
    </cfRule>
  </conditionalFormatting>
  <conditionalFormatting sqref="M631">
    <cfRule type="containsBlanks" dxfId="170" priority="182">
      <formula>LEN(TRIM(M631))=0</formula>
    </cfRule>
  </conditionalFormatting>
  <conditionalFormatting sqref="O39:O40">
    <cfRule type="containsBlanks" dxfId="169" priority="181">
      <formula>LEN(TRIM(O39))=0</formula>
    </cfRule>
  </conditionalFormatting>
  <conditionalFormatting sqref="O39:O40">
    <cfRule type="containsBlanks" dxfId="168" priority="180">
      <formula>LEN(TRIM(O39))=0</formula>
    </cfRule>
  </conditionalFormatting>
  <conditionalFormatting sqref="O42">
    <cfRule type="containsBlanks" dxfId="167" priority="179">
      <formula>LEN(TRIM(O42))=0</formula>
    </cfRule>
  </conditionalFormatting>
  <conditionalFormatting sqref="O44:O45">
    <cfRule type="containsBlanks" dxfId="166" priority="178">
      <formula>LEN(TRIM(O44))=0</formula>
    </cfRule>
  </conditionalFormatting>
  <conditionalFormatting sqref="I407">
    <cfRule type="containsBlanks" dxfId="165" priority="177">
      <formula>LEN(TRIM(I407))=0</formula>
    </cfRule>
  </conditionalFormatting>
  <conditionalFormatting sqref="K407">
    <cfRule type="containsBlanks" dxfId="164" priority="176">
      <formula>LEN(TRIM(K407))=0</formula>
    </cfRule>
  </conditionalFormatting>
  <conditionalFormatting sqref="M407">
    <cfRule type="containsBlanks" dxfId="163" priority="175">
      <formula>LEN(TRIM(M407))=0</formula>
    </cfRule>
  </conditionalFormatting>
  <conditionalFormatting sqref="I437">
    <cfRule type="containsBlanks" dxfId="162" priority="174">
      <formula>LEN(TRIM(I437))=0</formula>
    </cfRule>
  </conditionalFormatting>
  <conditionalFormatting sqref="K437">
    <cfRule type="containsBlanks" dxfId="161" priority="173">
      <formula>LEN(TRIM(K437))=0</formula>
    </cfRule>
  </conditionalFormatting>
  <conditionalFormatting sqref="S42 S58 S64 S75 S120 S154 S233 S522 S598 S603 S69 S78 S80 S129:S130 S349:S350 S355 S407 S526:S528">
    <cfRule type="containsBlanks" dxfId="160" priority="164">
      <formula>LEN(TRIM(S42))=0</formula>
    </cfRule>
  </conditionalFormatting>
  <conditionalFormatting sqref="F418:F420">
    <cfRule type="containsBlanks" dxfId="159" priority="163">
      <formula>LEN(TRIM(F418))=0</formula>
    </cfRule>
  </conditionalFormatting>
  <conditionalFormatting sqref="F418:F420">
    <cfRule type="containsBlanks" dxfId="158" priority="162">
      <formula>LEN(TRIM(F418))=0</formula>
    </cfRule>
  </conditionalFormatting>
  <conditionalFormatting sqref="F418:F420">
    <cfRule type="containsBlanks" dxfId="157" priority="161">
      <formula>LEN(TRIM(F418))=0</formula>
    </cfRule>
  </conditionalFormatting>
  <conditionalFormatting sqref="G418:G420">
    <cfRule type="containsBlanks" dxfId="156" priority="160">
      <formula>LEN(TRIM(G418))=0</formula>
    </cfRule>
  </conditionalFormatting>
  <conditionalFormatting sqref="G418:G420">
    <cfRule type="containsBlanks" dxfId="155" priority="159">
      <formula>LEN(TRIM(G418))=0</formula>
    </cfRule>
  </conditionalFormatting>
  <conditionalFormatting sqref="G418:G420">
    <cfRule type="containsBlanks" dxfId="154" priority="158">
      <formula>LEN(TRIM(G418))=0</formula>
    </cfRule>
  </conditionalFormatting>
  <conditionalFormatting sqref="H418:H420">
    <cfRule type="containsBlanks" dxfId="153" priority="157">
      <formula>LEN(TRIM(H418))=0</formula>
    </cfRule>
  </conditionalFormatting>
  <conditionalFormatting sqref="I418:P420">
    <cfRule type="containsBlanks" dxfId="152" priority="156">
      <formula>LEN(TRIM(I418))=0</formula>
    </cfRule>
  </conditionalFormatting>
  <conditionalFormatting sqref="I418:P420">
    <cfRule type="containsBlanks" dxfId="151" priority="155">
      <formula>LEN(TRIM(I418))=0</formula>
    </cfRule>
  </conditionalFormatting>
  <conditionalFormatting sqref="I418:P420">
    <cfRule type="containsBlanks" dxfId="150" priority="154">
      <formula>LEN(TRIM(I418))=0</formula>
    </cfRule>
  </conditionalFormatting>
  <conditionalFormatting sqref="I418:P420">
    <cfRule type="containsBlanks" dxfId="149" priority="153">
      <formula>LEN(TRIM(I418))=0</formula>
    </cfRule>
  </conditionalFormatting>
  <conditionalFormatting sqref="R418:R420">
    <cfRule type="containsBlanks" dxfId="148" priority="149">
      <formula>LEN(TRIM(R418))=0</formula>
    </cfRule>
  </conditionalFormatting>
  <conditionalFormatting sqref="R418:R420">
    <cfRule type="containsBlanks" dxfId="147" priority="148">
      <formula>LEN(TRIM(R418))=0</formula>
    </cfRule>
  </conditionalFormatting>
  <conditionalFormatting sqref="R418:R420">
    <cfRule type="containsBlanks" dxfId="146" priority="147">
      <formula>LEN(TRIM(R418))=0</formula>
    </cfRule>
  </conditionalFormatting>
  <conditionalFormatting sqref="Q42:R42 Q598:R598 Q603:R603 Q62:R62 Q141:R141 Q224:R224 Q227:R227 Q270:R270 Q304:R304 Q357:R357 Q530:R530 R532 Q569:R569 Q606:R606 Q300:R301 Q39:R40 Q58:R60 Q64:R72 Q75:R86 Q89:R105 Q107:R130 Q143:R144 Q146:R151 Q154:R179 Q216:R220 Q229:R236 Q273:R288 Q426:R427 Q430:R501 Q516:R518 Q522:R528 Q534:R537 Q540:R541 Q545:R556 Q629:R631">
    <cfRule type="containsBlanks" dxfId="145" priority="146">
      <formula>LEN(TRIM(Q39))=0</formula>
    </cfRule>
  </conditionalFormatting>
  <conditionalFormatting sqref="Q135:R137">
    <cfRule type="containsBlanks" dxfId="144" priority="144">
      <formula>LEN(TRIM(Q135))=0</formula>
    </cfRule>
  </conditionalFormatting>
  <conditionalFormatting sqref="Q135:R137">
    <cfRule type="containsBlanks" dxfId="143" priority="145">
      <formula>LEN(TRIM(Q135))=0</formula>
    </cfRule>
  </conditionalFormatting>
  <conditionalFormatting sqref="Q135:R137">
    <cfRule type="containsBlanks" dxfId="142" priority="143">
      <formula>LEN(TRIM(Q135))=0</formula>
    </cfRule>
  </conditionalFormatting>
  <conditionalFormatting sqref="A67:C67">
    <cfRule type="containsBlanks" dxfId="141" priority="142">
      <formula>LEN(TRIM(A67))=0</formula>
    </cfRule>
  </conditionalFormatting>
  <conditionalFormatting sqref="A76:C76">
    <cfRule type="containsBlanks" dxfId="140" priority="141">
      <formula>LEN(TRIM(A76))=0</formula>
    </cfRule>
  </conditionalFormatting>
  <conditionalFormatting sqref="A85:C85">
    <cfRule type="containsBlanks" dxfId="139" priority="140">
      <formula>LEN(TRIM(A85))=0</formula>
    </cfRule>
  </conditionalFormatting>
  <conditionalFormatting sqref="C98">
    <cfRule type="containsBlanks" dxfId="138" priority="139">
      <formula>LEN(TRIM(C98))=0</formula>
    </cfRule>
  </conditionalFormatting>
  <conditionalFormatting sqref="C114">
    <cfRule type="containsBlanks" dxfId="137" priority="138">
      <formula>LEN(TRIM(C114))=0</formula>
    </cfRule>
  </conditionalFormatting>
  <conditionalFormatting sqref="C121:C124">
    <cfRule type="containsBlanks" dxfId="136" priority="137">
      <formula>LEN(TRIM(C121))=0</formula>
    </cfRule>
  </conditionalFormatting>
  <conditionalFormatting sqref="I532">
    <cfRule type="containsBlanks" dxfId="135" priority="136">
      <formula>LEN(TRIM(I532))=0</formula>
    </cfRule>
  </conditionalFormatting>
  <conditionalFormatting sqref="K532">
    <cfRule type="containsBlanks" dxfId="134" priority="135">
      <formula>LEN(TRIM(K532))=0</formula>
    </cfRule>
  </conditionalFormatting>
  <conditionalFormatting sqref="M532">
    <cfRule type="containsBlanks" dxfId="133" priority="134">
      <formula>LEN(TRIM(M532))=0</formula>
    </cfRule>
  </conditionalFormatting>
  <conditionalFormatting sqref="O532">
    <cfRule type="containsBlanks" dxfId="132" priority="133">
      <formula>LEN(TRIM(O532))=0</formula>
    </cfRule>
  </conditionalFormatting>
  <conditionalFormatting sqref="P68:P72 N68:N72 L68">
    <cfRule type="containsBlanks" dxfId="131" priority="132">
      <formula>LEN(TRIM(L68))=0</formula>
    </cfRule>
  </conditionalFormatting>
  <conditionalFormatting sqref="P126 N126 L126">
    <cfRule type="containsBlanks" dxfId="130" priority="131">
      <formula>LEN(TRIM(L126))=0</formula>
    </cfRule>
  </conditionalFormatting>
  <conditionalFormatting sqref="L144 N144 P144">
    <cfRule type="containsBlanks" dxfId="129" priority="130">
      <formula>LEN(TRIM(L144))=0</formula>
    </cfRule>
  </conditionalFormatting>
  <conditionalFormatting sqref="P603">
    <cfRule type="containsBlanks" dxfId="128" priority="129">
      <formula>LEN(TRIM(P603))=0</formula>
    </cfRule>
  </conditionalFormatting>
  <conditionalFormatting sqref="P629:P631 P606 N629:N631 L629:L631">
    <cfRule type="containsBlanks" dxfId="127" priority="128">
      <formula>LEN(TRIM(L606))=0</formula>
    </cfRule>
  </conditionalFormatting>
  <conditionalFormatting sqref="N39 P39">
    <cfRule type="containsBlanks" dxfId="126" priority="127">
      <formula>LEN(TRIM(N39))=0</formula>
    </cfRule>
  </conditionalFormatting>
  <conditionalFormatting sqref="N430">
    <cfRule type="containsBlanks" dxfId="125" priority="126">
      <formula>LEN(TRIM(N430))=0</formula>
    </cfRule>
  </conditionalFormatting>
  <conditionalFormatting sqref="N431">
    <cfRule type="containsBlanks" dxfId="124" priority="125">
      <formula>LEN(TRIM(N431))=0</formula>
    </cfRule>
  </conditionalFormatting>
  <conditionalFormatting sqref="P430">
    <cfRule type="containsBlanks" dxfId="123" priority="124">
      <formula>LEN(TRIM(P430))=0</formula>
    </cfRule>
  </conditionalFormatting>
  <conditionalFormatting sqref="P431">
    <cfRule type="containsBlanks" dxfId="122" priority="123">
      <formula>LEN(TRIM(P431))=0</formula>
    </cfRule>
  </conditionalFormatting>
  <conditionalFormatting sqref="J613">
    <cfRule type="containsBlanks" dxfId="121" priority="122">
      <formula>LEN(TRIM(J613))=0</formula>
    </cfRule>
  </conditionalFormatting>
  <conditionalFormatting sqref="J613">
    <cfRule type="containsBlanks" dxfId="120" priority="121">
      <formula>LEN(TRIM(J613))=0</formula>
    </cfRule>
  </conditionalFormatting>
  <conditionalFormatting sqref="J60">
    <cfRule type="containsBlanks" dxfId="119" priority="120">
      <formula>LEN(TRIM(J60))=0</formula>
    </cfRule>
  </conditionalFormatting>
  <conditionalFormatting sqref="J60">
    <cfRule type="containsBlanks" dxfId="118" priority="119">
      <formula>LEN(TRIM(J60))=0</formula>
    </cfRule>
  </conditionalFormatting>
  <conditionalFormatting sqref="J68">
    <cfRule type="containsBlanks" dxfId="117" priority="118">
      <formula>LEN(TRIM(J68))=0</formula>
    </cfRule>
  </conditionalFormatting>
  <conditionalFormatting sqref="J68">
    <cfRule type="containsBlanks" dxfId="116" priority="117">
      <formula>LEN(TRIM(J68))=0</formula>
    </cfRule>
  </conditionalFormatting>
  <conditionalFormatting sqref="J68">
    <cfRule type="containsBlanks" dxfId="115" priority="116">
      <formula>LEN(TRIM(J68))=0</formula>
    </cfRule>
  </conditionalFormatting>
  <conditionalFormatting sqref="J68">
    <cfRule type="containsBlanks" dxfId="114" priority="115">
      <formula>LEN(TRIM(J68))=0</formula>
    </cfRule>
  </conditionalFormatting>
  <conditionalFormatting sqref="J68">
    <cfRule type="containsBlanks" dxfId="113" priority="114">
      <formula>LEN(TRIM(J68))=0</formula>
    </cfRule>
  </conditionalFormatting>
  <conditionalFormatting sqref="T522">
    <cfRule type="containsBlanks" dxfId="112" priority="113">
      <formula>LEN(TRIM(T522))=0</formula>
    </cfRule>
  </conditionalFormatting>
  <conditionalFormatting sqref="T530">
    <cfRule type="containsBlanks" dxfId="111" priority="112">
      <formula>LEN(TRIM(T530))=0</formula>
    </cfRule>
  </conditionalFormatting>
  <conditionalFormatting sqref="T532">
    <cfRule type="containsBlanks" dxfId="110" priority="111">
      <formula>LEN(TRIM(T532))=0</formula>
    </cfRule>
  </conditionalFormatting>
  <conditionalFormatting sqref="T532">
    <cfRule type="containsBlanks" dxfId="109" priority="110">
      <formula>LEN(TRIM(T532))=0</formula>
    </cfRule>
  </conditionalFormatting>
  <conditionalFormatting sqref="T572:T581">
    <cfRule type="containsBlanks" dxfId="108" priority="109">
      <formula>LEN(TRIM(T572))=0</formula>
    </cfRule>
  </conditionalFormatting>
  <conditionalFormatting sqref="T572">
    <cfRule type="containsBlanks" dxfId="107" priority="108">
      <formula>LEN(TRIM(T572))=0</formula>
    </cfRule>
  </conditionalFormatting>
  <conditionalFormatting sqref="T573:T574">
    <cfRule type="containsBlanks" dxfId="106" priority="107">
      <formula>LEN(TRIM(T573))=0</formula>
    </cfRule>
  </conditionalFormatting>
  <conditionalFormatting sqref="T300:T301">
    <cfRule type="containsBlanks" dxfId="105" priority="106">
      <formula>LEN(TRIM(T300))=0</formula>
    </cfRule>
  </conditionalFormatting>
  <conditionalFormatting sqref="T300:T301">
    <cfRule type="containsBlanks" dxfId="104" priority="105">
      <formula>LEN(TRIM(T300))=0</formula>
    </cfRule>
  </conditionalFormatting>
  <conditionalFormatting sqref="T300:T301">
    <cfRule type="containsBlanks" dxfId="103" priority="104">
      <formula>LEN(TRIM(T300))=0</formula>
    </cfRule>
  </conditionalFormatting>
  <conditionalFormatting sqref="T304">
    <cfRule type="containsBlanks" dxfId="102" priority="103">
      <formula>LEN(TRIM(T304))=0</formula>
    </cfRule>
  </conditionalFormatting>
  <conditionalFormatting sqref="T304">
    <cfRule type="containsBlanks" dxfId="101" priority="102">
      <formula>LEN(TRIM(T304))=0</formula>
    </cfRule>
  </conditionalFormatting>
  <conditionalFormatting sqref="T304">
    <cfRule type="containsBlanks" dxfId="100" priority="101">
      <formula>LEN(TRIM(T304))=0</formula>
    </cfRule>
  </conditionalFormatting>
  <conditionalFormatting sqref="T307">
    <cfRule type="containsBlanks" dxfId="99" priority="100">
      <formula>LEN(TRIM(T307))=0</formula>
    </cfRule>
  </conditionalFormatting>
  <conditionalFormatting sqref="T379">
    <cfRule type="containsBlanks" dxfId="98" priority="99">
      <formula>LEN(TRIM(T379))=0</formula>
    </cfRule>
  </conditionalFormatting>
  <conditionalFormatting sqref="T381">
    <cfRule type="containsBlanks" dxfId="97" priority="98">
      <formula>LEN(TRIM(T381))=0</formula>
    </cfRule>
  </conditionalFormatting>
  <conditionalFormatting sqref="T381">
    <cfRule type="containsBlanks" dxfId="96" priority="97">
      <formula>LEN(TRIM(T381))=0</formula>
    </cfRule>
  </conditionalFormatting>
  <conditionalFormatting sqref="T382">
    <cfRule type="containsBlanks" dxfId="95" priority="96">
      <formula>LEN(TRIM(T382))=0</formula>
    </cfRule>
  </conditionalFormatting>
  <conditionalFormatting sqref="T452 T454 T456:T490">
    <cfRule type="containsBlanks" dxfId="94" priority="95">
      <formula>LEN(TRIM(T452))=0</formula>
    </cfRule>
  </conditionalFormatting>
  <conditionalFormatting sqref="T500">
    <cfRule type="containsBlanks" dxfId="93" priority="94">
      <formula>LEN(TRIM(T500))=0</formula>
    </cfRule>
  </conditionalFormatting>
  <conditionalFormatting sqref="T491">
    <cfRule type="containsBlanks" dxfId="92" priority="93">
      <formula>LEN(TRIM(T491))=0</formula>
    </cfRule>
  </conditionalFormatting>
  <conditionalFormatting sqref="T42">
    <cfRule type="containsBlanks" dxfId="91" priority="92">
      <formula>LEN(TRIM(T42))=0</formula>
    </cfRule>
  </conditionalFormatting>
  <conditionalFormatting sqref="T42">
    <cfRule type="containsBlanks" dxfId="90" priority="91">
      <formula>LEN(TRIM(T42))=0</formula>
    </cfRule>
  </conditionalFormatting>
  <conditionalFormatting sqref="T44:T48">
    <cfRule type="containsBlanks" dxfId="89" priority="90">
      <formula>LEN(TRIM(T44))=0</formula>
    </cfRule>
  </conditionalFormatting>
  <conditionalFormatting sqref="T44">
    <cfRule type="containsBlanks" dxfId="88" priority="89">
      <formula>LEN(TRIM(T44))=0</formula>
    </cfRule>
  </conditionalFormatting>
  <conditionalFormatting sqref="T45:T46">
    <cfRule type="containsBlanks" dxfId="87" priority="88">
      <formula>LEN(TRIM(T45))=0</formula>
    </cfRule>
  </conditionalFormatting>
  <conditionalFormatting sqref="T47:T48">
    <cfRule type="containsBlanks" dxfId="86" priority="87">
      <formula>LEN(TRIM(T47))=0</formula>
    </cfRule>
  </conditionalFormatting>
  <conditionalFormatting sqref="T48">
    <cfRule type="containsBlanks" dxfId="85" priority="86">
      <formula>LEN(TRIM(T48))=0</formula>
    </cfRule>
  </conditionalFormatting>
  <conditionalFormatting sqref="T45">
    <cfRule type="containsBlanks" dxfId="84" priority="85">
      <formula>LEN(TRIM(T45))=0</formula>
    </cfRule>
  </conditionalFormatting>
  <conditionalFormatting sqref="T49">
    <cfRule type="containsBlanks" dxfId="83" priority="84">
      <formula>LEN(TRIM(T49))=0</formula>
    </cfRule>
  </conditionalFormatting>
  <conditionalFormatting sqref="T58:T60">
    <cfRule type="containsBlanks" dxfId="82" priority="83">
      <formula>LEN(TRIM(T58))=0</formula>
    </cfRule>
  </conditionalFormatting>
  <conditionalFormatting sqref="T58:T59">
    <cfRule type="containsBlanks" dxfId="81" priority="82">
      <formula>LEN(TRIM(T58))=0</formula>
    </cfRule>
  </conditionalFormatting>
  <conditionalFormatting sqref="T58:T60">
    <cfRule type="containsBlanks" dxfId="80" priority="81">
      <formula>LEN(TRIM(T58))=0</formula>
    </cfRule>
  </conditionalFormatting>
  <conditionalFormatting sqref="T58">
    <cfRule type="containsBlanks" dxfId="79" priority="80">
      <formula>LEN(TRIM(T58))=0</formula>
    </cfRule>
  </conditionalFormatting>
  <conditionalFormatting sqref="T58">
    <cfRule type="containsBlanks" dxfId="78" priority="79">
      <formula>LEN(TRIM(T58))=0</formula>
    </cfRule>
  </conditionalFormatting>
  <conditionalFormatting sqref="T62">
    <cfRule type="containsBlanks" dxfId="77" priority="78">
      <formula>LEN(TRIM(T62))=0</formula>
    </cfRule>
  </conditionalFormatting>
  <conditionalFormatting sqref="T68">
    <cfRule type="containsBlanks" dxfId="76" priority="77">
      <formula>LEN(TRIM(T68))=0</formula>
    </cfRule>
  </conditionalFormatting>
  <conditionalFormatting sqref="T69">
    <cfRule type="containsBlanks" dxfId="75" priority="76">
      <formula>LEN(TRIM(T69))=0</formula>
    </cfRule>
  </conditionalFormatting>
  <conditionalFormatting sqref="T69">
    <cfRule type="containsBlanks" dxfId="74" priority="75">
      <formula>LEN(TRIM(T69))=0</formula>
    </cfRule>
  </conditionalFormatting>
  <conditionalFormatting sqref="T69">
    <cfRule type="containsBlanks" dxfId="73" priority="74">
      <formula>LEN(TRIM(T69))=0</formula>
    </cfRule>
  </conditionalFormatting>
  <conditionalFormatting sqref="T69">
    <cfRule type="containsBlanks" dxfId="72" priority="73">
      <formula>LEN(TRIM(T69))=0</formula>
    </cfRule>
  </conditionalFormatting>
  <conditionalFormatting sqref="T69">
    <cfRule type="containsBlanks" dxfId="71" priority="72">
      <formula>LEN(TRIM(T69))=0</formula>
    </cfRule>
  </conditionalFormatting>
  <conditionalFormatting sqref="T70:T72">
    <cfRule type="containsBlanks" dxfId="70" priority="71">
      <formula>LEN(TRIM(T70))=0</formula>
    </cfRule>
  </conditionalFormatting>
  <conditionalFormatting sqref="T70:T72">
    <cfRule type="containsBlanks" dxfId="69" priority="70">
      <formula>LEN(TRIM(T70))=0</formula>
    </cfRule>
  </conditionalFormatting>
  <conditionalFormatting sqref="T70:T72">
    <cfRule type="containsBlanks" dxfId="68" priority="69">
      <formula>LEN(TRIM(T70))=0</formula>
    </cfRule>
  </conditionalFormatting>
  <conditionalFormatting sqref="T89:T105">
    <cfRule type="containsBlanks" dxfId="67" priority="68">
      <formula>LEN(TRIM(T89))=0</formula>
    </cfRule>
  </conditionalFormatting>
  <conditionalFormatting sqref="T99:T100">
    <cfRule type="containsBlanks" dxfId="66" priority="67">
      <formula>LEN(TRIM(T99))=0</formula>
    </cfRule>
  </conditionalFormatting>
  <conditionalFormatting sqref="T101">
    <cfRule type="containsBlanks" dxfId="65" priority="66">
      <formula>LEN(TRIM(T101))=0</formula>
    </cfRule>
  </conditionalFormatting>
  <conditionalFormatting sqref="T104:T105">
    <cfRule type="containsBlanks" dxfId="64" priority="65">
      <formula>LEN(TRIM(T104))=0</formula>
    </cfRule>
  </conditionalFormatting>
  <conditionalFormatting sqref="T104:T105">
    <cfRule type="containsBlanks" dxfId="63" priority="64">
      <formula>LEN(TRIM(T104))=0</formula>
    </cfRule>
  </conditionalFormatting>
  <conditionalFormatting sqref="T93">
    <cfRule type="containsBlanks" dxfId="62" priority="63">
      <formula>LEN(TRIM(T93))=0</formula>
    </cfRule>
  </conditionalFormatting>
  <conditionalFormatting sqref="T99">
    <cfRule type="containsBlanks" dxfId="61" priority="62">
      <formula>LEN(TRIM(T99))=0</formula>
    </cfRule>
  </conditionalFormatting>
  <conditionalFormatting sqref="T124:T125">
    <cfRule type="containsBlanks" dxfId="60" priority="61">
      <formula>LEN(TRIM(T124))=0</formula>
    </cfRule>
  </conditionalFormatting>
  <conditionalFormatting sqref="T126">
    <cfRule type="containsBlanks" dxfId="59" priority="60">
      <formula>LEN(TRIM(T126))=0</formula>
    </cfRule>
  </conditionalFormatting>
  <conditionalFormatting sqref="T124">
    <cfRule type="containsBlanks" dxfId="58" priority="59">
      <formula>LEN(TRIM(T124))=0</formula>
    </cfRule>
  </conditionalFormatting>
  <conditionalFormatting sqref="T124">
    <cfRule type="containsBlanks" dxfId="57" priority="58">
      <formula>LEN(TRIM(T124))=0</formula>
    </cfRule>
  </conditionalFormatting>
  <conditionalFormatting sqref="T129:T130">
    <cfRule type="containsBlanks" dxfId="56" priority="57">
      <formula>LEN(TRIM(T129))=0</formula>
    </cfRule>
  </conditionalFormatting>
  <conditionalFormatting sqref="T130">
    <cfRule type="containsBlanks" dxfId="55" priority="56">
      <formula>LEN(TRIM(T130))=0</formula>
    </cfRule>
  </conditionalFormatting>
  <conditionalFormatting sqref="T144">
    <cfRule type="containsBlanks" dxfId="54" priority="55">
      <formula>LEN(TRIM(T144))=0</formula>
    </cfRule>
  </conditionalFormatting>
  <conditionalFormatting sqref="T144">
    <cfRule type="containsBlanks" dxfId="53" priority="54">
      <formula>LEN(TRIM(T144))=0</formula>
    </cfRule>
  </conditionalFormatting>
  <conditionalFormatting sqref="T144">
    <cfRule type="containsBlanks" dxfId="52" priority="53">
      <formula>LEN(TRIM(T144))=0</formula>
    </cfRule>
  </conditionalFormatting>
  <conditionalFormatting sqref="T143">
    <cfRule type="containsBlanks" dxfId="51" priority="52">
      <formula>LEN(TRIM(T143))=0</formula>
    </cfRule>
  </conditionalFormatting>
  <conditionalFormatting sqref="T143">
    <cfRule type="containsBlanks" dxfId="50" priority="51">
      <formula>LEN(TRIM(T143))=0</formula>
    </cfRule>
  </conditionalFormatting>
  <conditionalFormatting sqref="T143">
    <cfRule type="containsBlanks" dxfId="49" priority="50">
      <formula>LEN(TRIM(T143))=0</formula>
    </cfRule>
  </conditionalFormatting>
  <conditionalFormatting sqref="T598">
    <cfRule type="containsBlanks" dxfId="48" priority="49">
      <formula>LEN(TRIM(T598))=0</formula>
    </cfRule>
  </conditionalFormatting>
  <conditionalFormatting sqref="T598">
    <cfRule type="containsBlanks" dxfId="47" priority="48">
      <formula>LEN(TRIM(T598))=0</formula>
    </cfRule>
  </conditionalFormatting>
  <conditionalFormatting sqref="T603">
    <cfRule type="containsBlanks" dxfId="46" priority="47">
      <formula>LEN(TRIM(T603))=0</formula>
    </cfRule>
  </conditionalFormatting>
  <conditionalFormatting sqref="T603">
    <cfRule type="containsBlanks" dxfId="45" priority="46">
      <formula>LEN(TRIM(T603))=0</formula>
    </cfRule>
  </conditionalFormatting>
  <conditionalFormatting sqref="T606">
    <cfRule type="containsBlanks" dxfId="44" priority="45">
      <formula>LEN(TRIM(T606))=0</formula>
    </cfRule>
  </conditionalFormatting>
  <conditionalFormatting sqref="T606">
    <cfRule type="containsBlanks" dxfId="43" priority="44">
      <formula>LEN(TRIM(T606))=0</formula>
    </cfRule>
  </conditionalFormatting>
  <conditionalFormatting sqref="T613">
    <cfRule type="containsBlanks" dxfId="42" priority="43">
      <formula>LEN(TRIM(T613))=0</formula>
    </cfRule>
  </conditionalFormatting>
  <conditionalFormatting sqref="T190:T191">
    <cfRule type="containsBlanks" dxfId="41" priority="42">
      <formula>LEN(TRIM(T190))=0</formula>
    </cfRule>
  </conditionalFormatting>
  <conditionalFormatting sqref="A15:T18">
    <cfRule type="containsBlanks" dxfId="40" priority="41">
      <formula>LEN(TRIM(A15))=0</formula>
    </cfRule>
  </conditionalFormatting>
  <conditionalFormatting sqref="T441">
    <cfRule type="containsBlanks" dxfId="39" priority="40">
      <formula>LEN(TRIM(T441))=0</formula>
    </cfRule>
  </conditionalFormatting>
  <conditionalFormatting sqref="T441">
    <cfRule type="containsBlanks" dxfId="38" priority="39">
      <formula>LEN(TRIM(T441))=0</formula>
    </cfRule>
  </conditionalFormatting>
  <conditionalFormatting sqref="T442">
    <cfRule type="containsBlanks" dxfId="37" priority="38">
      <formula>LEN(TRIM(T442))=0</formula>
    </cfRule>
  </conditionalFormatting>
  <conditionalFormatting sqref="T442">
    <cfRule type="containsBlanks" dxfId="36" priority="37">
      <formula>LEN(TRIM(T442))=0</formula>
    </cfRule>
  </conditionalFormatting>
  <conditionalFormatting sqref="T443">
    <cfRule type="containsBlanks" dxfId="35" priority="36">
      <formula>LEN(TRIM(T443))=0</formula>
    </cfRule>
  </conditionalFormatting>
  <conditionalFormatting sqref="T443">
    <cfRule type="containsBlanks" dxfId="34" priority="35">
      <formula>LEN(TRIM(T443))=0</formula>
    </cfRule>
  </conditionalFormatting>
  <conditionalFormatting sqref="T444">
    <cfRule type="containsBlanks" dxfId="33" priority="34">
      <formula>LEN(TRIM(T444))=0</formula>
    </cfRule>
  </conditionalFormatting>
  <conditionalFormatting sqref="T444">
    <cfRule type="containsBlanks" dxfId="32" priority="33">
      <formula>LEN(TRIM(T444))=0</formula>
    </cfRule>
  </conditionalFormatting>
  <conditionalFormatting sqref="T446">
    <cfRule type="containsBlanks" dxfId="31" priority="32">
      <formula>LEN(TRIM(T446))=0</formula>
    </cfRule>
  </conditionalFormatting>
  <conditionalFormatting sqref="T446">
    <cfRule type="containsBlanks" dxfId="30" priority="31">
      <formula>LEN(TRIM(T446))=0</formula>
    </cfRule>
  </conditionalFormatting>
  <conditionalFormatting sqref="T445">
    <cfRule type="containsBlanks" dxfId="29" priority="30">
      <formula>LEN(TRIM(T445))=0</formula>
    </cfRule>
  </conditionalFormatting>
  <conditionalFormatting sqref="T445">
    <cfRule type="containsBlanks" dxfId="28" priority="29">
      <formula>LEN(TRIM(T445))=0</formula>
    </cfRule>
  </conditionalFormatting>
  <conditionalFormatting sqref="T453">
    <cfRule type="containsBlanks" dxfId="27" priority="28">
      <formula>LEN(TRIM(T453))=0</formula>
    </cfRule>
  </conditionalFormatting>
  <conditionalFormatting sqref="T453">
    <cfRule type="containsBlanks" dxfId="26" priority="27">
      <formula>LEN(TRIM(T453))=0</formula>
    </cfRule>
  </conditionalFormatting>
  <conditionalFormatting sqref="T455">
    <cfRule type="containsBlanks" dxfId="25" priority="26">
      <formula>LEN(TRIM(T455))=0</formula>
    </cfRule>
  </conditionalFormatting>
  <conditionalFormatting sqref="T455">
    <cfRule type="containsBlanks" dxfId="24" priority="25">
      <formula>LEN(TRIM(T455))=0</formula>
    </cfRule>
  </conditionalFormatting>
  <conditionalFormatting sqref="T316">
    <cfRule type="containsBlanks" dxfId="23" priority="24">
      <formula>LEN(TRIM(T316))=0</formula>
    </cfRule>
  </conditionalFormatting>
  <conditionalFormatting sqref="T316">
    <cfRule type="containsBlanks" dxfId="22" priority="23">
      <formula>LEN(TRIM(T316))=0</formula>
    </cfRule>
  </conditionalFormatting>
  <conditionalFormatting sqref="T316">
    <cfRule type="containsBlanks" dxfId="21" priority="22">
      <formula>LEN(TRIM(T316))=0</formula>
    </cfRule>
  </conditionalFormatting>
  <conditionalFormatting sqref="T317">
    <cfRule type="containsBlanks" dxfId="20" priority="21">
      <formula>LEN(TRIM(T317))=0</formula>
    </cfRule>
  </conditionalFormatting>
  <conditionalFormatting sqref="T317">
    <cfRule type="containsBlanks" dxfId="19" priority="20">
      <formula>LEN(TRIM(T317))=0</formula>
    </cfRule>
  </conditionalFormatting>
  <conditionalFormatting sqref="T317">
    <cfRule type="containsBlanks" dxfId="18" priority="19">
      <formula>LEN(TRIM(T317))=0</formula>
    </cfRule>
  </conditionalFormatting>
  <conditionalFormatting sqref="T318">
    <cfRule type="containsBlanks" dxfId="17" priority="18">
      <formula>LEN(TRIM(T318))=0</formula>
    </cfRule>
  </conditionalFormatting>
  <conditionalFormatting sqref="T318">
    <cfRule type="containsBlanks" dxfId="16" priority="17">
      <formula>LEN(TRIM(T318))=0</formula>
    </cfRule>
  </conditionalFormatting>
  <conditionalFormatting sqref="T318">
    <cfRule type="containsBlanks" dxfId="15" priority="16">
      <formula>LEN(TRIM(T318))=0</formula>
    </cfRule>
  </conditionalFormatting>
  <conditionalFormatting sqref="T319">
    <cfRule type="containsBlanks" dxfId="14" priority="15">
      <formula>LEN(TRIM(T319))=0</formula>
    </cfRule>
  </conditionalFormatting>
  <conditionalFormatting sqref="T319">
    <cfRule type="containsBlanks" dxfId="13" priority="14">
      <formula>LEN(TRIM(T319))=0</formula>
    </cfRule>
  </conditionalFormatting>
  <conditionalFormatting sqref="T319">
    <cfRule type="containsBlanks" dxfId="12" priority="13">
      <formula>LEN(TRIM(T319))=0</formula>
    </cfRule>
  </conditionalFormatting>
  <conditionalFormatting sqref="T320">
    <cfRule type="containsBlanks" dxfId="11" priority="12">
      <formula>LEN(TRIM(T320))=0</formula>
    </cfRule>
  </conditionalFormatting>
  <conditionalFormatting sqref="T320">
    <cfRule type="containsBlanks" dxfId="10" priority="11">
      <formula>LEN(TRIM(T320))=0</formula>
    </cfRule>
  </conditionalFormatting>
  <conditionalFormatting sqref="T320">
    <cfRule type="containsBlanks" dxfId="9" priority="10">
      <formula>LEN(TRIM(T320))=0</formula>
    </cfRule>
  </conditionalFormatting>
  <conditionalFormatting sqref="T321">
    <cfRule type="containsBlanks" dxfId="8" priority="9">
      <formula>LEN(TRIM(T321))=0</formula>
    </cfRule>
  </conditionalFormatting>
  <conditionalFormatting sqref="T321">
    <cfRule type="containsBlanks" dxfId="7" priority="8">
      <formula>LEN(TRIM(T321))=0</formula>
    </cfRule>
  </conditionalFormatting>
  <conditionalFormatting sqref="T321">
    <cfRule type="containsBlanks" dxfId="6" priority="7">
      <formula>LEN(TRIM(T321))=0</formula>
    </cfRule>
  </conditionalFormatting>
  <conditionalFormatting sqref="T322">
    <cfRule type="containsBlanks" dxfId="5" priority="6">
      <formula>LEN(TRIM(T322))=0</formula>
    </cfRule>
  </conditionalFormatting>
  <conditionalFormatting sqref="T322">
    <cfRule type="containsBlanks" dxfId="4" priority="5">
      <formula>LEN(TRIM(T322))=0</formula>
    </cfRule>
  </conditionalFormatting>
  <conditionalFormatting sqref="T322">
    <cfRule type="containsBlanks" dxfId="3" priority="4">
      <formula>LEN(TRIM(T322))=0</formula>
    </cfRule>
  </conditionalFormatting>
  <conditionalFormatting sqref="T373">
    <cfRule type="containsBlanks" dxfId="2" priority="3">
      <formula>LEN(TRIM(T373))=0</formula>
    </cfRule>
  </conditionalFormatting>
  <conditionalFormatting sqref="T373">
    <cfRule type="containsBlanks" dxfId="1" priority="2">
      <formula>LEN(TRIM(T373))=0</formula>
    </cfRule>
  </conditionalFormatting>
  <conditionalFormatting sqref="T373">
    <cfRule type="containsBlanks" dxfId="0" priority="1">
      <formula>LEN(TRIM(T373))=0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2020-08-07T01:27:56Z</dcterms:created>
  <dcterms:modified xsi:type="dcterms:W3CDTF">2020-08-07T05:46:20Z</dcterms:modified>
</cp:coreProperties>
</file>